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2.xml" ContentType="application/vnd.openxmlformats-officedocument.spreadsheetml.comments+xml"/>
  <Override PartName="/xl/drawings/drawing1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Y:\Chirag Shah\Chola\CIFCL_Digitisation\"/>
    </mc:Choice>
  </mc:AlternateContent>
  <bookViews>
    <workbookView xWindow="0" yWindow="0" windowWidth="20490" windowHeight="7455" tabRatio="709" firstSheet="12" activeTab="19"/>
  </bookViews>
  <sheets>
    <sheet name="Main" sheetId="1" r:id="rId1"/>
    <sheet name="Input_data" sheetId="3" r:id="rId2"/>
    <sheet name="Reporting" sheetId="4" state="hidden" r:id="rId3"/>
    <sheet name="Computation Sheet" sheetId="7" r:id="rId4"/>
    <sheet name="Refund-Demand status" sheetId="8" r:id="rId5"/>
    <sheet name="Master Data" sheetId="5" r:id="rId6"/>
    <sheet name="Output" sheetId="6" state="hidden" r:id="rId7"/>
    <sheet name="Litigation simulation + ABC" sheetId="16" r:id="rId8"/>
    <sheet name="AY 2009-10" sheetId="9" r:id="rId9"/>
    <sheet name="AY 2010-11" sheetId="10" r:id="rId10"/>
    <sheet name="AY 2011-12" sheetId="11" r:id="rId11"/>
    <sheet name="AY 2012-13" sheetId="12" r:id="rId12"/>
    <sheet name="AY 2013-14" sheetId="13" r:id="rId13"/>
    <sheet name="AY 2014-15" sheetId="14" r:id="rId14"/>
    <sheet name="AY 2015-16" sheetId="15" r:id="rId15"/>
    <sheet name="Business Loss Analysis" sheetId="17" r:id="rId16"/>
    <sheet name="Sheet1" sheetId="18" state="hidden" r:id="rId17"/>
    <sheet name="Standard_data" sheetId="2" r:id="rId18"/>
    <sheet name="Contingent Liab &amp; Prov." sheetId="20" r:id="rId19"/>
    <sheet name="Sheet2" sheetId="21" r:id="rId20"/>
    <sheet name="Mr Anuj Malhotra" sheetId="19" state="hidden" r:id="rId21"/>
  </sheets>
  <externalReferences>
    <externalReference r:id="rId22"/>
    <externalReference r:id="rId23"/>
    <externalReference r:id="rId24"/>
    <externalReference r:id="rId25"/>
    <externalReference r:id="rId26"/>
  </externalReferences>
  <definedNames>
    <definedName name="_xlnm._FilterDatabase" localSheetId="18" hidden="1">'Contingent Liab &amp; Prov.'!$A$7:$P$36</definedName>
    <definedName name="Aniket" localSheetId="8">#REF!</definedName>
    <definedName name="Aniket" localSheetId="9">#REF!</definedName>
    <definedName name="Aniket" localSheetId="10">#REF!</definedName>
    <definedName name="Aniket" localSheetId="11">#REF!</definedName>
    <definedName name="Aniket" localSheetId="12">#REF!</definedName>
    <definedName name="Aniket" localSheetId="13">#REF!</definedName>
    <definedName name="Aniket" localSheetId="14">#REF!</definedName>
    <definedName name="Aniket" localSheetId="15">#REF!</definedName>
    <definedName name="Aniket" localSheetId="5">#REF!</definedName>
    <definedName name="Aniket" localSheetId="4">#REF!</definedName>
    <definedName name="Aniket">#REF!</definedName>
    <definedName name="Investors_Dom_Direct">[1]Main!$B$17:$B$18</definedName>
    <definedName name="Investors_Dom_Indirect">[1]Main!$B$11:$B$14</definedName>
    <definedName name="_xlnm.Print_Area" localSheetId="7">'Litigation simulation + ABC'!$A$1:$I$82</definedName>
    <definedName name="_xlnm.Print_Area" localSheetId="5">'Master Data'!$B$2:$GK$323</definedName>
    <definedName name="_xlnm.Print_Area" localSheetId="4">'Refund-Demand status'!$B$3:$G$12</definedName>
    <definedName name="Z_0A15556E_16F5_4D66_A199_CB5B9D829E71_.wvu.Cols">('[2]AY 2003-04'!$L$1:$L$65536,'[2]AY 2003-04'!$P$1:$P$65536)</definedName>
    <definedName name="Z_263DCCC3_22A7_4EFB_83DE_6B65AF8A7DA6_.wvu.Cols" localSheetId="5" hidden="1">'Master Data'!$C:$HY,'Master Data'!$IB:$IB</definedName>
    <definedName name="Z_263DCCC3_22A7_4EFB_83DE_6B65AF8A7DA6_.wvu.PrintArea" localSheetId="5" hidden="1">'Master Data'!$B$2:$GK$323</definedName>
    <definedName name="Z_263DCCC3_22A7_4EFB_83DE_6B65AF8A7DA6_.wvu.PrintArea" localSheetId="4" hidden="1">'Refund-Demand status'!$B$3:$G$12</definedName>
    <definedName name="Z_263DCCC3_22A7_4EFB_83DE_6B65AF8A7DA6_.wvu.Rows" localSheetId="1" hidden="1">Input_data!$3:$5</definedName>
    <definedName name="Z_263DCCC3_22A7_4EFB_83DE_6B65AF8A7DA6_.wvu.Rows" localSheetId="5" hidden="1">'Master Data'!$243:$305</definedName>
    <definedName name="Z_41F21932_CDC7_4C13_890E_5773205DB03C_.wvu.Cols" localSheetId="5" hidden="1">'Master Data'!$GQ:$GS</definedName>
    <definedName name="Z_41F21932_CDC7_4C13_890E_5773205DB03C_.wvu.PrintArea" localSheetId="5" hidden="1">'Master Data'!$B$2:$GK$323</definedName>
    <definedName name="Z_41F21932_CDC7_4C13_890E_5773205DB03C_.wvu.Rows" localSheetId="5" hidden="1">'Master Data'!#REF!,'Master Data'!$16:$76,'Master Data'!$79:$104,'Master Data'!$176:$192,'Master Data'!$294:$295</definedName>
    <definedName name="Z_7ABEE968_458F_4084_9BBE_92CFB753874A_.wvu.Cols" localSheetId="5" hidden="1">'Master Data'!$PQ:$QS</definedName>
    <definedName name="Z_7ABEE968_458F_4084_9BBE_92CFB753874A_.wvu.Cols" localSheetId="4" hidden="1">'Refund-Demand status'!#REF!</definedName>
    <definedName name="Z_7ABEE968_458F_4084_9BBE_92CFB753874A_.wvu.PrintArea" localSheetId="5" hidden="1">'Master Data'!$B$2:$GK$323</definedName>
    <definedName name="Z_7ABEE968_458F_4084_9BBE_92CFB753874A_.wvu.PrintArea" localSheetId="4" hidden="1">'Refund-Demand status'!$B$3:$G$12</definedName>
    <definedName name="Z_7ABEE968_458F_4084_9BBE_92CFB753874A_.wvu.Rows" localSheetId="3" hidden="1">'Computation Sheet'!$9:$9,'Computation Sheet'!$18:$46,'Computation Sheet'!$48:$78,'Computation Sheet'!$80:$106,'Computation Sheet'!$108:$149,'Computation Sheet'!$166:$196,'Computation Sheet'!$202:$206,'Computation Sheet'!$208:$214,'Computation Sheet'!$246:$309,'Computation Sheet'!$347:$407</definedName>
    <definedName name="Z_7ABEE968_458F_4084_9BBE_92CFB753874A_.wvu.Rows" localSheetId="1" hidden="1">Input_data!$3:$5</definedName>
    <definedName name="Z_7ABEE968_458F_4084_9BBE_92CFB753874A_.wvu.Rows" localSheetId="5" hidden="1">'Master Data'!$4:$10,'Master Data'!$15:$42,'Master Data'!$45:$74,'Master Data'!$77:$102,'Master Data'!$105:$152,'Master Data'!$162:$167,'Master Data'!$169:$194,'Master Data'!$199:$203,'Master Data'!$205:$211,'Master Data'!$265:$305</definedName>
    <definedName name="Z_7ABEE968_458F_4084_9BBE_92CFB753874A_.wvu.Rows" localSheetId="4" hidden="1">'Refund-Demand status'!$2:$2</definedName>
    <definedName name="Z_ABAA387A_0EC5_4571_B214_C8521DCC0B86_.wvu.PrintArea" localSheetId="5" hidden="1">'Master Data'!$B$2:$GK$323</definedName>
    <definedName name="Z_ABAA387A_0EC5_4571_B214_C8521DCC0B86_.wvu.Rows" localSheetId="5" hidden="1">'Master Data'!#REF!,'Master Data'!$16:$76,'Master Data'!$177:$178,'Master Data'!$190:$192,'Master Data'!#REF!</definedName>
    <definedName name="Z_BFF3BAD6_F5B2_4CD3_BCCD_1E2A22FA7193_.wvu.PrintArea" localSheetId="5" hidden="1">'Master Data'!$B$2:$GK$323</definedName>
    <definedName name="Z_BFF3BAD6_F5B2_4CD3_BCCD_1E2A22FA7193_.wvu.Rows" localSheetId="5" hidden="1">'Master Data'!$16:$76</definedName>
    <definedName name="Z_D0D7D8E1_0621_4D8F_B2E6_110F8135906B_.wvu.Cols" localSheetId="5" hidden="1">'Master Data'!$GQ:$GS</definedName>
    <definedName name="Z_D0D7D8E1_0621_4D8F_B2E6_110F8135906B_.wvu.PrintArea" localSheetId="5" hidden="1">'Master Data'!$B$2:$GK$323</definedName>
    <definedName name="Z_D0D7D8E1_0621_4D8F_B2E6_110F8135906B_.wvu.Rows" localSheetId="5" hidden="1">'Master Data'!#REF!,'Master Data'!$16:$76,'Master Data'!$79:$104,'Master Data'!$176:$192,'Master Data'!$294:$295</definedName>
    <definedName name="Z_E6AA5044_8931_4AE8_86DB_F311AD4D41E3_.wvu.Cols_1">('[2]AY 1994-95'!$E$1:$E$65536,'[2]AY 1994-95'!$L$1:$L$65536)</definedName>
    <definedName name="Z_E6AA5044_8931_4AE8_86DB_F311AD4D41E3_.wvu.Cols_13" localSheetId="8">#REF!</definedName>
    <definedName name="Z_E6AA5044_8931_4AE8_86DB_F311AD4D41E3_.wvu.Cols_13" localSheetId="9">#REF!</definedName>
    <definedName name="Z_E6AA5044_8931_4AE8_86DB_F311AD4D41E3_.wvu.Cols_13" localSheetId="10">#REF!</definedName>
    <definedName name="Z_E6AA5044_8931_4AE8_86DB_F311AD4D41E3_.wvu.Cols_13" localSheetId="11">#REF!</definedName>
    <definedName name="Z_E6AA5044_8931_4AE8_86DB_F311AD4D41E3_.wvu.Cols_13" localSheetId="12">#REF!</definedName>
    <definedName name="Z_E6AA5044_8931_4AE8_86DB_F311AD4D41E3_.wvu.Cols_13" localSheetId="13">#REF!</definedName>
    <definedName name="Z_E6AA5044_8931_4AE8_86DB_F311AD4D41E3_.wvu.Cols_13" localSheetId="14">#REF!</definedName>
    <definedName name="Z_E6AA5044_8931_4AE8_86DB_F311AD4D41E3_.wvu.Cols_13" localSheetId="15">#REF!</definedName>
    <definedName name="Z_E6AA5044_8931_4AE8_86DB_F311AD4D41E3_.wvu.Cols_13" localSheetId="5">#REF!</definedName>
    <definedName name="Z_E6AA5044_8931_4AE8_86DB_F311AD4D41E3_.wvu.Cols_13" localSheetId="4">#REF!</definedName>
    <definedName name="Z_E6AA5044_8931_4AE8_86DB_F311AD4D41E3_.wvu.Cols_13">#REF!</definedName>
    <definedName name="Z_E6AA5044_8931_4AE8_86DB_F311AD4D41E3_.wvu.Cols_14" localSheetId="8">'[3]AY 2009-10 (FBT)'!#REF!</definedName>
    <definedName name="Z_E6AA5044_8931_4AE8_86DB_F311AD4D41E3_.wvu.Cols_14" localSheetId="9">'[3]AY 2009-10 (FBT)'!#REF!</definedName>
    <definedName name="Z_E6AA5044_8931_4AE8_86DB_F311AD4D41E3_.wvu.Cols_14" localSheetId="10">'[3]AY 2009-10 (FBT)'!#REF!</definedName>
    <definedName name="Z_E6AA5044_8931_4AE8_86DB_F311AD4D41E3_.wvu.Cols_14" localSheetId="11">'[3]AY 2009-10 (FBT)'!#REF!</definedName>
    <definedName name="Z_E6AA5044_8931_4AE8_86DB_F311AD4D41E3_.wvu.Cols_14" localSheetId="12">'[3]AY 2009-10 (FBT)'!#REF!</definedName>
    <definedName name="Z_E6AA5044_8931_4AE8_86DB_F311AD4D41E3_.wvu.Cols_14" localSheetId="13">'[3]AY 2009-10 (FBT)'!#REF!</definedName>
    <definedName name="Z_E6AA5044_8931_4AE8_86DB_F311AD4D41E3_.wvu.Cols_14" localSheetId="14">'[3]AY 2009-10 (FBT)'!#REF!</definedName>
    <definedName name="Z_E6AA5044_8931_4AE8_86DB_F311AD4D41E3_.wvu.Cols_14" localSheetId="15">'[3]AY 2009-10 (FBT)'!#REF!</definedName>
    <definedName name="Z_E6AA5044_8931_4AE8_86DB_F311AD4D41E3_.wvu.Cols_14" localSheetId="5">'[3]AY 2009-10 (FBT)'!#REF!</definedName>
    <definedName name="Z_E6AA5044_8931_4AE8_86DB_F311AD4D41E3_.wvu.Cols_14" localSheetId="4">'[3]AY 2009-10 (FBT)'!#REF!</definedName>
    <definedName name="Z_E6AA5044_8931_4AE8_86DB_F311AD4D41E3_.wvu.Cols_14">'[3]AY 2009-10 (FBT)'!#REF!</definedName>
    <definedName name="Z_E6AA5044_8931_4AE8_86DB_F311AD4D41E3_.wvu.Cols_2">('[2]AY 1996-97'!$E$1:$E$65536,'[2]AY 1996-97'!$I$1:$L$65536)</definedName>
    <definedName name="Z_E6AA5044_8931_4AE8_86DB_F311AD4D41E3_.wvu.Cols_3">('[2]AY 1997-98'!$E$1:$E$65536,'[2]AY 1997-98'!$I$1:$L$65536)</definedName>
    <definedName name="Z_E6AA5044_8931_4AE8_86DB_F311AD4D41E3_.wvu.Cols_9">('[2]AY 2005-06'!$E$1:$E$65536,'[2]AY 2005-06'!$Q$1:$R$65536)</definedName>
  </definedNames>
  <calcPr calcId="152511"/>
  <customWorkbookViews>
    <customWorkbookView name="BSR - Personal View" guid="{263DCCC3-22A7-4EFB-83DE-6B65AF8A7DA6}" mergeInterval="0" personalView="1" maximized="1" xWindow="-8" yWindow="-8" windowWidth="1382" windowHeight="744" tabRatio="709" activeSheetId="20"/>
    <customWorkbookView name="Administrator - Personal View" guid="{7ABEE968-458F-4084-9BBE-92CFB753874A}" mergeInterval="0" personalView="1" maximized="1" xWindow="-8" yWindow="-8" windowWidth="1382" windowHeight="744" tabRatio="709" activeSheetId="3"/>
  </customWorkbookViews>
</workbook>
</file>

<file path=xl/calcChain.xml><?xml version="1.0" encoding="utf-8"?>
<calcChain xmlns="http://schemas.openxmlformats.org/spreadsheetml/2006/main">
  <c r="H4" i="18" l="1"/>
  <c r="G5" i="18"/>
  <c r="G6" i="18"/>
  <c r="D7" i="18"/>
  <c r="D8" i="18" s="1"/>
  <c r="D9" i="18" l="1"/>
  <c r="H56" i="16"/>
  <c r="G52" i="16"/>
  <c r="F47" i="16"/>
  <c r="O27" i="20"/>
  <c r="F80" i="16"/>
  <c r="F53" i="16"/>
  <c r="F41" i="16"/>
  <c r="E41" i="16"/>
  <c r="E54" i="16"/>
  <c r="C49" i="16"/>
  <c r="C54" i="16" s="1"/>
  <c r="E49" i="16"/>
  <c r="LR236" i="5"/>
  <c r="C53" i="16"/>
  <c r="D56" i="16"/>
  <c r="D53" i="16"/>
  <c r="P24" i="20"/>
  <c r="I61" i="16"/>
  <c r="D10" i="18" l="1"/>
  <c r="D11" i="18" s="1"/>
  <c r="KK229" i="5" s="1"/>
  <c r="S24" i="20"/>
  <c r="O24" i="20"/>
  <c r="JD362" i="5" l="1"/>
  <c r="JD352" i="5" l="1"/>
  <c r="W33" i="20" l="1"/>
  <c r="C33" i="20"/>
  <c r="I32" i="20"/>
  <c r="B31" i="20"/>
  <c r="I31" i="20" s="1"/>
  <c r="Y30" i="20"/>
  <c r="AC30" i="20" s="1"/>
  <c r="I30" i="20"/>
  <c r="Y29" i="20"/>
  <c r="AC29" i="20" s="1"/>
  <c r="S29" i="20"/>
  <c r="I29" i="20"/>
  <c r="Y28" i="20"/>
  <c r="AC28" i="20" s="1"/>
  <c r="S28" i="20"/>
  <c r="B28" i="20"/>
  <c r="I28" i="20" s="1"/>
  <c r="Y27" i="20"/>
  <c r="S27" i="20"/>
  <c r="F27" i="20"/>
  <c r="B27" i="20"/>
  <c r="I27" i="20" s="1"/>
  <c r="Y26" i="20"/>
  <c r="AC26" i="20" s="1"/>
  <c r="S26" i="20"/>
  <c r="U26" i="20" s="1"/>
  <c r="I26" i="20"/>
  <c r="Y25" i="20"/>
  <c r="AC25" i="20" s="1"/>
  <c r="S25" i="20"/>
  <c r="U25" i="20" s="1"/>
  <c r="G25" i="20"/>
  <c r="I25" i="20" s="1"/>
  <c r="AF24" i="20"/>
  <c r="AF33" i="20" s="1"/>
  <c r="Y24" i="20"/>
  <c r="AC24" i="20" s="1"/>
  <c r="I24" i="20"/>
  <c r="S23" i="20"/>
  <c r="I23" i="20"/>
  <c r="T22" i="20"/>
  <c r="S22" i="20"/>
  <c r="H22" i="20"/>
  <c r="E22" i="20"/>
  <c r="T21" i="20"/>
  <c r="S21" i="20"/>
  <c r="U21" i="20" s="1"/>
  <c r="F21" i="20"/>
  <c r="I21" i="20" s="1"/>
  <c r="T20" i="20"/>
  <c r="T33" i="20" s="1"/>
  <c r="S20" i="20"/>
  <c r="H20" i="20"/>
  <c r="F20" i="20"/>
  <c r="I20" i="20" s="1"/>
  <c r="U19" i="20"/>
  <c r="F19" i="20"/>
  <c r="I19" i="20" s="1"/>
  <c r="V19" i="20" s="1"/>
  <c r="S18" i="20"/>
  <c r="H18" i="20"/>
  <c r="G18" i="20"/>
  <c r="F18" i="20"/>
  <c r="I18" i="20" s="1"/>
  <c r="U17" i="20"/>
  <c r="F17" i="20"/>
  <c r="I17" i="20" s="1"/>
  <c r="V17" i="20" s="1"/>
  <c r="U16" i="20"/>
  <c r="I16" i="20"/>
  <c r="V16" i="20" s="1"/>
  <c r="H16" i="20"/>
  <c r="F16" i="20"/>
  <c r="U15" i="20"/>
  <c r="H15" i="20"/>
  <c r="G15" i="20"/>
  <c r="F15" i="20"/>
  <c r="S14" i="20"/>
  <c r="H14" i="20"/>
  <c r="G14" i="20"/>
  <c r="F14" i="20"/>
  <c r="U13" i="20"/>
  <c r="I13" i="20"/>
  <c r="V13" i="20" s="1"/>
  <c r="H13" i="20"/>
  <c r="G13" i="20"/>
  <c r="F13" i="20"/>
  <c r="U12" i="20"/>
  <c r="S12" i="20"/>
  <c r="H12" i="20"/>
  <c r="G12" i="20"/>
  <c r="F12" i="20"/>
  <c r="D12" i="20"/>
  <c r="D33" i="20" s="1"/>
  <c r="U11" i="20"/>
  <c r="H11" i="20"/>
  <c r="I11" i="20" s="1"/>
  <c r="V11" i="20" s="1"/>
  <c r="G11" i="20"/>
  <c r="F11" i="20"/>
  <c r="U10" i="20"/>
  <c r="G10" i="20"/>
  <c r="I10" i="20" s="1"/>
  <c r="V10" i="20" s="1"/>
  <c r="F10" i="20"/>
  <c r="U9" i="20"/>
  <c r="H9" i="20"/>
  <c r="G9" i="20"/>
  <c r="F9" i="20"/>
  <c r="U8" i="20"/>
  <c r="H8" i="20"/>
  <c r="I8" i="20" s="1"/>
  <c r="V8" i="20" s="1"/>
  <c r="U7" i="20"/>
  <c r="H7" i="20"/>
  <c r="G7" i="20"/>
  <c r="I7" i="20" s="1"/>
  <c r="V7" i="20" s="1"/>
  <c r="U6" i="20"/>
  <c r="T6" i="20"/>
  <c r="S6" i="20"/>
  <c r="H6" i="20"/>
  <c r="I6" i="20" s="1"/>
  <c r="F6" i="20"/>
  <c r="I66" i="16"/>
  <c r="H66" i="16"/>
  <c r="G66" i="16"/>
  <c r="F66" i="16"/>
  <c r="E66" i="16"/>
  <c r="D66" i="16"/>
  <c r="C66" i="16"/>
  <c r="H78" i="16"/>
  <c r="L29" i="20" s="1"/>
  <c r="G56" i="16"/>
  <c r="G78" i="16" s="1"/>
  <c r="L28" i="20" s="1"/>
  <c r="F56" i="16"/>
  <c r="F78" i="16" s="1"/>
  <c r="L27" i="20" s="1"/>
  <c r="E56" i="16"/>
  <c r="E78" i="16" s="1"/>
  <c r="L26" i="20" s="1"/>
  <c r="D78" i="16"/>
  <c r="L25" i="20" s="1"/>
  <c r="C56" i="16"/>
  <c r="C78" i="16" s="1"/>
  <c r="L24" i="20" s="1"/>
  <c r="H55" i="16"/>
  <c r="G55" i="16"/>
  <c r="F55" i="16"/>
  <c r="E55" i="16"/>
  <c r="D55" i="16"/>
  <c r="C55" i="16"/>
  <c r="H54" i="16"/>
  <c r="H80" i="16" s="1"/>
  <c r="P29" i="20" s="1"/>
  <c r="G54" i="16"/>
  <c r="G80" i="16" s="1"/>
  <c r="P28" i="20" s="1"/>
  <c r="E80" i="16"/>
  <c r="P26" i="20" s="1"/>
  <c r="D54" i="16"/>
  <c r="D80" i="16" s="1"/>
  <c r="P25" i="20" s="1"/>
  <c r="C80" i="16"/>
  <c r="H53" i="16"/>
  <c r="H79" i="16" s="1"/>
  <c r="O29" i="20" s="1"/>
  <c r="G53" i="16"/>
  <c r="G79" i="16" s="1"/>
  <c r="O28" i="20" s="1"/>
  <c r="F79" i="16"/>
  <c r="E53" i="16"/>
  <c r="E79" i="16" s="1"/>
  <c r="O26" i="20" s="1"/>
  <c r="D79" i="16"/>
  <c r="O25" i="20" s="1"/>
  <c r="I52" i="16"/>
  <c r="I77" i="16" s="1"/>
  <c r="K30" i="20" s="1"/>
  <c r="H52" i="16"/>
  <c r="H77" i="16" s="1"/>
  <c r="K29" i="20" s="1"/>
  <c r="G77" i="16"/>
  <c r="K28" i="20" s="1"/>
  <c r="F52" i="16"/>
  <c r="F77" i="16" s="1"/>
  <c r="K27" i="20" s="1"/>
  <c r="E52" i="16"/>
  <c r="E77" i="16" s="1"/>
  <c r="K26" i="20" s="1"/>
  <c r="D52" i="16"/>
  <c r="D77" i="16" s="1"/>
  <c r="K25" i="20" s="1"/>
  <c r="C52" i="16"/>
  <c r="C77" i="16" s="1"/>
  <c r="K24" i="20" s="1"/>
  <c r="H49" i="16"/>
  <c r="G49" i="16"/>
  <c r="F49" i="16"/>
  <c r="D49" i="16"/>
  <c r="C79" i="16"/>
  <c r="H48" i="16"/>
  <c r="G48" i="16"/>
  <c r="F48" i="16"/>
  <c r="E48" i="16"/>
  <c r="D48" i="16"/>
  <c r="C48" i="16"/>
  <c r="I47" i="16"/>
  <c r="H47" i="16"/>
  <c r="G47" i="16"/>
  <c r="D47" i="16"/>
  <c r="C47" i="16"/>
  <c r="I46" i="16"/>
  <c r="H46" i="16"/>
  <c r="G46" i="16"/>
  <c r="D46" i="16"/>
  <c r="C46" i="16"/>
  <c r="I45" i="16"/>
  <c r="H45" i="16"/>
  <c r="G45" i="16"/>
  <c r="F45" i="16"/>
  <c r="D45" i="16"/>
  <c r="C45" i="16"/>
  <c r="H42" i="16"/>
  <c r="G42" i="16"/>
  <c r="D42" i="16"/>
  <c r="C42" i="16"/>
  <c r="I41" i="16"/>
  <c r="I76" i="16" s="1"/>
  <c r="M30" i="20" s="1"/>
  <c r="H41" i="16"/>
  <c r="H76" i="16" s="1"/>
  <c r="M29" i="20" s="1"/>
  <c r="G41" i="16"/>
  <c r="G76" i="16" s="1"/>
  <c r="M28" i="20" s="1"/>
  <c r="D41" i="16"/>
  <c r="D76" i="16" s="1"/>
  <c r="M25" i="20" s="1"/>
  <c r="C41" i="16"/>
  <c r="C76" i="16" s="1"/>
  <c r="M24" i="20" s="1"/>
  <c r="D33" i="16"/>
  <c r="D20" i="16"/>
  <c r="D19" i="16"/>
  <c r="D18" i="16"/>
  <c r="D17" i="16"/>
  <c r="D16" i="16"/>
  <c r="I80" i="16"/>
  <c r="P30" i="20" s="1"/>
  <c r="I79" i="16"/>
  <c r="O30" i="20" s="1"/>
  <c r="B79" i="16"/>
  <c r="I78" i="16"/>
  <c r="L30" i="20" s="1"/>
  <c r="G12" i="16"/>
  <c r="F12" i="16"/>
  <c r="E12" i="16"/>
  <c r="D12" i="16"/>
  <c r="C12" i="16"/>
  <c r="D69" i="16" l="1"/>
  <c r="D71" i="16" s="1"/>
  <c r="D70" i="16"/>
  <c r="I69" i="16"/>
  <c r="I70" i="16"/>
  <c r="F70" i="16"/>
  <c r="F69" i="16"/>
  <c r="H69" i="16"/>
  <c r="H70" i="16"/>
  <c r="E69" i="16"/>
  <c r="E71" i="16" s="1"/>
  <c r="E70" i="16"/>
  <c r="C70" i="16"/>
  <c r="C69" i="16"/>
  <c r="G70" i="16"/>
  <c r="G69" i="16"/>
  <c r="F33" i="20"/>
  <c r="I14" i="20"/>
  <c r="V20" i="20"/>
  <c r="V26" i="20"/>
  <c r="I15" i="20"/>
  <c r="V15" i="20" s="1"/>
  <c r="B33" i="20"/>
  <c r="V18" i="20"/>
  <c r="AC27" i="20"/>
  <c r="Y33" i="20"/>
  <c r="V25" i="20"/>
  <c r="V6" i="20"/>
  <c r="V14" i="20"/>
  <c r="U14" i="20"/>
  <c r="V24" i="20"/>
  <c r="V27" i="20"/>
  <c r="U27" i="20"/>
  <c r="I9" i="20"/>
  <c r="V9" i="20" s="1"/>
  <c r="G33" i="20"/>
  <c r="U18" i="20"/>
  <c r="U22" i="20"/>
  <c r="U24" i="20"/>
  <c r="U20" i="20"/>
  <c r="V23" i="20"/>
  <c r="U23" i="20"/>
  <c r="V28" i="20"/>
  <c r="S33" i="20"/>
  <c r="H33" i="20"/>
  <c r="V21" i="20"/>
  <c r="E33" i="20"/>
  <c r="I22" i="20"/>
  <c r="V22" i="20" s="1"/>
  <c r="V29" i="20"/>
  <c r="I12" i="20"/>
  <c r="V12" i="20" s="1"/>
  <c r="U28" i="20"/>
  <c r="U29" i="20"/>
  <c r="I71" i="16" l="1"/>
  <c r="G71" i="16"/>
  <c r="F71" i="16"/>
  <c r="H71" i="16"/>
  <c r="U33" i="20"/>
  <c r="V33" i="20"/>
  <c r="I33" i="20"/>
  <c r="JD236" i="5" l="1"/>
  <c r="JD234" i="5"/>
  <c r="JD355" i="5"/>
  <c r="JD357" i="5" s="1"/>
  <c r="JD349" i="5"/>
  <c r="KJ226" i="5" l="1"/>
  <c r="KI226" i="5"/>
  <c r="KH226" i="5"/>
  <c r="KG226" i="5"/>
  <c r="KF226" i="5"/>
  <c r="KE226" i="5"/>
  <c r="KD226" i="5"/>
  <c r="KC226" i="5"/>
  <c r="KB226" i="5"/>
  <c r="KA226" i="5"/>
  <c r="JZ226" i="5"/>
  <c r="JY226" i="5"/>
  <c r="JX226" i="5"/>
  <c r="JW226" i="5"/>
  <c r="JV226" i="5"/>
  <c r="JU226" i="5"/>
  <c r="JT226" i="5"/>
  <c r="JS226" i="5"/>
  <c r="JR226" i="5"/>
  <c r="JQ226" i="5"/>
  <c r="JP226" i="5"/>
  <c r="JO226" i="5"/>
  <c r="JN226" i="5"/>
  <c r="JM226" i="5"/>
  <c r="JK226" i="5"/>
  <c r="JJ226" i="5"/>
  <c r="JI226" i="5"/>
  <c r="JH226" i="5"/>
  <c r="JG226" i="5"/>
  <c r="JL226" i="5"/>
  <c r="JL217" i="5"/>
  <c r="E6" i="8" l="1"/>
  <c r="R11" i="2" l="1"/>
  <c r="Q11" i="2"/>
  <c r="P11" i="2"/>
  <c r="O11" i="2"/>
  <c r="N11" i="2"/>
  <c r="M11" i="2"/>
  <c r="L11" i="2"/>
  <c r="K11" i="2"/>
  <c r="MY223" i="5" l="1"/>
  <c r="F76" i="16" l="1"/>
  <c r="M27" i="20" s="1"/>
  <c r="F61" i="16"/>
  <c r="MZ223" i="5"/>
  <c r="LR223" i="5"/>
  <c r="E76" i="16" l="1"/>
  <c r="LS223" i="5"/>
  <c r="E61" i="16"/>
  <c r="IN236" i="5"/>
  <c r="MY230" i="5" l="1"/>
  <c r="MY323" i="5"/>
  <c r="KM326" i="5" l="1"/>
  <c r="KM327" i="5"/>
  <c r="KM328" i="5"/>
  <c r="KM330" i="5" s="1"/>
  <c r="KM329" i="5"/>
  <c r="JL257" i="5"/>
  <c r="JL254" i="5"/>
  <c r="KK257" i="5"/>
  <c r="KK254" i="5"/>
  <c r="JJ257" i="5"/>
  <c r="JJ254" i="5"/>
  <c r="C298" i="5"/>
  <c r="C301" i="5"/>
  <c r="C304" i="5"/>
  <c r="JG331" i="5"/>
  <c r="JG333" i="5" s="1"/>
  <c r="C18" i="17" l="1"/>
  <c r="C24" i="17"/>
  <c r="D18" i="17"/>
  <c r="E18" i="17"/>
  <c r="E45" i="17"/>
  <c r="D45" i="17"/>
  <c r="C45" i="17"/>
  <c r="D42" i="17"/>
  <c r="C42" i="17"/>
  <c r="E48" i="17"/>
  <c r="D48" i="17"/>
  <c r="C48" i="17"/>
  <c r="E42" i="17"/>
  <c r="D47" i="17"/>
  <c r="C47" i="17"/>
  <c r="E35" i="17"/>
  <c r="D35" i="17"/>
  <c r="C35" i="17"/>
  <c r="E21" i="17"/>
  <c r="D21" i="17"/>
  <c r="C21" i="17"/>
  <c r="E24" i="17"/>
  <c r="D24" i="17"/>
  <c r="D23" i="17"/>
  <c r="E11" i="17"/>
  <c r="D11" i="17"/>
  <c r="C11" i="17"/>
  <c r="C49" i="17" l="1"/>
  <c r="C23" i="17"/>
  <c r="C25" i="17" s="1"/>
  <c r="D49" i="17"/>
  <c r="D25" i="17"/>
  <c r="E23" i="17"/>
  <c r="E25" i="17" s="1"/>
  <c r="E47" i="17"/>
  <c r="E49" i="17" s="1"/>
  <c r="QT230" i="5"/>
  <c r="RC329" i="5"/>
  <c r="RB329" i="5"/>
  <c r="RA329" i="5"/>
  <c r="QZ329" i="5"/>
  <c r="QY329" i="5"/>
  <c r="QX329" i="5"/>
  <c r="QV329" i="5"/>
  <c r="QU329" i="5"/>
  <c r="QS329" i="5"/>
  <c r="QR329" i="5"/>
  <c r="QQ329" i="5"/>
  <c r="QP329" i="5"/>
  <c r="QO329" i="5"/>
  <c r="QN329" i="5"/>
  <c r="QM329" i="5"/>
  <c r="QL329" i="5"/>
  <c r="QK329" i="5"/>
  <c r="QJ329" i="5"/>
  <c r="QI329" i="5"/>
  <c r="QH329" i="5"/>
  <c r="QG329" i="5"/>
  <c r="QF329" i="5"/>
  <c r="QE329" i="5"/>
  <c r="QD329" i="5"/>
  <c r="QC329" i="5"/>
  <c r="QB329" i="5"/>
  <c r="QA329" i="5"/>
  <c r="PZ329" i="5"/>
  <c r="PY329" i="5"/>
  <c r="PX329" i="5"/>
  <c r="PW329" i="5"/>
  <c r="PV329" i="5"/>
  <c r="PU329" i="5"/>
  <c r="PT329" i="5"/>
  <c r="PS329" i="5"/>
  <c r="PR329" i="5"/>
  <c r="PO329" i="5"/>
  <c r="PN329" i="5"/>
  <c r="OH329" i="5"/>
  <c r="OG329" i="5"/>
  <c r="NA329" i="5"/>
  <c r="MZ329" i="5"/>
  <c r="LT329" i="5"/>
  <c r="LS329" i="5"/>
  <c r="RC328" i="5"/>
  <c r="RB328" i="5"/>
  <c r="RA328" i="5"/>
  <c r="RA330" i="5" s="1"/>
  <c r="QZ328" i="5"/>
  <c r="QY328" i="5"/>
  <c r="QX328" i="5"/>
  <c r="QV328" i="5"/>
  <c r="QU328" i="5"/>
  <c r="QS328" i="5"/>
  <c r="QS330" i="5" s="1"/>
  <c r="QR328" i="5"/>
  <c r="QQ328" i="5"/>
  <c r="QP328" i="5"/>
  <c r="QP330" i="5" s="1"/>
  <c r="QO328" i="5"/>
  <c r="QO330" i="5" s="1"/>
  <c r="QN328" i="5"/>
  <c r="QM328" i="5"/>
  <c r="QL328" i="5"/>
  <c r="QK328" i="5"/>
  <c r="QK330" i="5" s="1"/>
  <c r="QJ328" i="5"/>
  <c r="QI328" i="5"/>
  <c r="QH328" i="5"/>
  <c r="QG328" i="5"/>
  <c r="QG330" i="5" s="1"/>
  <c r="QF328" i="5"/>
  <c r="QE328" i="5"/>
  <c r="QD328" i="5"/>
  <c r="QC328" i="5"/>
  <c r="QC330" i="5" s="1"/>
  <c r="QB328" i="5"/>
  <c r="QA328" i="5"/>
  <c r="PZ328" i="5"/>
  <c r="PZ330" i="5" s="1"/>
  <c r="PY328" i="5"/>
  <c r="PY330" i="5" s="1"/>
  <c r="PX328" i="5"/>
  <c r="PW328" i="5"/>
  <c r="PV328" i="5"/>
  <c r="PU328" i="5"/>
  <c r="PU330" i="5" s="1"/>
  <c r="PT328" i="5"/>
  <c r="PS328" i="5"/>
  <c r="PR328" i="5"/>
  <c r="PO328" i="5"/>
  <c r="PN328" i="5"/>
  <c r="OH328" i="5"/>
  <c r="OG328" i="5"/>
  <c r="OG330" i="5" s="1"/>
  <c r="NA328" i="5"/>
  <c r="NA330" i="5" s="1"/>
  <c r="MZ328" i="5"/>
  <c r="LT328" i="5"/>
  <c r="LS328" i="5"/>
  <c r="RC327" i="5"/>
  <c r="RB327" i="5"/>
  <c r="RA327" i="5"/>
  <c r="QZ327" i="5"/>
  <c r="QY327" i="5"/>
  <c r="QX327" i="5"/>
  <c r="QV327" i="5"/>
  <c r="QU327" i="5"/>
  <c r="QS327" i="5"/>
  <c r="QR327" i="5"/>
  <c r="QQ327" i="5"/>
  <c r="QP327" i="5"/>
  <c r="QO327" i="5"/>
  <c r="QN327" i="5"/>
  <c r="QM327" i="5"/>
  <c r="QL327" i="5"/>
  <c r="QK327" i="5"/>
  <c r="QJ327" i="5"/>
  <c r="QI327" i="5"/>
  <c r="QH327" i="5"/>
  <c r="QG327" i="5"/>
  <c r="QF327" i="5"/>
  <c r="QE327" i="5"/>
  <c r="QD327" i="5"/>
  <c r="QC327" i="5"/>
  <c r="QB327" i="5"/>
  <c r="QA327" i="5"/>
  <c r="PZ327" i="5"/>
  <c r="PY327" i="5"/>
  <c r="PX327" i="5"/>
  <c r="PW327" i="5"/>
  <c r="PV327" i="5"/>
  <c r="PU327" i="5"/>
  <c r="PT327" i="5"/>
  <c r="PS327" i="5"/>
  <c r="PR327" i="5"/>
  <c r="PO327" i="5"/>
  <c r="PN327" i="5"/>
  <c r="OH327" i="5"/>
  <c r="OG327" i="5"/>
  <c r="NA327" i="5"/>
  <c r="MZ327" i="5"/>
  <c r="LT327" i="5"/>
  <c r="LS327" i="5"/>
  <c r="RC326" i="5"/>
  <c r="RB326" i="5"/>
  <c r="RA326" i="5"/>
  <c r="QZ326" i="5"/>
  <c r="QY326" i="5"/>
  <c r="QX326" i="5"/>
  <c r="QV326" i="5"/>
  <c r="QU326" i="5"/>
  <c r="QS326" i="5"/>
  <c r="QR326" i="5"/>
  <c r="QQ326" i="5"/>
  <c r="QP326" i="5"/>
  <c r="QO326" i="5"/>
  <c r="QN326" i="5"/>
  <c r="QM326" i="5"/>
  <c r="QL326" i="5"/>
  <c r="QK326" i="5"/>
  <c r="QJ326" i="5"/>
  <c r="QI326" i="5"/>
  <c r="QH326" i="5"/>
  <c r="QG326" i="5"/>
  <c r="QF326" i="5"/>
  <c r="QE326" i="5"/>
  <c r="QD326" i="5"/>
  <c r="QC326" i="5"/>
  <c r="QB326" i="5"/>
  <c r="QA326" i="5"/>
  <c r="PZ326" i="5"/>
  <c r="PY326" i="5"/>
  <c r="PX326" i="5"/>
  <c r="PW326" i="5"/>
  <c r="PV326" i="5"/>
  <c r="PU326" i="5"/>
  <c r="PT326" i="5"/>
  <c r="PS326" i="5"/>
  <c r="PR326" i="5"/>
  <c r="PO326" i="5"/>
  <c r="PN326" i="5"/>
  <c r="OH326" i="5"/>
  <c r="OG326" i="5"/>
  <c r="NA326" i="5"/>
  <c r="MZ326" i="5"/>
  <c r="LW326" i="5"/>
  <c r="LT326" i="5"/>
  <c r="LS326" i="5"/>
  <c r="LQ326" i="5"/>
  <c r="LP326" i="5"/>
  <c r="LO326" i="5"/>
  <c r="LN326" i="5"/>
  <c r="LM326" i="5"/>
  <c r="LL326" i="5"/>
  <c r="LK326" i="5"/>
  <c r="LJ326" i="5"/>
  <c r="LI326" i="5"/>
  <c r="LH326" i="5"/>
  <c r="LG326" i="5"/>
  <c r="LF326" i="5"/>
  <c r="LE326" i="5"/>
  <c r="LD326" i="5"/>
  <c r="LC326" i="5"/>
  <c r="LB326" i="5"/>
  <c r="LA326" i="5"/>
  <c r="KZ326" i="5"/>
  <c r="KY326" i="5"/>
  <c r="KX326" i="5"/>
  <c r="KW326" i="5"/>
  <c r="KV326" i="5"/>
  <c r="KU326" i="5"/>
  <c r="KT326" i="5"/>
  <c r="JL311" i="5"/>
  <c r="JL327" i="5" s="1"/>
  <c r="JI15" i="5"/>
  <c r="JI14" i="5" s="1"/>
  <c r="JI45" i="5"/>
  <c r="JI46" i="5"/>
  <c r="JI77" i="5"/>
  <c r="JI76" i="5" s="1"/>
  <c r="JI105" i="5"/>
  <c r="JI104" i="5" s="1"/>
  <c r="JI158" i="5"/>
  <c r="JI160" i="5" s="1"/>
  <c r="JI164" i="5"/>
  <c r="JI194" i="5" s="1"/>
  <c r="JI196" i="5" s="1"/>
  <c r="JI217" i="5"/>
  <c r="JI313" i="5" s="1"/>
  <c r="JI329" i="5" s="1"/>
  <c r="JI311" i="5"/>
  <c r="JI327" i="5" s="1"/>
  <c r="OF230" i="5"/>
  <c r="JJ311" i="5" l="1"/>
  <c r="JJ327" i="5" s="1"/>
  <c r="PN330" i="5"/>
  <c r="JI44" i="5"/>
  <c r="PS330" i="5"/>
  <c r="PO330" i="5"/>
  <c r="LS330" i="5"/>
  <c r="OH330" i="5"/>
  <c r="PR330" i="5"/>
  <c r="PV330" i="5"/>
  <c r="QD330" i="5"/>
  <c r="QH330" i="5"/>
  <c r="QL330" i="5"/>
  <c r="QX330" i="5"/>
  <c r="RB330" i="5"/>
  <c r="LT330" i="5"/>
  <c r="MZ330" i="5"/>
  <c r="PT330" i="5"/>
  <c r="PX330" i="5"/>
  <c r="QB330" i="5"/>
  <c r="QF330" i="5"/>
  <c r="QJ330" i="5"/>
  <c r="QN330" i="5"/>
  <c r="QR330" i="5"/>
  <c r="QV330" i="5"/>
  <c r="QZ330" i="5"/>
  <c r="PW330" i="5"/>
  <c r="QA330" i="5"/>
  <c r="QE330" i="5"/>
  <c r="QI330" i="5"/>
  <c r="QM330" i="5"/>
  <c r="QQ330" i="5"/>
  <c r="QU330" i="5"/>
  <c r="QY330" i="5"/>
  <c r="RC330" i="5"/>
  <c r="OJ323" i="5"/>
  <c r="OJ324" i="5" s="1"/>
  <c r="JI200" i="5"/>
  <c r="JI201" i="5"/>
  <c r="JI208" i="5"/>
  <c r="JI207" i="5"/>
  <c r="JI209" i="5" l="1"/>
  <c r="JI210" i="5" s="1"/>
  <c r="JI212" i="5" s="1"/>
  <c r="JI202" i="5"/>
  <c r="JI203" i="5" l="1"/>
  <c r="JI204" i="5" s="1"/>
  <c r="JI214" i="5" s="1"/>
  <c r="JI310" i="5" l="1"/>
  <c r="JI233" i="5"/>
  <c r="JI241" i="5" s="1"/>
  <c r="JI312" i="5" l="1"/>
  <c r="JI328" i="5" s="1"/>
  <c r="JI330" i="5" s="1"/>
  <c r="JI326" i="5"/>
  <c r="JD235" i="5"/>
  <c r="IN235" i="5"/>
  <c r="II232" i="5"/>
  <c r="JI321" i="5" l="1"/>
  <c r="JI315" i="5"/>
  <c r="JI314" i="5"/>
  <c r="JI319" i="5"/>
  <c r="JI320" i="5"/>
  <c r="JI322" i="5"/>
  <c r="II234" i="5"/>
  <c r="JI323" i="5" l="1"/>
  <c r="JI324" i="5" s="1"/>
  <c r="KP15" i="5"/>
  <c r="KP14" i="5" s="1"/>
  <c r="KP45" i="5"/>
  <c r="KP46" i="5"/>
  <c r="KP77" i="5"/>
  <c r="KP76" i="5" s="1"/>
  <c r="KP105" i="5"/>
  <c r="KP104" i="5" s="1"/>
  <c r="KP158" i="5"/>
  <c r="KP164" i="5"/>
  <c r="KP194" i="5" s="1"/>
  <c r="KP196" i="5" s="1"/>
  <c r="KP217" i="5"/>
  <c r="KP313" i="5" s="1"/>
  <c r="KP329" i="5" s="1"/>
  <c r="KP311" i="5"/>
  <c r="KP327" i="5" s="1"/>
  <c r="KP319" i="5"/>
  <c r="KP320" i="5" s="1"/>
  <c r="KP321" i="5" s="1"/>
  <c r="KP322" i="5" s="1"/>
  <c r="IE236" i="5"/>
  <c r="IE235" i="5"/>
  <c r="KP226" i="5" l="1"/>
  <c r="KP44" i="5"/>
  <c r="KP154" i="5" s="1"/>
  <c r="KP160" i="5" s="1"/>
  <c r="KP323" i="5"/>
  <c r="KP324" i="5" s="1"/>
  <c r="KP207" i="5"/>
  <c r="KP208" i="5"/>
  <c r="KP209" i="5" l="1"/>
  <c r="KP201" i="5"/>
  <c r="KP200" i="5"/>
  <c r="KP202" i="5" l="1"/>
  <c r="KP203" i="5" s="1"/>
  <c r="KP204" i="5" s="1"/>
  <c r="KP210" i="5"/>
  <c r="KP212" i="5" s="1"/>
  <c r="KP214" i="5" l="1"/>
  <c r="KP233" i="5" s="1"/>
  <c r="KP241" i="5" s="1"/>
  <c r="KP310" i="5" l="1"/>
  <c r="KP312" i="5" l="1"/>
  <c r="KP315" i="5" s="1"/>
  <c r="KP326" i="5"/>
  <c r="KP314" i="5" l="1"/>
  <c r="KP328" i="5"/>
  <c r="KP330" i="5" s="1"/>
  <c r="II230" i="5"/>
  <c r="II229" i="5"/>
  <c r="JD230" i="5" l="1"/>
  <c r="IN108" i="5"/>
  <c r="PP311" i="5" l="1"/>
  <c r="PP327" i="5" s="1"/>
  <c r="QT311" i="5"/>
  <c r="QT327" i="5" s="1"/>
  <c r="QT226" i="5" l="1"/>
  <c r="QT217" i="5"/>
  <c r="QT313" i="5" s="1"/>
  <c r="QT329" i="5" s="1"/>
  <c r="QT13" i="5"/>
  <c r="PP226" i="5" l="1"/>
  <c r="QS322" i="5" l="1"/>
  <c r="QR322" i="5"/>
  <c r="QQ322" i="5"/>
  <c r="QP322" i="5"/>
  <c r="QO322" i="5"/>
  <c r="QN322" i="5"/>
  <c r="QM322" i="5"/>
  <c r="QL322" i="5"/>
  <c r="QK322" i="5"/>
  <c r="QJ322" i="5"/>
  <c r="QI322" i="5"/>
  <c r="QH322" i="5"/>
  <c r="QG322" i="5"/>
  <c r="QF322" i="5"/>
  <c r="QE322" i="5"/>
  <c r="QD322" i="5"/>
  <c r="QC322" i="5"/>
  <c r="QB322" i="5"/>
  <c r="QA322" i="5"/>
  <c r="PZ322" i="5"/>
  <c r="PY322" i="5"/>
  <c r="PX322" i="5"/>
  <c r="PW322" i="5"/>
  <c r="PV322" i="5"/>
  <c r="PU322" i="5"/>
  <c r="PT322" i="5"/>
  <c r="PS322" i="5"/>
  <c r="PR322" i="5"/>
  <c r="QS321" i="5"/>
  <c r="QR321" i="5"/>
  <c r="QQ321" i="5"/>
  <c r="QP321" i="5"/>
  <c r="QO321" i="5"/>
  <c r="QN321" i="5"/>
  <c r="QM321" i="5"/>
  <c r="QL321" i="5"/>
  <c r="QK321" i="5"/>
  <c r="QJ321" i="5"/>
  <c r="QI321" i="5"/>
  <c r="QH321" i="5"/>
  <c r="QG321" i="5"/>
  <c r="QF321" i="5"/>
  <c r="QE321" i="5"/>
  <c r="QD321" i="5"/>
  <c r="QC321" i="5"/>
  <c r="QB321" i="5"/>
  <c r="QA321" i="5"/>
  <c r="PZ321" i="5"/>
  <c r="PY321" i="5"/>
  <c r="PX321" i="5"/>
  <c r="PW321" i="5"/>
  <c r="PV321" i="5"/>
  <c r="PU321" i="5"/>
  <c r="PT321" i="5"/>
  <c r="PS321" i="5"/>
  <c r="PR321" i="5"/>
  <c r="QS320" i="5"/>
  <c r="QR320" i="5"/>
  <c r="QQ320" i="5"/>
  <c r="QP320" i="5"/>
  <c r="QO320" i="5"/>
  <c r="QN320" i="5"/>
  <c r="QM320" i="5"/>
  <c r="QL320" i="5"/>
  <c r="QK320" i="5"/>
  <c r="QJ320" i="5"/>
  <c r="QI320" i="5"/>
  <c r="QH320" i="5"/>
  <c r="QG320" i="5"/>
  <c r="QF320" i="5"/>
  <c r="QE320" i="5"/>
  <c r="QD320" i="5"/>
  <c r="QC320" i="5"/>
  <c r="QB320" i="5"/>
  <c r="QA320" i="5"/>
  <c r="PZ320" i="5"/>
  <c r="PY320" i="5"/>
  <c r="PX320" i="5"/>
  <c r="PW320" i="5"/>
  <c r="PV320" i="5"/>
  <c r="PU320" i="5"/>
  <c r="PT320" i="5"/>
  <c r="PS320" i="5"/>
  <c r="PR320" i="5"/>
  <c r="QS319" i="5"/>
  <c r="QR319" i="5"/>
  <c r="QQ319" i="5"/>
  <c r="QQ323" i="5" s="1"/>
  <c r="QQ324" i="5" s="1"/>
  <c r="QP319" i="5"/>
  <c r="QO319" i="5"/>
  <c r="QN319" i="5"/>
  <c r="QM319" i="5"/>
  <c r="QM323" i="5" s="1"/>
  <c r="QM324" i="5" s="1"/>
  <c r="QL319" i="5"/>
  <c r="QK319" i="5"/>
  <c r="QJ319" i="5"/>
  <c r="QI319" i="5"/>
  <c r="QI323" i="5" s="1"/>
  <c r="QI324" i="5" s="1"/>
  <c r="QH319" i="5"/>
  <c r="QG319" i="5"/>
  <c r="QF319" i="5"/>
  <c r="QE319" i="5"/>
  <c r="QE323" i="5" s="1"/>
  <c r="QE324" i="5" s="1"/>
  <c r="QD319" i="5"/>
  <c r="QC319" i="5"/>
  <c r="QB319" i="5"/>
  <c r="QA319" i="5"/>
  <c r="QA323" i="5" s="1"/>
  <c r="QA324" i="5" s="1"/>
  <c r="PZ319" i="5"/>
  <c r="PY319" i="5"/>
  <c r="PX319" i="5"/>
  <c r="PW319" i="5"/>
  <c r="PW323" i="5" s="1"/>
  <c r="PW324" i="5" s="1"/>
  <c r="PV319" i="5"/>
  <c r="PU319" i="5"/>
  <c r="PT319" i="5"/>
  <c r="PS319" i="5"/>
  <c r="PS323" i="5" s="1"/>
  <c r="PS324" i="5" s="1"/>
  <c r="PR319" i="5"/>
  <c r="PM230" i="5"/>
  <c r="PL226" i="5"/>
  <c r="PK226" i="5"/>
  <c r="PJ226" i="5"/>
  <c r="PI226" i="5"/>
  <c r="PH226" i="5"/>
  <c r="PG226" i="5"/>
  <c r="PF226" i="5"/>
  <c r="PE226" i="5"/>
  <c r="PD226" i="5"/>
  <c r="PC226" i="5"/>
  <c r="PB226" i="5"/>
  <c r="PA226" i="5"/>
  <c r="OZ226" i="5"/>
  <c r="OY226" i="5"/>
  <c r="OX226" i="5"/>
  <c r="OW226" i="5"/>
  <c r="OV226" i="5"/>
  <c r="OU226" i="5"/>
  <c r="OT226" i="5"/>
  <c r="OS226" i="5"/>
  <c r="OR226" i="5"/>
  <c r="OQ226" i="5"/>
  <c r="OP226" i="5"/>
  <c r="OO226" i="5"/>
  <c r="ON226" i="5"/>
  <c r="OM226" i="5"/>
  <c r="OL226" i="5"/>
  <c r="OK226" i="5"/>
  <c r="OJ226" i="5"/>
  <c r="OI226" i="5"/>
  <c r="OE226" i="5"/>
  <c r="OD226" i="5"/>
  <c r="OC226" i="5"/>
  <c r="OB226" i="5"/>
  <c r="OA226" i="5"/>
  <c r="NZ226" i="5"/>
  <c r="NY226" i="5"/>
  <c r="NX226" i="5"/>
  <c r="NW226" i="5"/>
  <c r="NV226" i="5"/>
  <c r="NU226" i="5"/>
  <c r="NT226" i="5"/>
  <c r="NS226" i="5"/>
  <c r="NR226" i="5"/>
  <c r="NQ226" i="5"/>
  <c r="NP226" i="5"/>
  <c r="NO226" i="5"/>
  <c r="NN226" i="5"/>
  <c r="NM226" i="5"/>
  <c r="NL226" i="5"/>
  <c r="NK226" i="5"/>
  <c r="NJ226" i="5"/>
  <c r="NI226" i="5"/>
  <c r="NH226" i="5"/>
  <c r="NG226" i="5"/>
  <c r="NF226" i="5"/>
  <c r="NE226" i="5"/>
  <c r="ND226" i="5"/>
  <c r="NC226" i="5"/>
  <c r="NB226" i="5"/>
  <c r="PM218" i="5"/>
  <c r="PM219" i="5"/>
  <c r="PM220" i="5"/>
  <c r="PM221" i="5"/>
  <c r="PM223" i="5"/>
  <c r="H61" i="16" s="1"/>
  <c r="OI194" i="5"/>
  <c r="PM13" i="5"/>
  <c r="PL311" i="5"/>
  <c r="PL327" i="5" s="1"/>
  <c r="PK311" i="5"/>
  <c r="PK327" i="5" s="1"/>
  <c r="PJ311" i="5"/>
  <c r="PJ327" i="5" s="1"/>
  <c r="PI311" i="5"/>
  <c r="PI327" i="5" s="1"/>
  <c r="PH311" i="5"/>
  <c r="PH327" i="5" s="1"/>
  <c r="PG311" i="5"/>
  <c r="PG327" i="5" s="1"/>
  <c r="PF311" i="5"/>
  <c r="PF327" i="5" s="1"/>
  <c r="PE311" i="5"/>
  <c r="PE327" i="5" s="1"/>
  <c r="PD311" i="5"/>
  <c r="PD327" i="5" s="1"/>
  <c r="PC311" i="5"/>
  <c r="PC327" i="5" s="1"/>
  <c r="PB311" i="5"/>
  <c r="PB327" i="5" s="1"/>
  <c r="PA311" i="5"/>
  <c r="PA327" i="5" s="1"/>
  <c r="OZ311" i="5"/>
  <c r="OZ327" i="5" s="1"/>
  <c r="OY311" i="5"/>
  <c r="OY327" i="5" s="1"/>
  <c r="OX311" i="5"/>
  <c r="OX327" i="5" s="1"/>
  <c r="OW311" i="5"/>
  <c r="OW327" i="5" s="1"/>
  <c r="OV311" i="5"/>
  <c r="OV327" i="5" s="1"/>
  <c r="OU311" i="5"/>
  <c r="OU327" i="5" s="1"/>
  <c r="OT311" i="5"/>
  <c r="OT327" i="5" s="1"/>
  <c r="OS311" i="5"/>
  <c r="OS327" i="5" s="1"/>
  <c r="OR311" i="5"/>
  <c r="OR327" i="5" s="1"/>
  <c r="OQ311" i="5"/>
  <c r="OQ327" i="5" s="1"/>
  <c r="OP311" i="5"/>
  <c r="OP327" i="5" s="1"/>
  <c r="OO311" i="5"/>
  <c r="OO327" i="5" s="1"/>
  <c r="ON311" i="5"/>
  <c r="ON327" i="5" s="1"/>
  <c r="OM311" i="5"/>
  <c r="OM327" i="5" s="1"/>
  <c r="OL311" i="5"/>
  <c r="OK311" i="5"/>
  <c r="OK327" i="5" s="1"/>
  <c r="OJ311" i="5"/>
  <c r="OJ327" i="5" s="1"/>
  <c r="OI311" i="5"/>
  <c r="OI327" i="5" s="1"/>
  <c r="OF223" i="5"/>
  <c r="NE322" i="5"/>
  <c r="NE321" i="5"/>
  <c r="NE320" i="5"/>
  <c r="NE319" i="5"/>
  <c r="OE311" i="5"/>
  <c r="OE327" i="5" s="1"/>
  <c r="OD311" i="5"/>
  <c r="OD327" i="5" s="1"/>
  <c r="OC311" i="5"/>
  <c r="OC327" i="5" s="1"/>
  <c r="OB311" i="5"/>
  <c r="OB327" i="5" s="1"/>
  <c r="OA311" i="5"/>
  <c r="OA327" i="5" s="1"/>
  <c r="NZ311" i="5"/>
  <c r="NZ327" i="5" s="1"/>
  <c r="NY311" i="5"/>
  <c r="NY327" i="5" s="1"/>
  <c r="NX311" i="5"/>
  <c r="NX327" i="5" s="1"/>
  <c r="NW311" i="5"/>
  <c r="NW327" i="5" s="1"/>
  <c r="NV311" i="5"/>
  <c r="NV327" i="5" s="1"/>
  <c r="NU311" i="5"/>
  <c r="NU327" i="5" s="1"/>
  <c r="NT311" i="5"/>
  <c r="NT327" i="5" s="1"/>
  <c r="NS311" i="5"/>
  <c r="NS327" i="5" s="1"/>
  <c r="NR311" i="5"/>
  <c r="NR327" i="5" s="1"/>
  <c r="NQ311" i="5"/>
  <c r="NQ327" i="5" s="1"/>
  <c r="NP311" i="5"/>
  <c r="NP327" i="5" s="1"/>
  <c r="NO311" i="5"/>
  <c r="NO327" i="5" s="1"/>
  <c r="NN311" i="5"/>
  <c r="NN327" i="5" s="1"/>
  <c r="NM311" i="5"/>
  <c r="NM327" i="5" s="1"/>
  <c r="NL311" i="5"/>
  <c r="NL327" i="5" s="1"/>
  <c r="NK311" i="5"/>
  <c r="NK327" i="5" s="1"/>
  <c r="NJ311" i="5"/>
  <c r="NJ327" i="5" s="1"/>
  <c r="NI311" i="5"/>
  <c r="NI327" i="5" s="1"/>
  <c r="NH311" i="5"/>
  <c r="NH327" i="5" s="1"/>
  <c r="NG311" i="5"/>
  <c r="NG327" i="5" s="1"/>
  <c r="NF311" i="5"/>
  <c r="NF327" i="5" s="1"/>
  <c r="NE311" i="5"/>
  <c r="NE327" i="5" s="1"/>
  <c r="ND311" i="5"/>
  <c r="ND327" i="5" s="1"/>
  <c r="NC311" i="5"/>
  <c r="NC327" i="5" s="1"/>
  <c r="NB311" i="5"/>
  <c r="NB327" i="5" s="1"/>
  <c r="MX311" i="5"/>
  <c r="MX327" i="5" s="1"/>
  <c r="MW311" i="5"/>
  <c r="MW327" i="5" s="1"/>
  <c r="MV311" i="5"/>
  <c r="MV327" i="5" s="1"/>
  <c r="MU311" i="5"/>
  <c r="MU327" i="5" s="1"/>
  <c r="MT311" i="5"/>
  <c r="MT327" i="5" s="1"/>
  <c r="MS311" i="5"/>
  <c r="MS327" i="5" s="1"/>
  <c r="MR311" i="5"/>
  <c r="MR327" i="5" s="1"/>
  <c r="MQ311" i="5"/>
  <c r="MQ327" i="5" s="1"/>
  <c r="MP311" i="5"/>
  <c r="MP327" i="5" s="1"/>
  <c r="MO311" i="5"/>
  <c r="MO327" i="5" s="1"/>
  <c r="MN311" i="5"/>
  <c r="MN327" i="5" s="1"/>
  <c r="MM311" i="5"/>
  <c r="MM327" i="5" s="1"/>
  <c r="ML311" i="5"/>
  <c r="ML327" i="5" s="1"/>
  <c r="MK311" i="5"/>
  <c r="MK327" i="5" s="1"/>
  <c r="MJ311" i="5"/>
  <c r="MJ327" i="5" s="1"/>
  <c r="MI311" i="5"/>
  <c r="MI327" i="5" s="1"/>
  <c r="MH311" i="5"/>
  <c r="MH327" i="5" s="1"/>
  <c r="MG311" i="5"/>
  <c r="MG327" i="5" s="1"/>
  <c r="MF311" i="5"/>
  <c r="MF327" i="5" s="1"/>
  <c r="ME311" i="5"/>
  <c r="ME327" i="5" s="1"/>
  <c r="MD311" i="5"/>
  <c r="MD327" i="5" s="1"/>
  <c r="MC311" i="5"/>
  <c r="MC327" i="5" s="1"/>
  <c r="MB311" i="5"/>
  <c r="MB327" i="5" s="1"/>
  <c r="MA311" i="5"/>
  <c r="MA327" i="5" s="1"/>
  <c r="LZ311" i="5"/>
  <c r="LZ327" i="5" s="1"/>
  <c r="LY311" i="5"/>
  <c r="LY327" i="5" s="1"/>
  <c r="LX311" i="5"/>
  <c r="LX327" i="5" s="1"/>
  <c r="LW311" i="5"/>
  <c r="LV311" i="5"/>
  <c r="LV327" i="5" s="1"/>
  <c r="LU311" i="5"/>
  <c r="LU327" i="5" s="1"/>
  <c r="LR311" i="5"/>
  <c r="LR327" i="5" s="1"/>
  <c r="LQ311" i="5"/>
  <c r="LP311" i="5"/>
  <c r="LO311" i="5"/>
  <c r="LN311" i="5"/>
  <c r="LM311" i="5"/>
  <c r="LL311" i="5"/>
  <c r="LK311" i="5"/>
  <c r="LJ311" i="5"/>
  <c r="LI311" i="5"/>
  <c r="LH311" i="5"/>
  <c r="LG311" i="5"/>
  <c r="LF311" i="5"/>
  <c r="LE311" i="5"/>
  <c r="LD311" i="5"/>
  <c r="LC311" i="5"/>
  <c r="LB311" i="5"/>
  <c r="LA311" i="5"/>
  <c r="KZ311" i="5"/>
  <c r="KY311" i="5"/>
  <c r="KX311" i="5"/>
  <c r="KW311" i="5"/>
  <c r="KV311" i="5"/>
  <c r="KU311" i="5"/>
  <c r="KT311" i="5"/>
  <c r="KS311" i="5"/>
  <c r="KS327" i="5" s="1"/>
  <c r="KR311" i="5"/>
  <c r="KR327" i="5" s="1"/>
  <c r="KQ311" i="5"/>
  <c r="KQ327" i="5" s="1"/>
  <c r="KO311" i="5"/>
  <c r="KO327" i="5" s="1"/>
  <c r="KN311" i="5"/>
  <c r="KN327" i="5" s="1"/>
  <c r="OF217" i="5"/>
  <c r="OF313" i="5" s="1"/>
  <c r="OF329" i="5" s="1"/>
  <c r="NB194" i="5"/>
  <c r="OF13" i="5"/>
  <c r="OF169" i="5" s="1"/>
  <c r="OF226" i="5" l="1"/>
  <c r="G61" i="16"/>
  <c r="KX312" i="5"/>
  <c r="KX328" i="5" s="1"/>
  <c r="KX327" i="5"/>
  <c r="LF312" i="5"/>
  <c r="LF328" i="5" s="1"/>
  <c r="LF327" i="5"/>
  <c r="KU312" i="5"/>
  <c r="KU328" i="5" s="1"/>
  <c r="KU327" i="5"/>
  <c r="KY312" i="5"/>
  <c r="KY328" i="5" s="1"/>
  <c r="KY327" i="5"/>
  <c r="LC312" i="5"/>
  <c r="LC328" i="5" s="1"/>
  <c r="LC327" i="5"/>
  <c r="LG312" i="5"/>
  <c r="LG328" i="5" s="1"/>
  <c r="LG327" i="5"/>
  <c r="LK312" i="5"/>
  <c r="LK328" i="5" s="1"/>
  <c r="LK327" i="5"/>
  <c r="LO312" i="5"/>
  <c r="LO328" i="5" s="1"/>
  <c r="LO327" i="5"/>
  <c r="PM311" i="5"/>
  <c r="PM327" i="5" s="1"/>
  <c r="OL327" i="5"/>
  <c r="KT312" i="5"/>
  <c r="KT328" i="5" s="1"/>
  <c r="KT327" i="5"/>
  <c r="LB312" i="5"/>
  <c r="LB328" i="5" s="1"/>
  <c r="LB327" i="5"/>
  <c r="LJ312" i="5"/>
  <c r="LJ328" i="5" s="1"/>
  <c r="LJ327" i="5"/>
  <c r="LN312" i="5"/>
  <c r="LN328" i="5" s="1"/>
  <c r="LN327" i="5"/>
  <c r="KV312" i="5"/>
  <c r="KV328" i="5" s="1"/>
  <c r="KV327" i="5"/>
  <c r="KZ312" i="5"/>
  <c r="KZ328" i="5" s="1"/>
  <c r="KZ327" i="5"/>
  <c r="LD312" i="5"/>
  <c r="LD328" i="5" s="1"/>
  <c r="LD327" i="5"/>
  <c r="LH312" i="5"/>
  <c r="LH328" i="5" s="1"/>
  <c r="LH327" i="5"/>
  <c r="LL312" i="5"/>
  <c r="LL328" i="5" s="1"/>
  <c r="LL327" i="5"/>
  <c r="LP312" i="5"/>
  <c r="LP328" i="5" s="1"/>
  <c r="LP327" i="5"/>
  <c r="KW312" i="5"/>
  <c r="KW328" i="5" s="1"/>
  <c r="KW327" i="5"/>
  <c r="LA312" i="5"/>
  <c r="LA328" i="5" s="1"/>
  <c r="LA327" i="5"/>
  <c r="LE312" i="5"/>
  <c r="LE328" i="5" s="1"/>
  <c r="LE327" i="5"/>
  <c r="LI312" i="5"/>
  <c r="LI328" i="5" s="1"/>
  <c r="LI327" i="5"/>
  <c r="LM312" i="5"/>
  <c r="LM328" i="5" s="1"/>
  <c r="LM327" i="5"/>
  <c r="LQ312" i="5"/>
  <c r="LQ328" i="5" s="1"/>
  <c r="LQ327" i="5"/>
  <c r="LW312" i="5"/>
  <c r="LW328" i="5" s="1"/>
  <c r="LW327" i="5"/>
  <c r="PM226" i="5"/>
  <c r="OF311" i="5"/>
  <c r="OF327" i="5" s="1"/>
  <c r="OF189" i="5"/>
  <c r="OF165" i="5"/>
  <c r="OF179" i="5"/>
  <c r="OF193" i="5"/>
  <c r="OF185" i="5"/>
  <c r="OF177" i="5"/>
  <c r="OF166" i="5"/>
  <c r="OF170" i="5"/>
  <c r="OF174" i="5"/>
  <c r="OF178" i="5"/>
  <c r="OF182" i="5"/>
  <c r="OF186" i="5"/>
  <c r="OF190" i="5"/>
  <c r="OF168" i="5"/>
  <c r="OF172" i="5"/>
  <c r="OF176" i="5"/>
  <c r="OF180" i="5"/>
  <c r="OF184" i="5"/>
  <c r="OF188" i="5"/>
  <c r="OF192" i="5"/>
  <c r="OF181" i="5"/>
  <c r="OF173" i="5"/>
  <c r="OF187" i="5"/>
  <c r="OF171" i="5"/>
  <c r="OF164" i="5"/>
  <c r="OF191" i="5"/>
  <c r="OF183" i="5"/>
  <c r="OF175" i="5"/>
  <c r="OF167" i="5"/>
  <c r="PT323" i="5"/>
  <c r="PT324" i="5" s="1"/>
  <c r="PX323" i="5"/>
  <c r="PX324" i="5" s="1"/>
  <c r="QB323" i="5"/>
  <c r="QB324" i="5" s="1"/>
  <c r="QF323" i="5"/>
  <c r="QF324" i="5" s="1"/>
  <c r="QJ323" i="5"/>
  <c r="QJ324" i="5" s="1"/>
  <c r="QN323" i="5"/>
  <c r="QN324" i="5" s="1"/>
  <c r="QR323" i="5"/>
  <c r="QR324" i="5" s="1"/>
  <c r="NE323" i="5"/>
  <c r="NE324" i="5" s="1"/>
  <c r="PU323" i="5"/>
  <c r="PU324" i="5" s="1"/>
  <c r="PY323" i="5"/>
  <c r="PY324" i="5" s="1"/>
  <c r="QC323" i="5"/>
  <c r="QC324" i="5" s="1"/>
  <c r="QG323" i="5"/>
  <c r="QG324" i="5" s="1"/>
  <c r="QK323" i="5"/>
  <c r="QK324" i="5" s="1"/>
  <c r="QO323" i="5"/>
  <c r="QO324" i="5" s="1"/>
  <c r="QS323" i="5"/>
  <c r="QS324" i="5" s="1"/>
  <c r="PR323" i="5"/>
  <c r="PR324" i="5" s="1"/>
  <c r="PV323" i="5"/>
  <c r="PV324" i="5" s="1"/>
  <c r="PZ323" i="5"/>
  <c r="PZ324" i="5" s="1"/>
  <c r="QD323" i="5"/>
  <c r="QD324" i="5" s="1"/>
  <c r="QH323" i="5"/>
  <c r="QH324" i="5" s="1"/>
  <c r="QL323" i="5"/>
  <c r="QL324" i="5" s="1"/>
  <c r="QP323" i="5"/>
  <c r="QP324" i="5" s="1"/>
  <c r="MX226" i="5"/>
  <c r="MW226" i="5"/>
  <c r="MV226" i="5"/>
  <c r="MU226" i="5"/>
  <c r="MT226" i="5"/>
  <c r="MS226" i="5"/>
  <c r="MR226" i="5"/>
  <c r="MQ226" i="5"/>
  <c r="MP226" i="5"/>
  <c r="MO226" i="5"/>
  <c r="MN226" i="5"/>
  <c r="MM226" i="5"/>
  <c r="ML226" i="5"/>
  <c r="MK226" i="5"/>
  <c r="MJ226" i="5"/>
  <c r="MI226" i="5"/>
  <c r="MH226" i="5"/>
  <c r="MG226" i="5"/>
  <c r="MF226" i="5"/>
  <c r="ME226" i="5"/>
  <c r="MD226" i="5"/>
  <c r="MC226" i="5"/>
  <c r="MB226" i="5"/>
  <c r="MA226" i="5"/>
  <c r="LZ226" i="5"/>
  <c r="LY226" i="5"/>
  <c r="LX226" i="5"/>
  <c r="LW226" i="5"/>
  <c r="MY219" i="5"/>
  <c r="MY220" i="5"/>
  <c r="MY221" i="5"/>
  <c r="MY218" i="5"/>
  <c r="MY222" i="5"/>
  <c r="LU226" i="5"/>
  <c r="LU194" i="5"/>
  <c r="LU196" i="5" s="1"/>
  <c r="MY13" i="5"/>
  <c r="LR319" i="5"/>
  <c r="LR320" i="5" s="1"/>
  <c r="LR321" i="5" s="1"/>
  <c r="LR322" i="5" s="1"/>
  <c r="LR228" i="5"/>
  <c r="E45" i="16" s="1"/>
  <c r="LR217" i="5"/>
  <c r="E40" i="16" s="1"/>
  <c r="KQ105" i="5"/>
  <c r="KS105" i="5" s="1"/>
  <c r="KS104" i="5" s="1"/>
  <c r="KS194" i="5"/>
  <c r="KO194" i="5"/>
  <c r="KN194" i="5"/>
  <c r="LR13" i="5"/>
  <c r="KK228" i="5"/>
  <c r="F9" i="8" l="1"/>
  <c r="F57" i="16"/>
  <c r="E75" i="16"/>
  <c r="LW321" i="5"/>
  <c r="LW322" i="5"/>
  <c r="LW320" i="5"/>
  <c r="LW319" i="5"/>
  <c r="MY226" i="5"/>
  <c r="MY311" i="5"/>
  <c r="MY327" i="5" s="1"/>
  <c r="LR313" i="5"/>
  <c r="LR329" i="5" s="1"/>
  <c r="OF194" i="5"/>
  <c r="OF196" i="5" s="1"/>
  <c r="LR323" i="5"/>
  <c r="LR230" i="5" s="1"/>
  <c r="E47" i="16" s="1"/>
  <c r="JL156" i="5"/>
  <c r="JL235" i="5"/>
  <c r="KK235" i="5" s="1"/>
  <c r="N27" i="20" l="1"/>
  <c r="J26" i="20"/>
  <c r="Q26" i="20" s="1"/>
  <c r="R26" i="20" s="1"/>
  <c r="E81" i="16"/>
  <c r="LR324" i="5"/>
  <c r="LW323" i="5"/>
  <c r="LW324" i="5" s="1"/>
  <c r="JJ45" i="5" l="1"/>
  <c r="KJ311" i="5" l="1"/>
  <c r="KJ327" i="5" s="1"/>
  <c r="KI311" i="5"/>
  <c r="KI327" i="5" s="1"/>
  <c r="KH311" i="5"/>
  <c r="KH327" i="5" s="1"/>
  <c r="KG311" i="5"/>
  <c r="KG327" i="5" s="1"/>
  <c r="KF311" i="5"/>
  <c r="KF327" i="5" s="1"/>
  <c r="KE311" i="5"/>
  <c r="KE327" i="5" s="1"/>
  <c r="KD311" i="5"/>
  <c r="KD327" i="5" s="1"/>
  <c r="KC311" i="5"/>
  <c r="KC327" i="5" s="1"/>
  <c r="KB311" i="5"/>
  <c r="KB327" i="5" s="1"/>
  <c r="KA311" i="5"/>
  <c r="KA327" i="5" s="1"/>
  <c r="JZ311" i="5"/>
  <c r="JZ327" i="5" s="1"/>
  <c r="JY311" i="5"/>
  <c r="JY327" i="5" s="1"/>
  <c r="JX311" i="5"/>
  <c r="JX327" i="5" s="1"/>
  <c r="JW311" i="5"/>
  <c r="JW327" i="5" s="1"/>
  <c r="JV311" i="5"/>
  <c r="JV327" i="5" s="1"/>
  <c r="JU311" i="5"/>
  <c r="JU327" i="5" s="1"/>
  <c r="JT311" i="5"/>
  <c r="JT327" i="5" s="1"/>
  <c r="JS311" i="5"/>
  <c r="JS327" i="5" s="1"/>
  <c r="JR311" i="5"/>
  <c r="JR327" i="5" s="1"/>
  <c r="JQ311" i="5"/>
  <c r="JQ327" i="5" s="1"/>
  <c r="JP311" i="5"/>
  <c r="JP327" i="5" s="1"/>
  <c r="JO311" i="5"/>
  <c r="JO327" i="5" s="1"/>
  <c r="JN311" i="5"/>
  <c r="JN327" i="5" s="1"/>
  <c r="JM311" i="5"/>
  <c r="JM327" i="5" s="1"/>
  <c r="JK311" i="5"/>
  <c r="JK327" i="5" s="1"/>
  <c r="KJ217" i="5" l="1"/>
  <c r="KI217" i="5"/>
  <c r="KK219" i="5"/>
  <c r="KK220" i="5"/>
  <c r="KK221" i="5"/>
  <c r="KK13" i="5"/>
  <c r="KK231" i="5" s="1"/>
  <c r="IC200" i="5"/>
  <c r="KJ313" i="5" l="1"/>
  <c r="KJ329" i="5" s="1"/>
  <c r="KI313" i="5"/>
  <c r="KI329" i="5" s="1"/>
  <c r="JD223" i="5"/>
  <c r="C61" i="16" s="1"/>
  <c r="JJ105" i="5" l="1"/>
  <c r="JH223" i="5"/>
  <c r="JH156" i="5"/>
  <c r="JH311" i="5" l="1"/>
  <c r="JH327" i="5" s="1"/>
  <c r="KK223" i="5"/>
  <c r="D61" i="16" s="1"/>
  <c r="JH218" i="5"/>
  <c r="JH217" i="5"/>
  <c r="JL218" i="5"/>
  <c r="JJ218" i="5"/>
  <c r="JG218" i="5"/>
  <c r="KK218" i="5" s="1"/>
  <c r="KK226" i="5" s="1"/>
  <c r="JG164" i="5"/>
  <c r="JG156" i="5"/>
  <c r="IN230" i="5"/>
  <c r="KK311" i="5" l="1"/>
  <c r="KK327" i="5" s="1"/>
  <c r="JH313" i="5"/>
  <c r="JH329" i="5" s="1"/>
  <c r="KK217" i="5"/>
  <c r="D40" i="16" s="1"/>
  <c r="JC311" i="5"/>
  <c r="JC327" i="5" s="1"/>
  <c r="JB311" i="5"/>
  <c r="JB327" i="5" s="1"/>
  <c r="JA311" i="5"/>
  <c r="JA327" i="5" s="1"/>
  <c r="IZ311" i="5"/>
  <c r="IZ327" i="5" s="1"/>
  <c r="IY311" i="5"/>
  <c r="IY327" i="5" s="1"/>
  <c r="IX311" i="5"/>
  <c r="IX327" i="5" s="1"/>
  <c r="IW311" i="5"/>
  <c r="IW327" i="5" s="1"/>
  <c r="IV311" i="5"/>
  <c r="IV327" i="5" s="1"/>
  <c r="IU311" i="5"/>
  <c r="IU327" i="5" s="1"/>
  <c r="IT311" i="5"/>
  <c r="IT327" i="5" s="1"/>
  <c r="IS311" i="5"/>
  <c r="IS327" i="5" s="1"/>
  <c r="IR311" i="5"/>
  <c r="IR327" i="5" s="1"/>
  <c r="IQ311" i="5"/>
  <c r="IQ327" i="5" s="1"/>
  <c r="IP311" i="5"/>
  <c r="IP327" i="5" s="1"/>
  <c r="IO311" i="5"/>
  <c r="IO327" i="5" s="1"/>
  <c r="IM311" i="5"/>
  <c r="IM327" i="5" s="1"/>
  <c r="IL311" i="5"/>
  <c r="IL327" i="5" s="1"/>
  <c r="IK311" i="5"/>
  <c r="IK327" i="5" s="1"/>
  <c r="IJ311" i="5"/>
  <c r="IJ327" i="5" s="1"/>
  <c r="II311" i="5"/>
  <c r="II327" i="5" s="1"/>
  <c r="IH311" i="5"/>
  <c r="IH327" i="5" s="1"/>
  <c r="IG311" i="5"/>
  <c r="IG327" i="5" s="1"/>
  <c r="IF311" i="5"/>
  <c r="IF327" i="5" s="1"/>
  <c r="IE311" i="5"/>
  <c r="IE327" i="5" s="1"/>
  <c r="ID311" i="5"/>
  <c r="ID327" i="5" s="1"/>
  <c r="IC311" i="5"/>
  <c r="IB311" i="5"/>
  <c r="IB327" i="5" s="1"/>
  <c r="IA311" i="5"/>
  <c r="IA327" i="5" s="1"/>
  <c r="D75" i="16" l="1"/>
  <c r="D63" i="16"/>
  <c r="KK313" i="5"/>
  <c r="KK329" i="5" s="1"/>
  <c r="JD311" i="5"/>
  <c r="IC327" i="5"/>
  <c r="IJ323" i="5"/>
  <c r="IJ324" i="5" s="1"/>
  <c r="IK323" i="5"/>
  <c r="IK324" i="5" s="1"/>
  <c r="IL323" i="5"/>
  <c r="IL324" i="5" s="1"/>
  <c r="IM323" i="5"/>
  <c r="IM324" i="5" s="1"/>
  <c r="IO323" i="5"/>
  <c r="IO324" i="5" s="1"/>
  <c r="IP323" i="5"/>
  <c r="IP324" i="5" s="1"/>
  <c r="IQ323" i="5"/>
  <c r="IQ324" i="5" s="1"/>
  <c r="IR323" i="5"/>
  <c r="IR324" i="5" s="1"/>
  <c r="IS323" i="5"/>
  <c r="IS324" i="5" s="1"/>
  <c r="IT323" i="5"/>
  <c r="IT324" i="5" s="1"/>
  <c r="IU323" i="5"/>
  <c r="IU324" i="5" s="1"/>
  <c r="IV323" i="5"/>
  <c r="IV324" i="5" s="1"/>
  <c r="IW323" i="5"/>
  <c r="IW324" i="5" s="1"/>
  <c r="IX323" i="5"/>
  <c r="IX324" i="5" s="1"/>
  <c r="IY323" i="5"/>
  <c r="IY324" i="5" s="1"/>
  <c r="IZ323" i="5"/>
  <c r="IZ324" i="5" s="1"/>
  <c r="JA323" i="5"/>
  <c r="JA324" i="5" s="1"/>
  <c r="JB323" i="5"/>
  <c r="JB324" i="5" s="1"/>
  <c r="JC323" i="5"/>
  <c r="JC324" i="5" s="1"/>
  <c r="JD323" i="5"/>
  <c r="JD224" i="5"/>
  <c r="JD220" i="5"/>
  <c r="JD221" i="5"/>
  <c r="JD219" i="5"/>
  <c r="JD218" i="5"/>
  <c r="II164" i="5"/>
  <c r="IN164" i="5" s="1"/>
  <c r="A14" i="5"/>
  <c r="A15" i="5" s="1"/>
  <c r="JD13" i="5"/>
  <c r="J25" i="20" l="1"/>
  <c r="Q25" i="20" s="1"/>
  <c r="R25" i="20" s="1"/>
  <c r="D81" i="16"/>
  <c r="JD327" i="5"/>
  <c r="JD324" i="5"/>
  <c r="A16" i="5"/>
  <c r="JD16" i="5" s="1"/>
  <c r="QT15" i="5"/>
  <c r="JD15" i="5"/>
  <c r="IY15" i="5"/>
  <c r="II194" i="5"/>
  <c r="IN223" i="5"/>
  <c r="IN311" i="5" s="1"/>
  <c r="IN327" i="5" s="1"/>
  <c r="QT16" i="5" l="1"/>
  <c r="OF16" i="5"/>
  <c r="PM16" i="5"/>
  <c r="LR16" i="5"/>
  <c r="MY16" i="5"/>
  <c r="KK16" i="5"/>
  <c r="A17" i="5"/>
  <c r="I45" i="17"/>
  <c r="H45" i="17"/>
  <c r="G45" i="17"/>
  <c r="F45" i="17"/>
  <c r="H41" i="17"/>
  <c r="F41" i="17"/>
  <c r="F48" i="17" s="1"/>
  <c r="G34" i="17" s="1"/>
  <c r="G48" i="17" s="1"/>
  <c r="H34" i="17" s="1"/>
  <c r="I40" i="17"/>
  <c r="I42" i="17" s="1"/>
  <c r="H40" i="17"/>
  <c r="G40" i="17"/>
  <c r="G42" i="17" s="1"/>
  <c r="F40" i="17"/>
  <c r="F47" i="17" s="1"/>
  <c r="F35" i="17"/>
  <c r="I21" i="17"/>
  <c r="H21" i="17"/>
  <c r="G21" i="17"/>
  <c r="F21" i="17"/>
  <c r="H17" i="17"/>
  <c r="F17" i="17"/>
  <c r="F24" i="17" s="1"/>
  <c r="I16" i="17"/>
  <c r="I18" i="17" s="1"/>
  <c r="F23" i="17"/>
  <c r="F11" i="17"/>
  <c r="IE164" i="5"/>
  <c r="QT17" i="5" l="1"/>
  <c r="PM17" i="5"/>
  <c r="OF17" i="5"/>
  <c r="MY17" i="5"/>
  <c r="LR17" i="5"/>
  <c r="KK17" i="5"/>
  <c r="A18" i="5"/>
  <c r="JD18" i="5" s="1"/>
  <c r="JD17" i="5"/>
  <c r="H48" i="17"/>
  <c r="I34" i="17" s="1"/>
  <c r="I48" i="17" s="1"/>
  <c r="H42" i="17"/>
  <c r="H18" i="17"/>
  <c r="F49" i="17"/>
  <c r="G33" i="17"/>
  <c r="G17" i="17"/>
  <c r="G10" i="17"/>
  <c r="G9" i="17"/>
  <c r="G16" i="17"/>
  <c r="F25" i="17"/>
  <c r="F18" i="17"/>
  <c r="F42" i="17"/>
  <c r="QT18" i="5" l="1"/>
  <c r="OF18" i="5"/>
  <c r="PM18" i="5"/>
  <c r="MY18" i="5"/>
  <c r="LR18" i="5"/>
  <c r="KK18" i="5"/>
  <c r="A19" i="5"/>
  <c r="JD19" i="5" s="1"/>
  <c r="G24" i="17"/>
  <c r="H10" i="17" s="1"/>
  <c r="H24" i="17" s="1"/>
  <c r="I10" i="17" s="1"/>
  <c r="I24" i="17" s="1"/>
  <c r="G18" i="17"/>
  <c r="G35" i="17"/>
  <c r="G47" i="17"/>
  <c r="G11" i="17"/>
  <c r="G23" i="17"/>
  <c r="QT19" i="5" l="1"/>
  <c r="OF19" i="5"/>
  <c r="PM19" i="5"/>
  <c r="MY19" i="5"/>
  <c r="LR19" i="5"/>
  <c r="KK19" i="5"/>
  <c r="A20" i="5"/>
  <c r="A21" i="5" s="1"/>
  <c r="G49" i="17"/>
  <c r="H33" i="17"/>
  <c r="G25" i="17"/>
  <c r="H9" i="17"/>
  <c r="QT20" i="5" l="1"/>
  <c r="OF20" i="5"/>
  <c r="PM20" i="5"/>
  <c r="LR20" i="5"/>
  <c r="MY20" i="5"/>
  <c r="KK20" i="5"/>
  <c r="QT21" i="5"/>
  <c r="OF21" i="5"/>
  <c r="PM21" i="5"/>
  <c r="LR21" i="5"/>
  <c r="MY21" i="5"/>
  <c r="KK21" i="5"/>
  <c r="JD20" i="5"/>
  <c r="A22" i="5"/>
  <c r="MY22" i="5" s="1"/>
  <c r="JD21" i="5"/>
  <c r="H11" i="17"/>
  <c r="H23" i="17"/>
  <c r="H47" i="17"/>
  <c r="H35" i="17"/>
  <c r="QT22" i="5" l="1"/>
  <c r="OF22" i="5"/>
  <c r="PM22" i="5"/>
  <c r="LR22" i="5"/>
  <c r="KK22" i="5"/>
  <c r="A23" i="5"/>
  <c r="JD22" i="5"/>
  <c r="H49" i="17"/>
  <c r="I33" i="17"/>
  <c r="H25" i="17"/>
  <c r="I9" i="17"/>
  <c r="QT23" i="5" l="1"/>
  <c r="PM23" i="5"/>
  <c r="OF23" i="5"/>
  <c r="MY23" i="5"/>
  <c r="LR23" i="5"/>
  <c r="KK23" i="5"/>
  <c r="A24" i="5"/>
  <c r="JD23" i="5"/>
  <c r="I47" i="17"/>
  <c r="I49" i="17" s="1"/>
  <c r="I35" i="17"/>
  <c r="I23" i="17"/>
  <c r="I25" i="17" s="1"/>
  <c r="I11" i="17"/>
  <c r="QT24" i="5" l="1"/>
  <c r="OF24" i="5"/>
  <c r="PM24" i="5"/>
  <c r="LR24" i="5"/>
  <c r="MY24" i="5"/>
  <c r="KK24" i="5"/>
  <c r="A25" i="5"/>
  <c r="JD24" i="5"/>
  <c r="IC164" i="5"/>
  <c r="RZ323" i="5"/>
  <c r="RZ324" i="5" s="1"/>
  <c r="RY323" i="5"/>
  <c r="RY324" i="5" s="1"/>
  <c r="RX323" i="5"/>
  <c r="RX324" i="5" s="1"/>
  <c r="RW323" i="5"/>
  <c r="RW324" i="5" s="1"/>
  <c r="RV323" i="5"/>
  <c r="RV324" i="5" s="1"/>
  <c r="RT323" i="5"/>
  <c r="RT324" i="5" s="1"/>
  <c r="RS323" i="5"/>
  <c r="RS324" i="5" s="1"/>
  <c r="RR323" i="5"/>
  <c r="RR324" i="5" s="1"/>
  <c r="RQ323" i="5"/>
  <c r="RQ324" i="5" s="1"/>
  <c r="RP323" i="5"/>
  <c r="RP324" i="5" s="1"/>
  <c r="QX323" i="5"/>
  <c r="QX324" i="5" s="1"/>
  <c r="OE323" i="5"/>
  <c r="OE324" i="5" s="1"/>
  <c r="OD323" i="5"/>
  <c r="OD324" i="5" s="1"/>
  <c r="OC323" i="5"/>
  <c r="OC324" i="5" s="1"/>
  <c r="OB323" i="5"/>
  <c r="OB324" i="5" s="1"/>
  <c r="OA323" i="5"/>
  <c r="OA324" i="5" s="1"/>
  <c r="NY323" i="5"/>
  <c r="NY324" i="5" s="1"/>
  <c r="NX323" i="5"/>
  <c r="NX324" i="5" s="1"/>
  <c r="NW323" i="5"/>
  <c r="NW324" i="5" s="1"/>
  <c r="NV323" i="5"/>
  <c r="NV324" i="5" s="1"/>
  <c r="NU323" i="5"/>
  <c r="NU324" i="5" s="1"/>
  <c r="NC323" i="5"/>
  <c r="NC324" i="5" s="1"/>
  <c r="LQ323" i="5"/>
  <c r="LQ324" i="5" s="1"/>
  <c r="LP323" i="5"/>
  <c r="LP324" i="5" s="1"/>
  <c r="LO323" i="5"/>
  <c r="LO324" i="5" s="1"/>
  <c r="LN323" i="5"/>
  <c r="LN324" i="5" s="1"/>
  <c r="LM323" i="5"/>
  <c r="LM324" i="5" s="1"/>
  <c r="LK323" i="5"/>
  <c r="LK324" i="5" s="1"/>
  <c r="LJ323" i="5"/>
  <c r="LJ324" i="5" s="1"/>
  <c r="LI323" i="5"/>
  <c r="LI324" i="5" s="1"/>
  <c r="LH323" i="5"/>
  <c r="LH324" i="5" s="1"/>
  <c r="LG323" i="5"/>
  <c r="LG324" i="5" s="1"/>
  <c r="KO323" i="5"/>
  <c r="KO324" i="5" s="1"/>
  <c r="IH323" i="5"/>
  <c r="IH324" i="5" s="1"/>
  <c r="IG323" i="5"/>
  <c r="IG324" i="5" s="1"/>
  <c r="IF323" i="5"/>
  <c r="IF324" i="5" s="1"/>
  <c r="ID323" i="5"/>
  <c r="ID324" i="5" s="1"/>
  <c r="QT25" i="5" l="1"/>
  <c r="PM25" i="5"/>
  <c r="OF25" i="5"/>
  <c r="LR25" i="5"/>
  <c r="MY25" i="5"/>
  <c r="KK25" i="5"/>
  <c r="A26" i="5"/>
  <c r="JD25" i="5"/>
  <c r="IN217" i="5"/>
  <c r="IN106" i="5"/>
  <c r="II217" i="5"/>
  <c r="C40" i="16" s="1"/>
  <c r="C63" i="16" s="1"/>
  <c r="II46" i="5"/>
  <c r="IC46" i="5"/>
  <c r="IE46" i="5"/>
  <c r="HZ311" i="5"/>
  <c r="HZ327" i="5" s="1"/>
  <c r="IC217" i="5"/>
  <c r="IC313" i="5" s="1"/>
  <c r="IC329" i="5" s="1"/>
  <c r="JG311" i="5"/>
  <c r="HZ104" i="5"/>
  <c r="C75" i="16" l="1"/>
  <c r="II313" i="5"/>
  <c r="II329" i="5" s="1"/>
  <c r="JG327" i="5"/>
  <c r="QT26" i="5"/>
  <c r="OF26" i="5"/>
  <c r="PM26" i="5"/>
  <c r="LR26" i="5"/>
  <c r="MY26" i="5"/>
  <c r="KK26" i="5"/>
  <c r="IC226" i="5"/>
  <c r="IN313" i="5"/>
  <c r="IN329" i="5" s="1"/>
  <c r="IN226" i="5"/>
  <c r="II226" i="5"/>
  <c r="A27" i="5"/>
  <c r="JD26" i="5"/>
  <c r="J24" i="20" l="1"/>
  <c r="C81" i="16"/>
  <c r="QT27" i="5"/>
  <c r="PM27" i="5"/>
  <c r="LR27" i="5"/>
  <c r="OF27" i="5"/>
  <c r="MY27" i="5"/>
  <c r="KK27" i="5"/>
  <c r="A28" i="5"/>
  <c r="JD27" i="5"/>
  <c r="LV226" i="5"/>
  <c r="KQ217" i="5"/>
  <c r="Q24" i="20" l="1"/>
  <c r="R24" i="20" s="1"/>
  <c r="QT28" i="5"/>
  <c r="OF28" i="5"/>
  <c r="PM28" i="5"/>
  <c r="MY28" i="5"/>
  <c r="LR28" i="5"/>
  <c r="KK28" i="5"/>
  <c r="KQ313" i="5"/>
  <c r="KQ329" i="5" s="1"/>
  <c r="KQ226" i="5"/>
  <c r="A29" i="5"/>
  <c r="JD28" i="5"/>
  <c r="JJ156" i="5"/>
  <c r="JJ46" i="5"/>
  <c r="JK46" i="5"/>
  <c r="JL46" i="5"/>
  <c r="JK45" i="5"/>
  <c r="JL45" i="5"/>
  <c r="QT29" i="5" l="1"/>
  <c r="OF29" i="5"/>
  <c r="PM29" i="5"/>
  <c r="LR29" i="5"/>
  <c r="MY29" i="5"/>
  <c r="KK29" i="5"/>
  <c r="A30" i="5"/>
  <c r="JD29" i="5"/>
  <c r="QT30" i="5" l="1"/>
  <c r="PM30" i="5"/>
  <c r="LR30" i="5"/>
  <c r="OF30" i="5"/>
  <c r="MY30" i="5"/>
  <c r="KK30" i="5"/>
  <c r="A31" i="5"/>
  <c r="JD30" i="5"/>
  <c r="QT31" i="5" l="1"/>
  <c r="OF31" i="5"/>
  <c r="PM31" i="5"/>
  <c r="MY31" i="5"/>
  <c r="LR31" i="5"/>
  <c r="KK31" i="5"/>
  <c r="A32" i="5"/>
  <c r="JD31" i="5"/>
  <c r="QT32" i="5" l="1"/>
  <c r="PM32" i="5"/>
  <c r="OF32" i="5"/>
  <c r="MY32" i="5"/>
  <c r="LR32" i="5"/>
  <c r="KK32" i="5"/>
  <c r="A33" i="5"/>
  <c r="JD32" i="5"/>
  <c r="QT33" i="5" l="1"/>
  <c r="PM33" i="5"/>
  <c r="OF33" i="5"/>
  <c r="MY33" i="5"/>
  <c r="LR33" i="5"/>
  <c r="KK33" i="5"/>
  <c r="A34" i="5"/>
  <c r="JD33" i="5"/>
  <c r="QT34" i="5" l="1"/>
  <c r="OF34" i="5"/>
  <c r="PM34" i="5"/>
  <c r="LR34" i="5"/>
  <c r="MY34" i="5"/>
  <c r="KK34" i="5"/>
  <c r="A35" i="5"/>
  <c r="JD34" i="5"/>
  <c r="JJ217" i="5"/>
  <c r="JJ313" i="5" s="1"/>
  <c r="JJ329" i="5" s="1"/>
  <c r="QT35" i="5" l="1"/>
  <c r="OF35" i="5"/>
  <c r="MY35" i="5"/>
  <c r="PM35" i="5"/>
  <c r="LR35" i="5"/>
  <c r="KK35" i="5"/>
  <c r="A36" i="5"/>
  <c r="JD35" i="5"/>
  <c r="PQ311" i="5"/>
  <c r="PQ327" i="5" s="1"/>
  <c r="QT36" i="5" l="1"/>
  <c r="OF36" i="5"/>
  <c r="PM36" i="5"/>
  <c r="LR36" i="5"/>
  <c r="MY36" i="5"/>
  <c r="KK36" i="5"/>
  <c r="A37" i="5"/>
  <c r="JD36" i="5"/>
  <c r="PQ226" i="5"/>
  <c r="QT37" i="5" l="1"/>
  <c r="PM37" i="5"/>
  <c r="OF37" i="5"/>
  <c r="MY37" i="5"/>
  <c r="LR37" i="5"/>
  <c r="KK37" i="5"/>
  <c r="A38" i="5"/>
  <c r="JD37" i="5"/>
  <c r="OL217" i="5"/>
  <c r="OL313" i="5" l="1"/>
  <c r="OL329" i="5" s="1"/>
  <c r="H40" i="16"/>
  <c r="QT38" i="5"/>
  <c r="PM38" i="5"/>
  <c r="OF38" i="5"/>
  <c r="LR38" i="5"/>
  <c r="MY38" i="5"/>
  <c r="KK38" i="5"/>
  <c r="A39" i="5"/>
  <c r="JD38" i="5"/>
  <c r="HZ217" i="5"/>
  <c r="H75" i="16" l="1"/>
  <c r="H63" i="16"/>
  <c r="QT39" i="5"/>
  <c r="PM39" i="5"/>
  <c r="OF39" i="5"/>
  <c r="MY39" i="5"/>
  <c r="LR39" i="5"/>
  <c r="KK39" i="5"/>
  <c r="A40" i="5"/>
  <c r="JD39" i="5"/>
  <c r="HZ313" i="5"/>
  <c r="HZ226" i="5"/>
  <c r="HZ192" i="5"/>
  <c r="J29" i="20" l="1"/>
  <c r="Q29" i="20" s="1"/>
  <c r="R29" i="20" s="1"/>
  <c r="H81" i="16"/>
  <c r="QT40" i="5"/>
  <c r="OF40" i="5"/>
  <c r="PM40" i="5"/>
  <c r="LR40" i="5"/>
  <c r="MY40" i="5"/>
  <c r="KK40" i="5"/>
  <c r="HZ329" i="5"/>
  <c r="A41" i="5"/>
  <c r="JD40" i="5"/>
  <c r="D76" i="5"/>
  <c r="D14" i="5"/>
  <c r="QW304" i="5"/>
  <c r="QW301" i="5"/>
  <c r="QW298" i="5"/>
  <c r="PP304" i="5"/>
  <c r="PP301" i="5"/>
  <c r="PP298" i="5"/>
  <c r="OI304" i="5"/>
  <c r="OI301" i="5"/>
  <c r="OI298" i="5"/>
  <c r="NB304" i="5"/>
  <c r="NB301" i="5"/>
  <c r="NB298" i="5"/>
  <c r="LU304" i="5"/>
  <c r="LU301" i="5"/>
  <c r="LU298" i="5"/>
  <c r="KN304" i="5"/>
  <c r="KN301" i="5"/>
  <c r="KN298" i="5"/>
  <c r="JG304" i="5"/>
  <c r="JG301" i="5"/>
  <c r="JG298" i="5"/>
  <c r="HZ304" i="5"/>
  <c r="HZ301" i="5"/>
  <c r="HZ298" i="5"/>
  <c r="FL304" i="5"/>
  <c r="FL301" i="5"/>
  <c r="FL298" i="5"/>
  <c r="EE304" i="5"/>
  <c r="EE301" i="5"/>
  <c r="EE298" i="5"/>
  <c r="CX304" i="5"/>
  <c r="CX301" i="5"/>
  <c r="CX298" i="5"/>
  <c r="BQ304" i="5"/>
  <c r="BQ301" i="5"/>
  <c r="BQ298" i="5"/>
  <c r="AJ304" i="5"/>
  <c r="AJ301" i="5"/>
  <c r="AJ298" i="5"/>
  <c r="QT41" i="5" l="1"/>
  <c r="PM41" i="5"/>
  <c r="OF41" i="5"/>
  <c r="LR41" i="5"/>
  <c r="MY41" i="5"/>
  <c r="KK41" i="5"/>
  <c r="A42" i="5"/>
  <c r="JD41" i="5"/>
  <c r="RB319" i="5"/>
  <c r="RA319" i="5"/>
  <c r="QZ319" i="5"/>
  <c r="QY319" i="5"/>
  <c r="RB226" i="5"/>
  <c r="RA226" i="5"/>
  <c r="QZ226" i="5"/>
  <c r="QY226" i="5"/>
  <c r="RB217" i="5"/>
  <c r="RA217" i="5"/>
  <c r="QZ217" i="5"/>
  <c r="QY217" i="5"/>
  <c r="RB164" i="5"/>
  <c r="RB194" i="5" s="1"/>
  <c r="RB196" i="5" s="1"/>
  <c r="RA164" i="5"/>
  <c r="RA194" i="5" s="1"/>
  <c r="RA196" i="5" s="1"/>
  <c r="QZ164" i="5"/>
  <c r="QZ194" i="5" s="1"/>
  <c r="QZ196" i="5" s="1"/>
  <c r="QY164" i="5"/>
  <c r="QY192" i="5" s="1"/>
  <c r="RB158" i="5"/>
  <c r="RA158" i="5"/>
  <c r="QZ158" i="5"/>
  <c r="QY158" i="5"/>
  <c r="RB105" i="5"/>
  <c r="RA105" i="5"/>
  <c r="QZ105" i="5"/>
  <c r="QY105" i="5"/>
  <c r="QY104" i="5" s="1"/>
  <c r="RB104" i="5"/>
  <c r="RA104" i="5"/>
  <c r="QZ104" i="5"/>
  <c r="RB77" i="5"/>
  <c r="RB76" i="5" s="1"/>
  <c r="RA77" i="5"/>
  <c r="RA76" i="5" s="1"/>
  <c r="QZ77" i="5"/>
  <c r="QZ76" i="5" s="1"/>
  <c r="QY77" i="5"/>
  <c r="QY76" i="5" s="1"/>
  <c r="RB46" i="5"/>
  <c r="RA46" i="5"/>
  <c r="QZ46" i="5"/>
  <c r="QY46" i="5"/>
  <c r="RB45" i="5"/>
  <c r="RA45" i="5"/>
  <c r="QZ45" i="5"/>
  <c r="QY45" i="5"/>
  <c r="RB44" i="5"/>
  <c r="RA44" i="5"/>
  <c r="QZ44" i="5"/>
  <c r="RB15" i="5"/>
  <c r="RB14" i="5" s="1"/>
  <c r="RA15" i="5"/>
  <c r="RA14" i="5" s="1"/>
  <c r="QZ15" i="5"/>
  <c r="QY15" i="5"/>
  <c r="QY14" i="5" s="1"/>
  <c r="QZ14" i="5"/>
  <c r="RF319" i="5"/>
  <c r="RE319" i="5"/>
  <c r="RD319" i="5"/>
  <c r="RC319" i="5"/>
  <c r="RF226" i="5"/>
  <c r="RE226" i="5"/>
  <c r="RD226" i="5"/>
  <c r="RC226" i="5"/>
  <c r="RF217" i="5"/>
  <c r="RE217" i="5"/>
  <c r="RD217" i="5"/>
  <c r="RC217" i="5"/>
  <c r="RF164" i="5"/>
  <c r="RF194" i="5" s="1"/>
  <c r="RF196" i="5" s="1"/>
  <c r="RE164" i="5"/>
  <c r="RE194" i="5" s="1"/>
  <c r="RE196" i="5" s="1"/>
  <c r="RD164" i="5"/>
  <c r="RD194" i="5" s="1"/>
  <c r="RD196" i="5" s="1"/>
  <c r="RC164" i="5"/>
  <c r="RC192" i="5" s="1"/>
  <c r="RF158" i="5"/>
  <c r="RE158" i="5"/>
  <c r="RD158" i="5"/>
  <c r="RC158" i="5"/>
  <c r="RF105" i="5"/>
  <c r="RE105" i="5"/>
  <c r="RD105" i="5"/>
  <c r="RD104" i="5" s="1"/>
  <c r="RC105" i="5"/>
  <c r="RC104" i="5" s="1"/>
  <c r="RF104" i="5"/>
  <c r="RE104" i="5"/>
  <c r="RF77" i="5"/>
  <c r="RF76" i="5" s="1"/>
  <c r="RE77" i="5"/>
  <c r="RE76" i="5" s="1"/>
  <c r="RD77" i="5"/>
  <c r="RD76" i="5" s="1"/>
  <c r="RC77" i="5"/>
  <c r="RC76" i="5" s="1"/>
  <c r="RF46" i="5"/>
  <c r="RE46" i="5"/>
  <c r="RD46" i="5"/>
  <c r="RC46" i="5"/>
  <c r="RF45" i="5"/>
  <c r="RE45" i="5"/>
  <c r="RE44" i="5" s="1"/>
  <c r="RD45" i="5"/>
  <c r="RD44" i="5" s="1"/>
  <c r="RC45" i="5"/>
  <c r="RC44" i="5" s="1"/>
  <c r="RF44" i="5"/>
  <c r="RF15" i="5"/>
  <c r="RE15" i="5"/>
  <c r="RE14" i="5" s="1"/>
  <c r="RD15" i="5"/>
  <c r="RD14" i="5" s="1"/>
  <c r="RC15" i="5"/>
  <c r="RC14" i="5" s="1"/>
  <c r="RF14" i="5"/>
  <c r="RJ319" i="5"/>
  <c r="RI319" i="5"/>
  <c r="RH319" i="5"/>
  <c r="RG319" i="5"/>
  <c r="RJ226" i="5"/>
  <c r="RI226" i="5"/>
  <c r="RH226" i="5"/>
  <c r="RG226" i="5"/>
  <c r="RJ217" i="5"/>
  <c r="RI217" i="5"/>
  <c r="RH217" i="5"/>
  <c r="RG217" i="5"/>
  <c r="RJ164" i="5"/>
  <c r="RJ194" i="5" s="1"/>
  <c r="RJ196" i="5" s="1"/>
  <c r="RI164" i="5"/>
  <c r="RI194" i="5" s="1"/>
  <c r="RI196" i="5" s="1"/>
  <c r="RH164" i="5"/>
  <c r="RH194" i="5" s="1"/>
  <c r="RH196" i="5" s="1"/>
  <c r="RG164" i="5"/>
  <c r="RG192" i="5" s="1"/>
  <c r="RJ158" i="5"/>
  <c r="RI158" i="5"/>
  <c r="RH158" i="5"/>
  <c r="RG158" i="5"/>
  <c r="RJ105" i="5"/>
  <c r="RJ104" i="5" s="1"/>
  <c r="RI105" i="5"/>
  <c r="RI104" i="5" s="1"/>
  <c r="RH105" i="5"/>
  <c r="RH104" i="5" s="1"/>
  <c r="RG105" i="5"/>
  <c r="RG104" i="5" s="1"/>
  <c r="RJ77" i="5"/>
  <c r="RI77" i="5"/>
  <c r="RH77" i="5"/>
  <c r="RG77" i="5"/>
  <c r="RG76" i="5" s="1"/>
  <c r="RJ76" i="5"/>
  <c r="RI76" i="5"/>
  <c r="RH76" i="5"/>
  <c r="RJ46" i="5"/>
  <c r="RI46" i="5"/>
  <c r="RH46" i="5"/>
  <c r="RG46" i="5"/>
  <c r="RJ45" i="5"/>
  <c r="RI45" i="5"/>
  <c r="RI44" i="5" s="1"/>
  <c r="RH45" i="5"/>
  <c r="RH44" i="5" s="1"/>
  <c r="RG45" i="5"/>
  <c r="RG44" i="5" s="1"/>
  <c r="RJ44" i="5"/>
  <c r="RJ15" i="5"/>
  <c r="RI15" i="5"/>
  <c r="RH15" i="5"/>
  <c r="RH14" i="5" s="1"/>
  <c r="RG15" i="5"/>
  <c r="RG14" i="5" s="1"/>
  <c r="RJ14" i="5"/>
  <c r="RI14" i="5"/>
  <c r="RL319" i="5"/>
  <c r="RK319" i="5"/>
  <c r="RL226" i="5"/>
  <c r="RK226" i="5"/>
  <c r="RL217" i="5"/>
  <c r="RK217" i="5"/>
  <c r="RL164" i="5"/>
  <c r="RL192" i="5" s="1"/>
  <c r="RK164" i="5"/>
  <c r="RK192" i="5" s="1"/>
  <c r="RL158" i="5"/>
  <c r="RK158" i="5"/>
  <c r="RL105" i="5"/>
  <c r="RL104" i="5" s="1"/>
  <c r="RK105" i="5"/>
  <c r="RK104" i="5" s="1"/>
  <c r="RL77" i="5"/>
  <c r="RL76" i="5" s="1"/>
  <c r="RK77" i="5"/>
  <c r="RK76" i="5" s="1"/>
  <c r="RL46" i="5"/>
  <c r="RK46" i="5"/>
  <c r="RL45" i="5"/>
  <c r="RK45" i="5"/>
  <c r="RL15" i="5"/>
  <c r="RL14" i="5" s="1"/>
  <c r="RK15" i="5"/>
  <c r="RK14" i="5" s="1"/>
  <c r="RM319" i="5"/>
  <c r="RM226" i="5"/>
  <c r="RM217" i="5"/>
  <c r="RM164" i="5"/>
  <c r="RM194" i="5" s="1"/>
  <c r="RM196" i="5" s="1"/>
  <c r="RM158" i="5"/>
  <c r="RM105" i="5"/>
  <c r="RM104" i="5" s="1"/>
  <c r="RM77" i="5"/>
  <c r="RM76" i="5" s="1"/>
  <c r="RM46" i="5"/>
  <c r="RM45" i="5"/>
  <c r="RM15" i="5"/>
  <c r="RM14" i="5" s="1"/>
  <c r="PU226" i="5"/>
  <c r="PT226" i="5"/>
  <c r="PS226" i="5"/>
  <c r="PR226" i="5"/>
  <c r="PU217" i="5"/>
  <c r="PT217" i="5"/>
  <c r="PR217" i="5"/>
  <c r="PU164" i="5"/>
  <c r="PU194" i="5" s="1"/>
  <c r="PU196" i="5" s="1"/>
  <c r="PT164" i="5"/>
  <c r="PT194" i="5" s="1"/>
  <c r="PT196" i="5" s="1"/>
  <c r="PS164" i="5"/>
  <c r="PS194" i="5" s="1"/>
  <c r="PS196" i="5" s="1"/>
  <c r="PR164" i="5"/>
  <c r="PR194" i="5" s="1"/>
  <c r="PR196" i="5" s="1"/>
  <c r="PU158" i="5"/>
  <c r="PT158" i="5"/>
  <c r="PS158" i="5"/>
  <c r="PR158" i="5"/>
  <c r="PU105" i="5"/>
  <c r="PU104" i="5" s="1"/>
  <c r="PT105" i="5"/>
  <c r="PT104" i="5" s="1"/>
  <c r="PS105" i="5"/>
  <c r="PS104" i="5" s="1"/>
  <c r="PR105" i="5"/>
  <c r="PR104" i="5" s="1"/>
  <c r="PU77" i="5"/>
  <c r="PT77" i="5"/>
  <c r="PT76" i="5" s="1"/>
  <c r="PS77" i="5"/>
  <c r="PS76" i="5" s="1"/>
  <c r="PR77" i="5"/>
  <c r="PR76" i="5" s="1"/>
  <c r="PU76" i="5"/>
  <c r="PU46" i="5"/>
  <c r="PT46" i="5"/>
  <c r="PS46" i="5"/>
  <c r="PR46" i="5"/>
  <c r="PR44" i="5" s="1"/>
  <c r="PU45" i="5"/>
  <c r="PU44" i="5" s="1"/>
  <c r="PT45" i="5"/>
  <c r="PT44" i="5" s="1"/>
  <c r="PS44" i="5"/>
  <c r="PU15" i="5"/>
  <c r="PU14" i="5" s="1"/>
  <c r="PT15" i="5"/>
  <c r="PT14" i="5" s="1"/>
  <c r="PS15" i="5"/>
  <c r="PS14" i="5" s="1"/>
  <c r="PR15" i="5"/>
  <c r="PR14" i="5" s="1"/>
  <c r="PY226" i="5"/>
  <c r="PX226" i="5"/>
  <c r="PW226" i="5"/>
  <c r="PV226" i="5"/>
  <c r="PY217" i="5"/>
  <c r="PX217" i="5"/>
  <c r="PW217" i="5"/>
  <c r="PV217" i="5"/>
  <c r="PY164" i="5"/>
  <c r="PY194" i="5" s="1"/>
  <c r="PY196" i="5" s="1"/>
  <c r="PX164" i="5"/>
  <c r="PX194" i="5" s="1"/>
  <c r="PX196" i="5" s="1"/>
  <c r="PW164" i="5"/>
  <c r="PW194" i="5" s="1"/>
  <c r="PW196" i="5" s="1"/>
  <c r="PV164" i="5"/>
  <c r="PV192" i="5" s="1"/>
  <c r="PY158" i="5"/>
  <c r="PX158" i="5"/>
  <c r="PW158" i="5"/>
  <c r="PV158" i="5"/>
  <c r="PY105" i="5"/>
  <c r="PY104" i="5" s="1"/>
  <c r="PX105" i="5"/>
  <c r="PX104" i="5" s="1"/>
  <c r="PW105" i="5"/>
  <c r="PW104" i="5" s="1"/>
  <c r="PV105" i="5"/>
  <c r="PV104" i="5" s="1"/>
  <c r="PY77" i="5"/>
  <c r="PY76" i="5" s="1"/>
  <c r="PX77" i="5"/>
  <c r="PX76" i="5" s="1"/>
  <c r="PW77" i="5"/>
  <c r="PW76" i="5" s="1"/>
  <c r="PV77" i="5"/>
  <c r="PV76" i="5" s="1"/>
  <c r="PY46" i="5"/>
  <c r="PX46" i="5"/>
  <c r="PW46" i="5"/>
  <c r="PV46" i="5"/>
  <c r="PY45" i="5"/>
  <c r="PY44" i="5" s="1"/>
  <c r="PX45" i="5"/>
  <c r="PX44" i="5" s="1"/>
  <c r="PW45" i="5"/>
  <c r="PW44" i="5" s="1"/>
  <c r="PV45" i="5"/>
  <c r="PV44" i="5" s="1"/>
  <c r="PY15" i="5"/>
  <c r="PY14" i="5" s="1"/>
  <c r="PX15" i="5"/>
  <c r="PW15" i="5"/>
  <c r="PW14" i="5" s="1"/>
  <c r="PV15" i="5"/>
  <c r="PV14" i="5" s="1"/>
  <c r="PX14" i="5"/>
  <c r="QC226" i="5"/>
  <c r="QB226" i="5"/>
  <c r="QA226" i="5"/>
  <c r="PZ226" i="5"/>
  <c r="QC217" i="5"/>
  <c r="QB217" i="5"/>
  <c r="QA217" i="5"/>
  <c r="PZ217" i="5"/>
  <c r="QC164" i="5"/>
  <c r="QC194" i="5" s="1"/>
  <c r="QC196" i="5" s="1"/>
  <c r="QB164" i="5"/>
  <c r="QB194" i="5" s="1"/>
  <c r="QB196" i="5" s="1"/>
  <c r="QA164" i="5"/>
  <c r="QA194" i="5" s="1"/>
  <c r="QA196" i="5" s="1"/>
  <c r="PZ164" i="5"/>
  <c r="PZ194" i="5" s="1"/>
  <c r="PZ196" i="5" s="1"/>
  <c r="QC158" i="5"/>
  <c r="QB158" i="5"/>
  <c r="QA158" i="5"/>
  <c r="PZ158" i="5"/>
  <c r="QC105" i="5"/>
  <c r="QC104" i="5" s="1"/>
  <c r="QB105" i="5"/>
  <c r="QB104" i="5" s="1"/>
  <c r="QA105" i="5"/>
  <c r="QA104" i="5" s="1"/>
  <c r="PZ105" i="5"/>
  <c r="PZ104" i="5" s="1"/>
  <c r="QC77" i="5"/>
  <c r="QC76" i="5" s="1"/>
  <c r="QB77" i="5"/>
  <c r="QB76" i="5" s="1"/>
  <c r="QA77" i="5"/>
  <c r="QA76" i="5" s="1"/>
  <c r="PZ77" i="5"/>
  <c r="PZ76" i="5" s="1"/>
  <c r="QC46" i="5"/>
  <c r="QB46" i="5"/>
  <c r="QA46" i="5"/>
  <c r="PZ46" i="5"/>
  <c r="QC45" i="5"/>
  <c r="QC44" i="5" s="1"/>
  <c r="QB45" i="5"/>
  <c r="QB44" i="5" s="1"/>
  <c r="QA45" i="5"/>
  <c r="QA44" i="5" s="1"/>
  <c r="PZ45" i="5"/>
  <c r="PZ44" i="5" s="1"/>
  <c r="QC15" i="5"/>
  <c r="QC14" i="5" s="1"/>
  <c r="QB15" i="5"/>
  <c r="QB14" i="5" s="1"/>
  <c r="QA15" i="5"/>
  <c r="QA14" i="5" s="1"/>
  <c r="PZ15" i="5"/>
  <c r="PZ14" i="5" s="1"/>
  <c r="QE226" i="5"/>
  <c r="QD226" i="5"/>
  <c r="QE217" i="5"/>
  <c r="QD217" i="5"/>
  <c r="QE164" i="5"/>
  <c r="QE192" i="5" s="1"/>
  <c r="QD164" i="5"/>
  <c r="QD192" i="5" s="1"/>
  <c r="QE158" i="5"/>
  <c r="QD158" i="5"/>
  <c r="QE105" i="5"/>
  <c r="QE104" i="5" s="1"/>
  <c r="QD105" i="5"/>
  <c r="QD104" i="5" s="1"/>
  <c r="QE77" i="5"/>
  <c r="QE76" i="5" s="1"/>
  <c r="QD77" i="5"/>
  <c r="QD76" i="5" s="1"/>
  <c r="QE46" i="5"/>
  <c r="QD46" i="5"/>
  <c r="QE45" i="5"/>
  <c r="QD45" i="5"/>
  <c r="QE15" i="5"/>
  <c r="QE14" i="5" s="1"/>
  <c r="QD15" i="5"/>
  <c r="QD14" i="5" s="1"/>
  <c r="QG226" i="5"/>
  <c r="QG217" i="5"/>
  <c r="QG164" i="5"/>
  <c r="QG194" i="5" s="1"/>
  <c r="QG196" i="5" s="1"/>
  <c r="QG158" i="5"/>
  <c r="QG105" i="5"/>
  <c r="QG104" i="5" s="1"/>
  <c r="QG77" i="5"/>
  <c r="QG76" i="5" s="1"/>
  <c r="QG46" i="5"/>
  <c r="QG45" i="5"/>
  <c r="QG15" i="5"/>
  <c r="QG14" i="5" s="1"/>
  <c r="ON217" i="5"/>
  <c r="ON313" i="5" s="1"/>
  <c r="ON329" i="5" s="1"/>
  <c r="OM217" i="5"/>
  <c r="OM313" i="5" s="1"/>
  <c r="OM329" i="5" s="1"/>
  <c r="OK217" i="5"/>
  <c r="OK313" i="5" s="1"/>
  <c r="OK329" i="5" s="1"/>
  <c r="ON164" i="5"/>
  <c r="OM164" i="5"/>
  <c r="OL164" i="5"/>
  <c r="OK164" i="5"/>
  <c r="ON158" i="5"/>
  <c r="OM158" i="5"/>
  <c r="OL158" i="5"/>
  <c r="OK158" i="5"/>
  <c r="ON105" i="5"/>
  <c r="ON104" i="5" s="1"/>
  <c r="OM105" i="5"/>
  <c r="OM104" i="5" s="1"/>
  <c r="OL105" i="5"/>
  <c r="OL104" i="5" s="1"/>
  <c r="OK105" i="5"/>
  <c r="OK104" i="5" s="1"/>
  <c r="ON77" i="5"/>
  <c r="OM77" i="5"/>
  <c r="OM76" i="5" s="1"/>
  <c r="OL77" i="5"/>
  <c r="OL76" i="5" s="1"/>
  <c r="OK77" i="5"/>
  <c r="OK76" i="5" s="1"/>
  <c r="ON76" i="5"/>
  <c r="ON46" i="5"/>
  <c r="OM46" i="5"/>
  <c r="OL46" i="5"/>
  <c r="OK46" i="5"/>
  <c r="ON45" i="5"/>
  <c r="ON44" i="5" s="1"/>
  <c r="OM45" i="5"/>
  <c r="OM44" i="5" s="1"/>
  <c r="OL45" i="5"/>
  <c r="OK45" i="5"/>
  <c r="OK44" i="5" s="1"/>
  <c r="ON15" i="5"/>
  <c r="OM15" i="5"/>
  <c r="OM14" i="5" s="1"/>
  <c r="OL15" i="5"/>
  <c r="OK15" i="5"/>
  <c r="OK14" i="5" s="1"/>
  <c r="ON14" i="5"/>
  <c r="OR217" i="5"/>
  <c r="OR313" i="5" s="1"/>
  <c r="OR329" i="5" s="1"/>
  <c r="OQ217" i="5"/>
  <c r="OQ313" i="5" s="1"/>
  <c r="OQ329" i="5" s="1"/>
  <c r="OP217" i="5"/>
  <c r="OP313" i="5" s="1"/>
  <c r="OP329" i="5" s="1"/>
  <c r="OO217" i="5"/>
  <c r="OO313" i="5" s="1"/>
  <c r="OO329" i="5" s="1"/>
  <c r="OR164" i="5"/>
  <c r="OQ164" i="5"/>
  <c r="OP164" i="5"/>
  <c r="OO164" i="5"/>
  <c r="OR158" i="5"/>
  <c r="OQ158" i="5"/>
  <c r="OP158" i="5"/>
  <c r="OO158" i="5"/>
  <c r="OR105" i="5"/>
  <c r="OR104" i="5" s="1"/>
  <c r="OQ105" i="5"/>
  <c r="OQ104" i="5" s="1"/>
  <c r="OP105" i="5"/>
  <c r="OP104" i="5" s="1"/>
  <c r="OO105" i="5"/>
  <c r="OO104" i="5" s="1"/>
  <c r="OR77" i="5"/>
  <c r="OR76" i="5" s="1"/>
  <c r="OQ77" i="5"/>
  <c r="OQ76" i="5" s="1"/>
  <c r="OP77" i="5"/>
  <c r="OP76" i="5" s="1"/>
  <c r="OO77" i="5"/>
  <c r="OO76" i="5" s="1"/>
  <c r="OR46" i="5"/>
  <c r="OQ46" i="5"/>
  <c r="OP46" i="5"/>
  <c r="OO46" i="5"/>
  <c r="OR45" i="5"/>
  <c r="OQ45" i="5"/>
  <c r="OQ44" i="5" s="1"/>
  <c r="OP45" i="5"/>
  <c r="OP44" i="5" s="1"/>
  <c r="OO45" i="5"/>
  <c r="OR15" i="5"/>
  <c r="OR14" i="5" s="1"/>
  <c r="OQ15" i="5"/>
  <c r="OQ14" i="5" s="1"/>
  <c r="OP15" i="5"/>
  <c r="OP14" i="5" s="1"/>
  <c r="OO15" i="5"/>
  <c r="OO14" i="5" s="1"/>
  <c r="OV217" i="5"/>
  <c r="OV313" i="5" s="1"/>
  <c r="OV329" i="5" s="1"/>
  <c r="OU217" i="5"/>
  <c r="OU313" i="5" s="1"/>
  <c r="OU329" i="5" s="1"/>
  <c r="OT217" i="5"/>
  <c r="OT313" i="5" s="1"/>
  <c r="OT329" i="5" s="1"/>
  <c r="OS217" i="5"/>
  <c r="OS313" i="5" s="1"/>
  <c r="OS329" i="5" s="1"/>
  <c r="OV164" i="5"/>
  <c r="OU164" i="5"/>
  <c r="OT164" i="5"/>
  <c r="OS164" i="5"/>
  <c r="OV158" i="5"/>
  <c r="OU158" i="5"/>
  <c r="OT158" i="5"/>
  <c r="OS158" i="5"/>
  <c r="OV105" i="5"/>
  <c r="OV104" i="5" s="1"/>
  <c r="OU105" i="5"/>
  <c r="OU104" i="5" s="1"/>
  <c r="OT105" i="5"/>
  <c r="OT104" i="5" s="1"/>
  <c r="OS105" i="5"/>
  <c r="OS104" i="5" s="1"/>
  <c r="OV77" i="5"/>
  <c r="OV76" i="5" s="1"/>
  <c r="OU77" i="5"/>
  <c r="OU76" i="5" s="1"/>
  <c r="OT77" i="5"/>
  <c r="OT76" i="5" s="1"/>
  <c r="OS77" i="5"/>
  <c r="OS76" i="5" s="1"/>
  <c r="OV46" i="5"/>
  <c r="OU46" i="5"/>
  <c r="OT46" i="5"/>
  <c r="OS46" i="5"/>
  <c r="OV45" i="5"/>
  <c r="OU45" i="5"/>
  <c r="OT45" i="5"/>
  <c r="OT44" i="5" s="1"/>
  <c r="OS45" i="5"/>
  <c r="OS44" i="5" s="1"/>
  <c r="OV15" i="5"/>
  <c r="OV14" i="5" s="1"/>
  <c r="OU15" i="5"/>
  <c r="OU14" i="5" s="1"/>
  <c r="OT15" i="5"/>
  <c r="OT14" i="5" s="1"/>
  <c r="OS15" i="5"/>
  <c r="OS14" i="5" s="1"/>
  <c r="OX217" i="5"/>
  <c r="OX313" i="5" s="1"/>
  <c r="OX329" i="5" s="1"/>
  <c r="OW217" i="5"/>
  <c r="OW313" i="5" s="1"/>
  <c r="OW329" i="5" s="1"/>
  <c r="OX164" i="5"/>
  <c r="OW164" i="5"/>
  <c r="OX158" i="5"/>
  <c r="OW158" i="5"/>
  <c r="OX105" i="5"/>
  <c r="OX104" i="5" s="1"/>
  <c r="OW105" i="5"/>
  <c r="OW104" i="5" s="1"/>
  <c r="OX77" i="5"/>
  <c r="OX76" i="5" s="1"/>
  <c r="OW77" i="5"/>
  <c r="OW76" i="5" s="1"/>
  <c r="OX46" i="5"/>
  <c r="OW46" i="5"/>
  <c r="OX45" i="5"/>
  <c r="OW45" i="5"/>
  <c r="OX15" i="5"/>
  <c r="OX14" i="5" s="1"/>
  <c r="OW15" i="5"/>
  <c r="OW14" i="5" s="1"/>
  <c r="OY217" i="5"/>
  <c r="OY313" i="5" s="1"/>
  <c r="OY329" i="5" s="1"/>
  <c r="OY164" i="5"/>
  <c r="OY158" i="5"/>
  <c r="OY105" i="5"/>
  <c r="OY104" i="5" s="1"/>
  <c r="OY77" i="5"/>
  <c r="OY76" i="5" s="1"/>
  <c r="OY46" i="5"/>
  <c r="OY45" i="5"/>
  <c r="OY15" i="5"/>
  <c r="OY14" i="5" s="1"/>
  <c r="NG319" i="5"/>
  <c r="NF319" i="5"/>
  <c r="ND319" i="5"/>
  <c r="NG217" i="5"/>
  <c r="NF217" i="5"/>
  <c r="NE217" i="5"/>
  <c r="G40" i="16" s="1"/>
  <c r="ND217" i="5"/>
  <c r="NG164" i="5"/>
  <c r="NF164" i="5"/>
  <c r="NE164" i="5"/>
  <c r="ND164" i="5"/>
  <c r="NG158" i="5"/>
  <c r="NF158" i="5"/>
  <c r="NE158" i="5"/>
  <c r="ND158" i="5"/>
  <c r="NG105" i="5"/>
  <c r="NG104" i="5" s="1"/>
  <c r="NF105" i="5"/>
  <c r="NF104" i="5" s="1"/>
  <c r="NE105" i="5"/>
  <c r="NE104" i="5" s="1"/>
  <c r="ND105" i="5"/>
  <c r="ND104" i="5" s="1"/>
  <c r="NG77" i="5"/>
  <c r="NG76" i="5" s="1"/>
  <c r="NF77" i="5"/>
  <c r="NF76" i="5" s="1"/>
  <c r="NE77" i="5"/>
  <c r="NE76" i="5" s="1"/>
  <c r="ND77" i="5"/>
  <c r="ND76" i="5" s="1"/>
  <c r="NG46" i="5"/>
  <c r="NF46" i="5"/>
  <c r="NE46" i="5"/>
  <c r="ND46" i="5"/>
  <c r="NG45" i="5"/>
  <c r="NF45" i="5"/>
  <c r="NF44" i="5" s="1"/>
  <c r="NE45" i="5"/>
  <c r="ND45" i="5"/>
  <c r="ND44" i="5" s="1"/>
  <c r="NG15" i="5"/>
  <c r="NF15" i="5"/>
  <c r="NF14" i="5" s="1"/>
  <c r="NE15" i="5"/>
  <c r="ND15" i="5"/>
  <c r="ND14" i="5" s="1"/>
  <c r="NG14" i="5"/>
  <c r="NK319" i="5"/>
  <c r="NJ319" i="5"/>
  <c r="NI319" i="5"/>
  <c r="NH319" i="5"/>
  <c r="NK217" i="5"/>
  <c r="NJ217" i="5"/>
  <c r="NI217" i="5"/>
  <c r="NH217" i="5"/>
  <c r="NK164" i="5"/>
  <c r="NJ164" i="5"/>
  <c r="NI164" i="5"/>
  <c r="NH164" i="5"/>
  <c r="NK158" i="5"/>
  <c r="NJ158" i="5"/>
  <c r="NI158" i="5"/>
  <c r="NH158" i="5"/>
  <c r="NK105" i="5"/>
  <c r="NK104" i="5" s="1"/>
  <c r="NJ105" i="5"/>
  <c r="NJ104" i="5" s="1"/>
  <c r="NI105" i="5"/>
  <c r="NI104" i="5" s="1"/>
  <c r="NH105" i="5"/>
  <c r="NH104" i="5" s="1"/>
  <c r="NK77" i="5"/>
  <c r="NK76" i="5" s="1"/>
  <c r="NJ77" i="5"/>
  <c r="NJ76" i="5" s="1"/>
  <c r="NI77" i="5"/>
  <c r="NI76" i="5" s="1"/>
  <c r="NH77" i="5"/>
  <c r="NH76" i="5" s="1"/>
  <c r="NK46" i="5"/>
  <c r="NJ46" i="5"/>
  <c r="NI46" i="5"/>
  <c r="NH46" i="5"/>
  <c r="NK45" i="5"/>
  <c r="NK44" i="5" s="1"/>
  <c r="NJ45" i="5"/>
  <c r="NJ44" i="5" s="1"/>
  <c r="NI45" i="5"/>
  <c r="NI44" i="5" s="1"/>
  <c r="NH45" i="5"/>
  <c r="NK15" i="5"/>
  <c r="NK14" i="5" s="1"/>
  <c r="NJ15" i="5"/>
  <c r="NJ14" i="5" s="1"/>
  <c r="NI15" i="5"/>
  <c r="NI14" i="5" s="1"/>
  <c r="NH15" i="5"/>
  <c r="NH14" i="5" s="1"/>
  <c r="NO319" i="5"/>
  <c r="NN319" i="5"/>
  <c r="NM319" i="5"/>
  <c r="NL319" i="5"/>
  <c r="NO217" i="5"/>
  <c r="NN217" i="5"/>
  <c r="NM217" i="5"/>
  <c r="NL217" i="5"/>
  <c r="NO164" i="5"/>
  <c r="NN164" i="5"/>
  <c r="NM164" i="5"/>
  <c r="NL164" i="5"/>
  <c r="NO158" i="5"/>
  <c r="NN158" i="5"/>
  <c r="NM158" i="5"/>
  <c r="NL158" i="5"/>
  <c r="NO105" i="5"/>
  <c r="NO104" i="5" s="1"/>
  <c r="NN105" i="5"/>
  <c r="NN104" i="5" s="1"/>
  <c r="NM105" i="5"/>
  <c r="NM104" i="5" s="1"/>
  <c r="NL105" i="5"/>
  <c r="NL104" i="5" s="1"/>
  <c r="NO77" i="5"/>
  <c r="NN77" i="5"/>
  <c r="NN76" i="5" s="1"/>
  <c r="NM77" i="5"/>
  <c r="NM76" i="5" s="1"/>
  <c r="NL77" i="5"/>
  <c r="NL76" i="5" s="1"/>
  <c r="NO76" i="5"/>
  <c r="NO46" i="5"/>
  <c r="NN46" i="5"/>
  <c r="NM46" i="5"/>
  <c r="NL46" i="5"/>
  <c r="NO45" i="5"/>
  <c r="NO44" i="5" s="1"/>
  <c r="NN45" i="5"/>
  <c r="NN44" i="5" s="1"/>
  <c r="NM45" i="5"/>
  <c r="NM44" i="5" s="1"/>
  <c r="NL45" i="5"/>
  <c r="NL44" i="5" s="1"/>
  <c r="NO15" i="5"/>
  <c r="NO14" i="5" s="1"/>
  <c r="NN15" i="5"/>
  <c r="NN14" i="5" s="1"/>
  <c r="NM15" i="5"/>
  <c r="NM14" i="5" s="1"/>
  <c r="NL15" i="5"/>
  <c r="NL14" i="5" s="1"/>
  <c r="NQ319" i="5"/>
  <c r="NP319" i="5"/>
  <c r="NQ217" i="5"/>
  <c r="NP217" i="5"/>
  <c r="NQ164" i="5"/>
  <c r="NP164" i="5"/>
  <c r="NQ158" i="5"/>
  <c r="NP158" i="5"/>
  <c r="NQ105" i="5"/>
  <c r="NQ104" i="5" s="1"/>
  <c r="NP105" i="5"/>
  <c r="NP104" i="5" s="1"/>
  <c r="NQ77" i="5"/>
  <c r="NQ76" i="5" s="1"/>
  <c r="NP77" i="5"/>
  <c r="NP76" i="5" s="1"/>
  <c r="NQ46" i="5"/>
  <c r="NP46" i="5"/>
  <c r="NQ45" i="5"/>
  <c r="NP45" i="5"/>
  <c r="NQ15" i="5"/>
  <c r="NQ14" i="5" s="1"/>
  <c r="NP15" i="5"/>
  <c r="NP14" i="5" s="1"/>
  <c r="NR319" i="5"/>
  <c r="NR217" i="5"/>
  <c r="NR164" i="5"/>
  <c r="NR158" i="5"/>
  <c r="NR105" i="5"/>
  <c r="NR104" i="5" s="1"/>
  <c r="NR77" i="5"/>
  <c r="NR76" i="5" s="1"/>
  <c r="NR46" i="5"/>
  <c r="NR45" i="5"/>
  <c r="NR15" i="5"/>
  <c r="NR14" i="5" s="1"/>
  <c r="LZ217" i="5"/>
  <c r="LZ313" i="5" s="1"/>
  <c r="LZ329" i="5" s="1"/>
  <c r="LY217" i="5"/>
  <c r="LY313" i="5" s="1"/>
  <c r="LY329" i="5" s="1"/>
  <c r="LX217" i="5"/>
  <c r="LX313" i="5" s="1"/>
  <c r="LX329" i="5" s="1"/>
  <c r="LW217" i="5"/>
  <c r="LW313" i="5" s="1"/>
  <c r="LW329" i="5" s="1"/>
  <c r="LW330" i="5" s="1"/>
  <c r="LZ164" i="5"/>
  <c r="LZ194" i="5" s="1"/>
  <c r="LZ196" i="5" s="1"/>
  <c r="LY164" i="5"/>
  <c r="LY194" i="5" s="1"/>
  <c r="LY196" i="5" s="1"/>
  <c r="LX164" i="5"/>
  <c r="LX194" i="5" s="1"/>
  <c r="LX196" i="5" s="1"/>
  <c r="LW164" i="5"/>
  <c r="LW194" i="5" s="1"/>
  <c r="LW196" i="5" s="1"/>
  <c r="LZ158" i="5"/>
  <c r="LY158" i="5"/>
  <c r="LX158" i="5"/>
  <c r="LW158" i="5"/>
  <c r="LZ105" i="5"/>
  <c r="LZ104" i="5" s="1"/>
  <c r="LY105" i="5"/>
  <c r="LY104" i="5" s="1"/>
  <c r="LX105" i="5"/>
  <c r="LX104" i="5" s="1"/>
  <c r="LW105" i="5"/>
  <c r="LW104" i="5" s="1"/>
  <c r="LZ77" i="5"/>
  <c r="LZ76" i="5" s="1"/>
  <c r="LY77" i="5"/>
  <c r="LY76" i="5" s="1"/>
  <c r="LX77" i="5"/>
  <c r="LX76" i="5" s="1"/>
  <c r="LW77" i="5"/>
  <c r="LW76" i="5" s="1"/>
  <c r="LZ46" i="5"/>
  <c r="LY46" i="5"/>
  <c r="LX46" i="5"/>
  <c r="LW46" i="5"/>
  <c r="LZ45" i="5"/>
  <c r="LZ44" i="5" s="1"/>
  <c r="LY45" i="5"/>
  <c r="LX45" i="5"/>
  <c r="LW45" i="5"/>
  <c r="LW44" i="5" s="1"/>
  <c r="LZ15" i="5"/>
  <c r="LY15" i="5"/>
  <c r="LY14" i="5" s="1"/>
  <c r="LX15" i="5"/>
  <c r="LX14" i="5" s="1"/>
  <c r="LW15" i="5"/>
  <c r="LW14" i="5" s="1"/>
  <c r="MD217" i="5"/>
  <c r="MD313" i="5" s="1"/>
  <c r="MD329" i="5" s="1"/>
  <c r="MC217" i="5"/>
  <c r="MC313" i="5" s="1"/>
  <c r="MC329" i="5" s="1"/>
  <c r="MB217" i="5"/>
  <c r="MB313" i="5" s="1"/>
  <c r="MB329" i="5" s="1"/>
  <c r="MA217" i="5"/>
  <c r="MA313" i="5" s="1"/>
  <c r="MA329" i="5" s="1"/>
  <c r="MD164" i="5"/>
  <c r="MD194" i="5" s="1"/>
  <c r="MD196" i="5" s="1"/>
  <c r="MC164" i="5"/>
  <c r="MC194" i="5" s="1"/>
  <c r="MC196" i="5" s="1"/>
  <c r="MB164" i="5"/>
  <c r="MB194" i="5" s="1"/>
  <c r="MB196" i="5" s="1"/>
  <c r="MA164" i="5"/>
  <c r="MA194" i="5" s="1"/>
  <c r="MA196" i="5" s="1"/>
  <c r="MD158" i="5"/>
  <c r="MC158" i="5"/>
  <c r="MB158" i="5"/>
  <c r="MA158" i="5"/>
  <c r="MD105" i="5"/>
  <c r="MD104" i="5" s="1"/>
  <c r="MC105" i="5"/>
  <c r="MC104" i="5" s="1"/>
  <c r="MB105" i="5"/>
  <c r="MB104" i="5" s="1"/>
  <c r="MA105" i="5"/>
  <c r="MA104" i="5" s="1"/>
  <c r="MD77" i="5"/>
  <c r="MD76" i="5" s="1"/>
  <c r="MC77" i="5"/>
  <c r="MC76" i="5" s="1"/>
  <c r="MB77" i="5"/>
  <c r="MB76" i="5" s="1"/>
  <c r="MA77" i="5"/>
  <c r="MA76" i="5" s="1"/>
  <c r="MD46" i="5"/>
  <c r="MC46" i="5"/>
  <c r="MB46" i="5"/>
  <c r="MA46" i="5"/>
  <c r="MD45" i="5"/>
  <c r="MD44" i="5" s="1"/>
  <c r="MC45" i="5"/>
  <c r="MC44" i="5" s="1"/>
  <c r="MB45" i="5"/>
  <c r="MB44" i="5" s="1"/>
  <c r="MA45" i="5"/>
  <c r="MA44" i="5" s="1"/>
  <c r="MD15" i="5"/>
  <c r="MD14" i="5" s="1"/>
  <c r="MC15" i="5"/>
  <c r="MC14" i="5" s="1"/>
  <c r="MB15" i="5"/>
  <c r="MB14" i="5" s="1"/>
  <c r="MA15" i="5"/>
  <c r="MA14" i="5" s="1"/>
  <c r="MH217" i="5"/>
  <c r="MH313" i="5" s="1"/>
  <c r="MH329" i="5" s="1"/>
  <c r="MG217" i="5"/>
  <c r="MG313" i="5" s="1"/>
  <c r="MG329" i="5" s="1"/>
  <c r="MF217" i="5"/>
  <c r="MF313" i="5" s="1"/>
  <c r="MF329" i="5" s="1"/>
  <c r="ME217" i="5"/>
  <c r="ME313" i="5" s="1"/>
  <c r="ME329" i="5" s="1"/>
  <c r="MH164" i="5"/>
  <c r="MH194" i="5" s="1"/>
  <c r="MH196" i="5" s="1"/>
  <c r="MG164" i="5"/>
  <c r="MG194" i="5" s="1"/>
  <c r="MG196" i="5" s="1"/>
  <c r="MF164" i="5"/>
  <c r="MF194" i="5" s="1"/>
  <c r="MF196" i="5" s="1"/>
  <c r="ME164" i="5"/>
  <c r="ME194" i="5" s="1"/>
  <c r="ME196" i="5" s="1"/>
  <c r="MH158" i="5"/>
  <c r="MG158" i="5"/>
  <c r="MF158" i="5"/>
  <c r="ME158" i="5"/>
  <c r="MH105" i="5"/>
  <c r="MH104" i="5" s="1"/>
  <c r="MG105" i="5"/>
  <c r="MG104" i="5" s="1"/>
  <c r="MF105" i="5"/>
  <c r="MF104" i="5" s="1"/>
  <c r="ME105" i="5"/>
  <c r="ME104" i="5" s="1"/>
  <c r="MH77" i="5"/>
  <c r="MG77" i="5"/>
  <c r="MG76" i="5" s="1"/>
  <c r="MF77" i="5"/>
  <c r="MF76" i="5" s="1"/>
  <c r="ME77" i="5"/>
  <c r="ME76" i="5" s="1"/>
  <c r="MH76" i="5"/>
  <c r="MH46" i="5"/>
  <c r="MG46" i="5"/>
  <c r="MF46" i="5"/>
  <c r="ME46" i="5"/>
  <c r="MH45" i="5"/>
  <c r="MH44" i="5" s="1"/>
  <c r="MG45" i="5"/>
  <c r="MG44" i="5" s="1"/>
  <c r="MF45" i="5"/>
  <c r="MF44" i="5" s="1"/>
  <c r="ME45" i="5"/>
  <c r="ME44" i="5" s="1"/>
  <c r="MH15" i="5"/>
  <c r="MH14" i="5" s="1"/>
  <c r="MG15" i="5"/>
  <c r="MG14" i="5" s="1"/>
  <c r="MF15" i="5"/>
  <c r="MF14" i="5" s="1"/>
  <c r="ME15" i="5"/>
  <c r="ME14" i="5" s="1"/>
  <c r="MJ217" i="5"/>
  <c r="MJ313" i="5" s="1"/>
  <c r="MJ329" i="5" s="1"/>
  <c r="MI217" i="5"/>
  <c r="MI313" i="5" s="1"/>
  <c r="MI329" i="5" s="1"/>
  <c r="MJ164" i="5"/>
  <c r="MJ194" i="5" s="1"/>
  <c r="MJ196" i="5" s="1"/>
  <c r="MI164" i="5"/>
  <c r="MI194" i="5" s="1"/>
  <c r="MI196" i="5" s="1"/>
  <c r="MJ158" i="5"/>
  <c r="MI158" i="5"/>
  <c r="MJ105" i="5"/>
  <c r="MJ104" i="5" s="1"/>
  <c r="MI105" i="5"/>
  <c r="MI104" i="5" s="1"/>
  <c r="MJ77" i="5"/>
  <c r="MJ76" i="5" s="1"/>
  <c r="MI77" i="5"/>
  <c r="MI76" i="5" s="1"/>
  <c r="MJ46" i="5"/>
  <c r="MI46" i="5"/>
  <c r="MJ45" i="5"/>
  <c r="MI45" i="5"/>
  <c r="MJ15" i="5"/>
  <c r="MJ14" i="5" s="1"/>
  <c r="MI15" i="5"/>
  <c r="MI14" i="5" s="1"/>
  <c r="ML217" i="5"/>
  <c r="ML313" i="5" s="1"/>
  <c r="ML329" i="5" s="1"/>
  <c r="ML164" i="5"/>
  <c r="ML194" i="5" s="1"/>
  <c r="ML196" i="5" s="1"/>
  <c r="ML158" i="5"/>
  <c r="ML105" i="5"/>
  <c r="ML104" i="5" s="1"/>
  <c r="ML77" i="5"/>
  <c r="ML76" i="5" s="1"/>
  <c r="ML46" i="5"/>
  <c r="ML45" i="5"/>
  <c r="ML15" i="5"/>
  <c r="ML14" i="5" s="1"/>
  <c r="KS319" i="5"/>
  <c r="KR319" i="5"/>
  <c r="KQ319" i="5"/>
  <c r="KS217" i="5"/>
  <c r="KR217" i="5"/>
  <c r="KS196" i="5"/>
  <c r="KR164" i="5"/>
  <c r="KQ164" i="5"/>
  <c r="KS158" i="5"/>
  <c r="KR158" i="5"/>
  <c r="KQ158" i="5"/>
  <c r="KR105" i="5"/>
  <c r="KR104" i="5" s="1"/>
  <c r="KQ104" i="5"/>
  <c r="KS77" i="5"/>
  <c r="KS76" i="5" s="1"/>
  <c r="KR77" i="5"/>
  <c r="KR76" i="5" s="1"/>
  <c r="KQ77" i="5"/>
  <c r="KQ76" i="5" s="1"/>
  <c r="KS46" i="5"/>
  <c r="KR46" i="5"/>
  <c r="KQ46" i="5"/>
  <c r="KS45" i="5"/>
  <c r="KR45" i="5"/>
  <c r="KS15" i="5"/>
  <c r="LR15" i="5" s="1"/>
  <c r="KR15" i="5"/>
  <c r="KR14" i="5" s="1"/>
  <c r="KQ15" i="5"/>
  <c r="KQ14" i="5" s="1"/>
  <c r="KW319" i="5"/>
  <c r="KV319" i="5"/>
  <c r="KU319" i="5"/>
  <c r="KT319" i="5"/>
  <c r="KW217" i="5"/>
  <c r="KV217" i="5"/>
  <c r="KU217" i="5"/>
  <c r="KT217" i="5"/>
  <c r="KW164" i="5"/>
  <c r="KV164" i="5"/>
  <c r="KU164" i="5"/>
  <c r="KT164" i="5"/>
  <c r="KT194" i="5" s="1"/>
  <c r="KW158" i="5"/>
  <c r="KV158" i="5"/>
  <c r="KU158" i="5"/>
  <c r="KT158" i="5"/>
  <c r="KW105" i="5"/>
  <c r="KW104" i="5" s="1"/>
  <c r="KV105" i="5"/>
  <c r="KV104" i="5" s="1"/>
  <c r="KU105" i="5"/>
  <c r="KU104" i="5" s="1"/>
  <c r="KT105" i="5"/>
  <c r="KT104" i="5" s="1"/>
  <c r="KW77" i="5"/>
  <c r="KV77" i="5"/>
  <c r="KV76" i="5" s="1"/>
  <c r="KU77" i="5"/>
  <c r="KU76" i="5" s="1"/>
  <c r="KT77" i="5"/>
  <c r="KT76" i="5" s="1"/>
  <c r="KW76" i="5"/>
  <c r="KW46" i="5"/>
  <c r="KV46" i="5"/>
  <c r="KU46" i="5"/>
  <c r="KT46" i="5"/>
  <c r="KW45" i="5"/>
  <c r="KW44" i="5" s="1"/>
  <c r="KV45" i="5"/>
  <c r="KV44" i="5" s="1"/>
  <c r="KU45" i="5"/>
  <c r="KU44" i="5" s="1"/>
  <c r="KT45" i="5"/>
  <c r="KT44" i="5" s="1"/>
  <c r="KW15" i="5"/>
  <c r="KW14" i="5" s="1"/>
  <c r="KV15" i="5"/>
  <c r="KV14" i="5" s="1"/>
  <c r="KU15" i="5"/>
  <c r="KU14" i="5" s="1"/>
  <c r="KT15" i="5"/>
  <c r="KT14" i="5" s="1"/>
  <c r="LA319" i="5"/>
  <c r="KZ319" i="5"/>
  <c r="KY319" i="5"/>
  <c r="KX319" i="5"/>
  <c r="LA217" i="5"/>
  <c r="KZ217" i="5"/>
  <c r="KY217" i="5"/>
  <c r="KX217" i="5"/>
  <c r="LA164" i="5"/>
  <c r="KZ164" i="5"/>
  <c r="KY164" i="5"/>
  <c r="KX164" i="5"/>
  <c r="KX194" i="5" s="1"/>
  <c r="LA158" i="5"/>
  <c r="KZ158" i="5"/>
  <c r="KY158" i="5"/>
  <c r="KX158" i="5"/>
  <c r="LA105" i="5"/>
  <c r="LA104" i="5" s="1"/>
  <c r="KZ105" i="5"/>
  <c r="KZ104" i="5" s="1"/>
  <c r="KY105" i="5"/>
  <c r="KY104" i="5" s="1"/>
  <c r="KX105" i="5"/>
  <c r="KX104" i="5" s="1"/>
  <c r="LA77" i="5"/>
  <c r="LA76" i="5" s="1"/>
  <c r="KZ77" i="5"/>
  <c r="KZ76" i="5" s="1"/>
  <c r="KY77" i="5"/>
  <c r="KY76" i="5" s="1"/>
  <c r="KX77" i="5"/>
  <c r="KX76" i="5" s="1"/>
  <c r="LA46" i="5"/>
  <c r="KZ46" i="5"/>
  <c r="KY46" i="5"/>
  <c r="KX46" i="5"/>
  <c r="LA45" i="5"/>
  <c r="LA44" i="5" s="1"/>
  <c r="KZ45" i="5"/>
  <c r="KZ44" i="5" s="1"/>
  <c r="KY45" i="5"/>
  <c r="KY44" i="5" s="1"/>
  <c r="KX45" i="5"/>
  <c r="KX44" i="5" s="1"/>
  <c r="LA15" i="5"/>
  <c r="LA14" i="5" s="1"/>
  <c r="KZ15" i="5"/>
  <c r="KZ14" i="5" s="1"/>
  <c r="KY15" i="5"/>
  <c r="KY14" i="5" s="1"/>
  <c r="KX15" i="5"/>
  <c r="KX14" i="5" s="1"/>
  <c r="LC319" i="5"/>
  <c r="LB319" i="5"/>
  <c r="LC217" i="5"/>
  <c r="LB217" i="5"/>
  <c r="LC164" i="5"/>
  <c r="LC194" i="5" s="1"/>
  <c r="LB164" i="5"/>
  <c r="LC158" i="5"/>
  <c r="LB158" i="5"/>
  <c r="LC105" i="5"/>
  <c r="LC104" i="5" s="1"/>
  <c r="LB105" i="5"/>
  <c r="LB104" i="5" s="1"/>
  <c r="LC77" i="5"/>
  <c r="LC76" i="5" s="1"/>
  <c r="LB77" i="5"/>
  <c r="LB76" i="5" s="1"/>
  <c r="LC46" i="5"/>
  <c r="LB46" i="5"/>
  <c r="LC45" i="5"/>
  <c r="LB45" i="5"/>
  <c r="LC15" i="5"/>
  <c r="LC14" i="5" s="1"/>
  <c r="LB15" i="5"/>
  <c r="LB14" i="5" s="1"/>
  <c r="LE319" i="5"/>
  <c r="LE217" i="5"/>
  <c r="LE164" i="5"/>
  <c r="LE194" i="5" s="1"/>
  <c r="LE158" i="5"/>
  <c r="LE105" i="5"/>
  <c r="LE104" i="5" s="1"/>
  <c r="LE77" i="5"/>
  <c r="LE76" i="5" s="1"/>
  <c r="LE46" i="5"/>
  <c r="LE45" i="5"/>
  <c r="LE15" i="5"/>
  <c r="LE14" i="5" s="1"/>
  <c r="JK217" i="5"/>
  <c r="JL164" i="5"/>
  <c r="JK164" i="5"/>
  <c r="JK194" i="5" s="1"/>
  <c r="JK196" i="5" s="1"/>
  <c r="JJ164" i="5"/>
  <c r="JL158" i="5"/>
  <c r="JK158" i="5"/>
  <c r="JJ158" i="5"/>
  <c r="JL105" i="5"/>
  <c r="JL104" i="5" s="1"/>
  <c r="JK105" i="5"/>
  <c r="JK104" i="5" s="1"/>
  <c r="JJ104" i="5"/>
  <c r="JL77" i="5"/>
  <c r="JL76" i="5" s="1"/>
  <c r="JK77" i="5"/>
  <c r="JK76" i="5" s="1"/>
  <c r="JJ77" i="5"/>
  <c r="JJ76" i="5" s="1"/>
  <c r="JL44" i="5"/>
  <c r="JK44" i="5"/>
  <c r="JL15" i="5"/>
  <c r="JK15" i="5"/>
  <c r="JK14" i="5" s="1"/>
  <c r="JJ15" i="5"/>
  <c r="JJ14" i="5" s="1"/>
  <c r="JP217" i="5"/>
  <c r="JO217" i="5"/>
  <c r="JN217" i="5"/>
  <c r="JM217" i="5"/>
  <c r="JP164" i="5"/>
  <c r="JP194" i="5" s="1"/>
  <c r="JP196" i="5" s="1"/>
  <c r="JO164" i="5"/>
  <c r="JO194" i="5" s="1"/>
  <c r="JO196" i="5" s="1"/>
  <c r="JN164" i="5"/>
  <c r="JN194" i="5" s="1"/>
  <c r="JN196" i="5" s="1"/>
  <c r="JM164" i="5"/>
  <c r="JP158" i="5"/>
  <c r="JO158" i="5"/>
  <c r="JN158" i="5"/>
  <c r="JM158" i="5"/>
  <c r="JP105" i="5"/>
  <c r="JP104" i="5" s="1"/>
  <c r="JO105" i="5"/>
  <c r="JO104" i="5" s="1"/>
  <c r="JN105" i="5"/>
  <c r="JN104" i="5" s="1"/>
  <c r="JM105" i="5"/>
  <c r="JM104" i="5" s="1"/>
  <c r="JP77" i="5"/>
  <c r="JP76" i="5" s="1"/>
  <c r="JO77" i="5"/>
  <c r="JO76" i="5" s="1"/>
  <c r="JN77" i="5"/>
  <c r="JN76" i="5" s="1"/>
  <c r="JM77" i="5"/>
  <c r="JM76" i="5" s="1"/>
  <c r="JP46" i="5"/>
  <c r="JO46" i="5"/>
  <c r="JN46" i="5"/>
  <c r="JM46" i="5"/>
  <c r="JP45" i="5"/>
  <c r="JP44" i="5" s="1"/>
  <c r="JO45" i="5"/>
  <c r="JN45" i="5"/>
  <c r="JM45" i="5"/>
  <c r="JM44" i="5" s="1"/>
  <c r="JP15" i="5"/>
  <c r="JP14" i="5" s="1"/>
  <c r="JO15" i="5"/>
  <c r="JO14" i="5" s="1"/>
  <c r="JN15" i="5"/>
  <c r="JN14" i="5" s="1"/>
  <c r="JM15" i="5"/>
  <c r="JM14" i="5" s="1"/>
  <c r="JT217" i="5"/>
  <c r="JS217" i="5"/>
  <c r="JR217" i="5"/>
  <c r="JQ217" i="5"/>
  <c r="JT164" i="5"/>
  <c r="JT194" i="5" s="1"/>
  <c r="JT196" i="5" s="1"/>
  <c r="JS164" i="5"/>
  <c r="JS194" i="5" s="1"/>
  <c r="JS196" i="5" s="1"/>
  <c r="JR164" i="5"/>
  <c r="JR194" i="5" s="1"/>
  <c r="JR196" i="5" s="1"/>
  <c r="JQ164" i="5"/>
  <c r="JQ194" i="5" s="1"/>
  <c r="JQ196" i="5" s="1"/>
  <c r="JT158" i="5"/>
  <c r="JS158" i="5"/>
  <c r="JR158" i="5"/>
  <c r="JQ158" i="5"/>
  <c r="JT105" i="5"/>
  <c r="JT104" i="5" s="1"/>
  <c r="JS105" i="5"/>
  <c r="JS104" i="5" s="1"/>
  <c r="JR105" i="5"/>
  <c r="JR104" i="5" s="1"/>
  <c r="JQ105" i="5"/>
  <c r="JQ104" i="5" s="1"/>
  <c r="JT77" i="5"/>
  <c r="JT76" i="5" s="1"/>
  <c r="JS77" i="5"/>
  <c r="JS76" i="5" s="1"/>
  <c r="JR77" i="5"/>
  <c r="JR76" i="5" s="1"/>
  <c r="JQ77" i="5"/>
  <c r="JQ76" i="5" s="1"/>
  <c r="JT46" i="5"/>
  <c r="JS46" i="5"/>
  <c r="JR46" i="5"/>
  <c r="JQ46" i="5"/>
  <c r="JT45" i="5"/>
  <c r="JT44" i="5" s="1"/>
  <c r="JS45" i="5"/>
  <c r="JR45" i="5"/>
  <c r="JQ45" i="5"/>
  <c r="JT15" i="5"/>
  <c r="JS15" i="5"/>
  <c r="JS14" i="5" s="1"/>
  <c r="JR15" i="5"/>
  <c r="JR14" i="5" s="1"/>
  <c r="JQ15" i="5"/>
  <c r="JQ14" i="5" s="1"/>
  <c r="JT14" i="5"/>
  <c r="JV217" i="5"/>
  <c r="JU217" i="5"/>
  <c r="JV164" i="5"/>
  <c r="JU164" i="5"/>
  <c r="JV158" i="5"/>
  <c r="JU158" i="5"/>
  <c r="JV105" i="5"/>
  <c r="JV104" i="5" s="1"/>
  <c r="JU105" i="5"/>
  <c r="JU104" i="5" s="1"/>
  <c r="JV77" i="5"/>
  <c r="JV76" i="5" s="1"/>
  <c r="JU77" i="5"/>
  <c r="JU76" i="5" s="1"/>
  <c r="JV46" i="5"/>
  <c r="JU46" i="5"/>
  <c r="JV45" i="5"/>
  <c r="JU45" i="5"/>
  <c r="JV15" i="5"/>
  <c r="JV14" i="5" s="1"/>
  <c r="JU15" i="5"/>
  <c r="JU14" i="5" s="1"/>
  <c r="JW217" i="5"/>
  <c r="JW164" i="5"/>
  <c r="JW194" i="5" s="1"/>
  <c r="JW196" i="5" s="1"/>
  <c r="JW158" i="5"/>
  <c r="JW105" i="5"/>
  <c r="JW104" i="5" s="1"/>
  <c r="JW77" i="5"/>
  <c r="JW76" i="5" s="1"/>
  <c r="JW46" i="5"/>
  <c r="JW45" i="5"/>
  <c r="JW15" i="5"/>
  <c r="JW14" i="5" s="1"/>
  <c r="IE217" i="5"/>
  <c r="ID217" i="5"/>
  <c r="IB217" i="5"/>
  <c r="IE194" i="5"/>
  <c r="IE196" i="5" s="1"/>
  <c r="ID164" i="5"/>
  <c r="ID194" i="5" s="1"/>
  <c r="ID196" i="5" s="1"/>
  <c r="IC194" i="5"/>
  <c r="IC196" i="5" s="1"/>
  <c r="IB164" i="5"/>
  <c r="IB194" i="5" s="1"/>
  <c r="IB196" i="5" s="1"/>
  <c r="IE158" i="5"/>
  <c r="ID158" i="5"/>
  <c r="IC158" i="5"/>
  <c r="IB158" i="5"/>
  <c r="IE105" i="5"/>
  <c r="IE104" i="5" s="1"/>
  <c r="ID105" i="5"/>
  <c r="ID104" i="5" s="1"/>
  <c r="IC105" i="5"/>
  <c r="IC104" i="5" s="1"/>
  <c r="IB105" i="5"/>
  <c r="IB104" i="5" s="1"/>
  <c r="IE77" i="5"/>
  <c r="IE76" i="5" s="1"/>
  <c r="ID77" i="5"/>
  <c r="ID76" i="5" s="1"/>
  <c r="IC77" i="5"/>
  <c r="IC76" i="5" s="1"/>
  <c r="IB77" i="5"/>
  <c r="IB76" i="5" s="1"/>
  <c r="ID46" i="5"/>
  <c r="IB46" i="5"/>
  <c r="IE45" i="5"/>
  <c r="ID45" i="5"/>
  <c r="IC45" i="5"/>
  <c r="IB45" i="5"/>
  <c r="IB44" i="5" s="1"/>
  <c r="IE15" i="5"/>
  <c r="IE14" i="5" s="1"/>
  <c r="ID15" i="5"/>
  <c r="ID14" i="5" s="1"/>
  <c r="IC15" i="5"/>
  <c r="IC14" i="5" s="1"/>
  <c r="IB15" i="5"/>
  <c r="IB14" i="5" s="1"/>
  <c r="IH217" i="5"/>
  <c r="IG217" i="5"/>
  <c r="IF217" i="5"/>
  <c r="II196" i="5"/>
  <c r="IH164" i="5"/>
  <c r="IH194" i="5" s="1"/>
  <c r="IH196" i="5" s="1"/>
  <c r="IG164" i="5"/>
  <c r="IG194" i="5" s="1"/>
  <c r="IG196" i="5" s="1"/>
  <c r="IF164" i="5"/>
  <c r="IF194" i="5" s="1"/>
  <c r="IF196" i="5" s="1"/>
  <c r="II158" i="5"/>
  <c r="IH158" i="5"/>
  <c r="IG158" i="5"/>
  <c r="IF158" i="5"/>
  <c r="II105" i="5"/>
  <c r="II104" i="5" s="1"/>
  <c r="IH105" i="5"/>
  <c r="IH104" i="5" s="1"/>
  <c r="IG105" i="5"/>
  <c r="IG104" i="5" s="1"/>
  <c r="IF105" i="5"/>
  <c r="IF104" i="5" s="1"/>
  <c r="II77" i="5"/>
  <c r="II76" i="5" s="1"/>
  <c r="IH77" i="5"/>
  <c r="IH76" i="5" s="1"/>
  <c r="IG77" i="5"/>
  <c r="IG76" i="5" s="1"/>
  <c r="IF77" i="5"/>
  <c r="IF76" i="5" s="1"/>
  <c r="IH46" i="5"/>
  <c r="IG46" i="5"/>
  <c r="IF46" i="5"/>
  <c r="II45" i="5"/>
  <c r="IH45" i="5"/>
  <c r="IH44" i="5" s="1"/>
  <c r="IG45" i="5"/>
  <c r="IF45" i="5"/>
  <c r="IH15" i="5"/>
  <c r="IH14" i="5" s="1"/>
  <c r="IG15" i="5"/>
  <c r="IG14" i="5" s="1"/>
  <c r="IF15" i="5"/>
  <c r="IF14" i="5" s="1"/>
  <c r="II14" i="5"/>
  <c r="IM217" i="5"/>
  <c r="IL217" i="5"/>
  <c r="IK217" i="5"/>
  <c r="IJ217" i="5"/>
  <c r="IM164" i="5"/>
  <c r="IM194" i="5" s="1"/>
  <c r="IM196" i="5" s="1"/>
  <c r="IL164" i="5"/>
  <c r="IL194" i="5" s="1"/>
  <c r="IL196" i="5" s="1"/>
  <c r="IK164" i="5"/>
  <c r="IK194" i="5" s="1"/>
  <c r="IK196" i="5" s="1"/>
  <c r="IJ164" i="5"/>
  <c r="IJ194" i="5" s="1"/>
  <c r="IJ196" i="5" s="1"/>
  <c r="IM158" i="5"/>
  <c r="IL158" i="5"/>
  <c r="IK158" i="5"/>
  <c r="IJ158" i="5"/>
  <c r="IM105" i="5"/>
  <c r="IM104" i="5" s="1"/>
  <c r="IL105" i="5"/>
  <c r="IL104" i="5" s="1"/>
  <c r="IK105" i="5"/>
  <c r="IK104" i="5" s="1"/>
  <c r="IJ105" i="5"/>
  <c r="IJ104" i="5" s="1"/>
  <c r="IM77" i="5"/>
  <c r="IM76" i="5" s="1"/>
  <c r="IL77" i="5"/>
  <c r="IL76" i="5" s="1"/>
  <c r="IK77" i="5"/>
  <c r="IK76" i="5" s="1"/>
  <c r="IJ77" i="5"/>
  <c r="IJ76" i="5" s="1"/>
  <c r="IM46" i="5"/>
  <c r="IL46" i="5"/>
  <c r="IK46" i="5"/>
  <c r="IJ46" i="5"/>
  <c r="IM45" i="5"/>
  <c r="IL45" i="5"/>
  <c r="IK45" i="5"/>
  <c r="IJ45" i="5"/>
  <c r="IJ44" i="5" s="1"/>
  <c r="IM15" i="5"/>
  <c r="IM14" i="5" s="1"/>
  <c r="IL15" i="5"/>
  <c r="IL14" i="5" s="1"/>
  <c r="IK15" i="5"/>
  <c r="IK14" i="5" s="1"/>
  <c r="IJ15" i="5"/>
  <c r="IJ14" i="5" s="1"/>
  <c r="IO217" i="5"/>
  <c r="IO164" i="5"/>
  <c r="IO194" i="5" s="1"/>
  <c r="IO196" i="5" s="1"/>
  <c r="IN194" i="5"/>
  <c r="IN196" i="5" s="1"/>
  <c r="IO158" i="5"/>
  <c r="IN158" i="5"/>
  <c r="IO105" i="5"/>
  <c r="IO104" i="5" s="1"/>
  <c r="IN105" i="5"/>
  <c r="IN104" i="5" s="1"/>
  <c r="IO77" i="5"/>
  <c r="IO76" i="5" s="1"/>
  <c r="IN77" i="5"/>
  <c r="IN76" i="5" s="1"/>
  <c r="IO46" i="5"/>
  <c r="IN46" i="5"/>
  <c r="IO45" i="5"/>
  <c r="IN45" i="5"/>
  <c r="IO15" i="5"/>
  <c r="IO14" i="5" s="1"/>
  <c r="IN15" i="5"/>
  <c r="IN14" i="5" s="1"/>
  <c r="IQ217" i="5"/>
  <c r="IQ164" i="5"/>
  <c r="IQ194" i="5" s="1"/>
  <c r="IQ196" i="5" s="1"/>
  <c r="IQ158" i="5"/>
  <c r="IQ105" i="5"/>
  <c r="IQ104" i="5" s="1"/>
  <c r="IQ77" i="5"/>
  <c r="IQ76" i="5" s="1"/>
  <c r="IQ46" i="5"/>
  <c r="IQ45" i="5"/>
  <c r="IQ15" i="5"/>
  <c r="IQ14" i="5" s="1"/>
  <c r="FQ319" i="5"/>
  <c r="FQ320" i="5" s="1"/>
  <c r="FQ321" i="5" s="1"/>
  <c r="FQ322" i="5" s="1"/>
  <c r="FP319" i="5"/>
  <c r="FP320" i="5" s="1"/>
  <c r="FP321" i="5" s="1"/>
  <c r="FP322" i="5" s="1"/>
  <c r="FO319" i="5"/>
  <c r="FO320" i="5" s="1"/>
  <c r="FO321" i="5" s="1"/>
  <c r="FO322" i="5" s="1"/>
  <c r="FN319" i="5"/>
  <c r="FN320" i="5" s="1"/>
  <c r="FN321" i="5" s="1"/>
  <c r="FN322" i="5" s="1"/>
  <c r="FQ226" i="5"/>
  <c r="FP226" i="5"/>
  <c r="FO226" i="5"/>
  <c r="FN226" i="5"/>
  <c r="FQ217" i="5"/>
  <c r="FP217" i="5"/>
  <c r="FO217" i="5"/>
  <c r="FN217" i="5"/>
  <c r="FQ164" i="5"/>
  <c r="FQ194" i="5" s="1"/>
  <c r="FQ196" i="5" s="1"/>
  <c r="FP164" i="5"/>
  <c r="FP194" i="5" s="1"/>
  <c r="FP196" i="5" s="1"/>
  <c r="FO164" i="5"/>
  <c r="FO194" i="5" s="1"/>
  <c r="FO196" i="5" s="1"/>
  <c r="FN164" i="5"/>
  <c r="FN194" i="5" s="1"/>
  <c r="FN196" i="5" s="1"/>
  <c r="FQ158" i="5"/>
  <c r="FP158" i="5"/>
  <c r="FO158" i="5"/>
  <c r="FN158" i="5"/>
  <c r="FQ105" i="5"/>
  <c r="FQ104" i="5" s="1"/>
  <c r="FP105" i="5"/>
  <c r="FP104" i="5" s="1"/>
  <c r="FO105" i="5"/>
  <c r="FO104" i="5" s="1"/>
  <c r="FN105" i="5"/>
  <c r="FN104" i="5" s="1"/>
  <c r="FQ77" i="5"/>
  <c r="FP77" i="5"/>
  <c r="FP76" i="5" s="1"/>
  <c r="FO77" i="5"/>
  <c r="FO76" i="5" s="1"/>
  <c r="FN77" i="5"/>
  <c r="FN76" i="5" s="1"/>
  <c r="FQ76" i="5"/>
  <c r="FQ46" i="5"/>
  <c r="FP46" i="5"/>
  <c r="FO46" i="5"/>
  <c r="FN46" i="5"/>
  <c r="FQ45" i="5"/>
  <c r="FP45" i="5"/>
  <c r="FP44" i="5" s="1"/>
  <c r="FO45" i="5"/>
  <c r="FO44" i="5" s="1"/>
  <c r="FN45" i="5"/>
  <c r="FN44" i="5" s="1"/>
  <c r="FQ44" i="5"/>
  <c r="FQ15" i="5"/>
  <c r="FQ14" i="5" s="1"/>
  <c r="FP15" i="5"/>
  <c r="FP14" i="5" s="1"/>
  <c r="FO15" i="5"/>
  <c r="FO14" i="5" s="1"/>
  <c r="FN15" i="5"/>
  <c r="FN14" i="5" s="1"/>
  <c r="FU319" i="5"/>
  <c r="FU320" i="5" s="1"/>
  <c r="FU321" i="5" s="1"/>
  <c r="FU322" i="5" s="1"/>
  <c r="FT319" i="5"/>
  <c r="FT320" i="5" s="1"/>
  <c r="FT321" i="5" s="1"/>
  <c r="FT322" i="5" s="1"/>
  <c r="FS319" i="5"/>
  <c r="FS320" i="5" s="1"/>
  <c r="FS321" i="5" s="1"/>
  <c r="FS322" i="5" s="1"/>
  <c r="FR319" i="5"/>
  <c r="FR320" i="5" s="1"/>
  <c r="FR321" i="5" s="1"/>
  <c r="FR322" i="5" s="1"/>
  <c r="FU226" i="5"/>
  <c r="FT226" i="5"/>
  <c r="FS226" i="5"/>
  <c r="FR226" i="5"/>
  <c r="FU217" i="5"/>
  <c r="FT217" i="5"/>
  <c r="FS217" i="5"/>
  <c r="FR217" i="5"/>
  <c r="FU164" i="5"/>
  <c r="FU194" i="5" s="1"/>
  <c r="FU196" i="5" s="1"/>
  <c r="FT164" i="5"/>
  <c r="FT194" i="5" s="1"/>
  <c r="FT196" i="5" s="1"/>
  <c r="FS164" i="5"/>
  <c r="FS194" i="5" s="1"/>
  <c r="FS196" i="5" s="1"/>
  <c r="FR164" i="5"/>
  <c r="FR194" i="5" s="1"/>
  <c r="FR196" i="5" s="1"/>
  <c r="FU158" i="5"/>
  <c r="FT158" i="5"/>
  <c r="FS158" i="5"/>
  <c r="FR158" i="5"/>
  <c r="FU105" i="5"/>
  <c r="FU104" i="5" s="1"/>
  <c r="FT105" i="5"/>
  <c r="FT104" i="5" s="1"/>
  <c r="FS105" i="5"/>
  <c r="FS104" i="5" s="1"/>
  <c r="FR105" i="5"/>
  <c r="FR104" i="5" s="1"/>
  <c r="FU77" i="5"/>
  <c r="FU76" i="5" s="1"/>
  <c r="FT77" i="5"/>
  <c r="FT76" i="5" s="1"/>
  <c r="FS77" i="5"/>
  <c r="FS76" i="5" s="1"/>
  <c r="FR77" i="5"/>
  <c r="FR76" i="5" s="1"/>
  <c r="FU46" i="5"/>
  <c r="FT46" i="5"/>
  <c r="FS46" i="5"/>
  <c r="FR46" i="5"/>
  <c r="FU45" i="5"/>
  <c r="FT45" i="5"/>
  <c r="FT44" i="5" s="1"/>
  <c r="FS45" i="5"/>
  <c r="FR45" i="5"/>
  <c r="FR44" i="5" s="1"/>
  <c r="FU15" i="5"/>
  <c r="FU14" i="5" s="1"/>
  <c r="FT15" i="5"/>
  <c r="FT14" i="5" s="1"/>
  <c r="FS15" i="5"/>
  <c r="FS14" i="5" s="1"/>
  <c r="FR15" i="5"/>
  <c r="FR14" i="5" s="1"/>
  <c r="FY319" i="5"/>
  <c r="FY320" i="5" s="1"/>
  <c r="FY321" i="5" s="1"/>
  <c r="FY322" i="5" s="1"/>
  <c r="FX319" i="5"/>
  <c r="FX320" i="5" s="1"/>
  <c r="FX321" i="5" s="1"/>
  <c r="FX322" i="5" s="1"/>
  <c r="FW319" i="5"/>
  <c r="FW320" i="5" s="1"/>
  <c r="FW321" i="5" s="1"/>
  <c r="FW322" i="5" s="1"/>
  <c r="FV319" i="5"/>
  <c r="FV320" i="5" s="1"/>
  <c r="FV321" i="5" s="1"/>
  <c r="FV322" i="5" s="1"/>
  <c r="FY226" i="5"/>
  <c r="FX226" i="5"/>
  <c r="FW226" i="5"/>
  <c r="FV226" i="5"/>
  <c r="FY217" i="5"/>
  <c r="FX217" i="5"/>
  <c r="FW217" i="5"/>
  <c r="FV217" i="5"/>
  <c r="FY164" i="5"/>
  <c r="FY194" i="5" s="1"/>
  <c r="FY196" i="5" s="1"/>
  <c r="FX164" i="5"/>
  <c r="FX194" i="5" s="1"/>
  <c r="FX196" i="5" s="1"/>
  <c r="FW164" i="5"/>
  <c r="FW194" i="5" s="1"/>
  <c r="FW196" i="5" s="1"/>
  <c r="FV164" i="5"/>
  <c r="FV192" i="5" s="1"/>
  <c r="FY158" i="5"/>
  <c r="FX158" i="5"/>
  <c r="FW158" i="5"/>
  <c r="FV158" i="5"/>
  <c r="FY105" i="5"/>
  <c r="FY104" i="5" s="1"/>
  <c r="FX105" i="5"/>
  <c r="FX104" i="5" s="1"/>
  <c r="FW105" i="5"/>
  <c r="FW104" i="5" s="1"/>
  <c r="FV105" i="5"/>
  <c r="FV104" i="5" s="1"/>
  <c r="FY77" i="5"/>
  <c r="FY76" i="5" s="1"/>
  <c r="FX77" i="5"/>
  <c r="FX76" i="5" s="1"/>
  <c r="FW77" i="5"/>
  <c r="FW76" i="5" s="1"/>
  <c r="FV77" i="5"/>
  <c r="FV76" i="5" s="1"/>
  <c r="FY46" i="5"/>
  <c r="FX46" i="5"/>
  <c r="FW46" i="5"/>
  <c r="FV46" i="5"/>
  <c r="FY45" i="5"/>
  <c r="FY44" i="5" s="1"/>
  <c r="FX45" i="5"/>
  <c r="FX44" i="5" s="1"/>
  <c r="FW45" i="5"/>
  <c r="FV45" i="5"/>
  <c r="FY15" i="5"/>
  <c r="FY14" i="5" s="1"/>
  <c r="FX15" i="5"/>
  <c r="FX14" i="5" s="1"/>
  <c r="FW15" i="5"/>
  <c r="FW14" i="5" s="1"/>
  <c r="FV15" i="5"/>
  <c r="FV14" i="5" s="1"/>
  <c r="GA319" i="5"/>
  <c r="GA320" i="5" s="1"/>
  <c r="GA321" i="5" s="1"/>
  <c r="GA322" i="5" s="1"/>
  <c r="FZ319" i="5"/>
  <c r="FZ320" i="5" s="1"/>
  <c r="FZ321" i="5" s="1"/>
  <c r="FZ322" i="5" s="1"/>
  <c r="GA226" i="5"/>
  <c r="FZ226" i="5"/>
  <c r="GA217" i="5"/>
  <c r="FZ217" i="5"/>
  <c r="GA164" i="5"/>
  <c r="GA194" i="5" s="1"/>
  <c r="GA196" i="5" s="1"/>
  <c r="FZ164" i="5"/>
  <c r="FZ194" i="5" s="1"/>
  <c r="FZ196" i="5" s="1"/>
  <c r="GA158" i="5"/>
  <c r="FZ158" i="5"/>
  <c r="GA105" i="5"/>
  <c r="GA104" i="5" s="1"/>
  <c r="FZ105" i="5"/>
  <c r="FZ104" i="5" s="1"/>
  <c r="GA77" i="5"/>
  <c r="GA76" i="5" s="1"/>
  <c r="FZ77" i="5"/>
  <c r="FZ76" i="5" s="1"/>
  <c r="GA46" i="5"/>
  <c r="FZ46" i="5"/>
  <c r="GA45" i="5"/>
  <c r="FZ45" i="5"/>
  <c r="GA15" i="5"/>
  <c r="GA14" i="5" s="1"/>
  <c r="FZ15" i="5"/>
  <c r="FZ14" i="5" s="1"/>
  <c r="GB319" i="5"/>
  <c r="GB320" i="5" s="1"/>
  <c r="GB321" i="5" s="1"/>
  <c r="GB322" i="5" s="1"/>
  <c r="GB226" i="5"/>
  <c r="GB217" i="5"/>
  <c r="GB164" i="5"/>
  <c r="GB192" i="5" s="1"/>
  <c r="GB158" i="5"/>
  <c r="GB105" i="5"/>
  <c r="GB104" i="5" s="1"/>
  <c r="GB77" i="5"/>
  <c r="GB76" i="5" s="1"/>
  <c r="GB46" i="5"/>
  <c r="GB45" i="5"/>
  <c r="GB15" i="5"/>
  <c r="GB14" i="5" s="1"/>
  <c r="EJ319" i="5"/>
  <c r="EJ320" i="5" s="1"/>
  <c r="EJ321" i="5" s="1"/>
  <c r="EJ322" i="5" s="1"/>
  <c r="EI319" i="5"/>
  <c r="EI320" i="5" s="1"/>
  <c r="EI321" i="5" s="1"/>
  <c r="EI322" i="5" s="1"/>
  <c r="EH319" i="5"/>
  <c r="EH320" i="5" s="1"/>
  <c r="EH321" i="5" s="1"/>
  <c r="EH322" i="5" s="1"/>
  <c r="EG319" i="5"/>
  <c r="EG320" i="5" s="1"/>
  <c r="EG321" i="5" s="1"/>
  <c r="EG322" i="5" s="1"/>
  <c r="EJ293" i="5"/>
  <c r="EI293" i="5"/>
  <c r="EH293" i="5"/>
  <c r="EG293" i="5"/>
  <c r="EJ292" i="5"/>
  <c r="EI292" i="5"/>
  <c r="EH292" i="5"/>
  <c r="EG292" i="5"/>
  <c r="EJ290" i="5"/>
  <c r="EI290" i="5"/>
  <c r="EH290" i="5"/>
  <c r="EG290" i="5"/>
  <c r="EJ289" i="5"/>
  <c r="EI289" i="5"/>
  <c r="EH289" i="5"/>
  <c r="EG289" i="5"/>
  <c r="EJ267" i="5"/>
  <c r="EI267" i="5"/>
  <c r="EH267" i="5"/>
  <c r="EG267" i="5"/>
  <c r="EJ266" i="5"/>
  <c r="EI266" i="5"/>
  <c r="EH266" i="5"/>
  <c r="EG266" i="5"/>
  <c r="EJ260" i="5"/>
  <c r="EI260" i="5"/>
  <c r="EH260" i="5"/>
  <c r="EG260" i="5"/>
  <c r="EJ259" i="5"/>
  <c r="EI259" i="5"/>
  <c r="EH259" i="5"/>
  <c r="EG259" i="5"/>
  <c r="EJ226" i="5"/>
  <c r="EI226" i="5"/>
  <c r="EH226" i="5"/>
  <c r="EG226" i="5"/>
  <c r="EJ217" i="5"/>
  <c r="EI217" i="5"/>
  <c r="EH217" i="5"/>
  <c r="EG217" i="5"/>
  <c r="EJ164" i="5"/>
  <c r="EJ194" i="5" s="1"/>
  <c r="EJ196" i="5" s="1"/>
  <c r="EI164" i="5"/>
  <c r="EI194" i="5" s="1"/>
  <c r="EI196" i="5" s="1"/>
  <c r="EH164" i="5"/>
  <c r="EH194" i="5" s="1"/>
  <c r="EH196" i="5" s="1"/>
  <c r="EG164" i="5"/>
  <c r="EG194" i="5" s="1"/>
  <c r="EG196" i="5" s="1"/>
  <c r="EJ158" i="5"/>
  <c r="EI158" i="5"/>
  <c r="EH158" i="5"/>
  <c r="EG158" i="5"/>
  <c r="EJ105" i="5"/>
  <c r="EJ104" i="5" s="1"/>
  <c r="EI105" i="5"/>
  <c r="EI104" i="5" s="1"/>
  <c r="EH105" i="5"/>
  <c r="EH104" i="5" s="1"/>
  <c r="EG105" i="5"/>
  <c r="EG104" i="5" s="1"/>
  <c r="EJ77" i="5"/>
  <c r="EI77" i="5"/>
  <c r="EI76" i="5" s="1"/>
  <c r="EH77" i="5"/>
  <c r="EH76" i="5" s="1"/>
  <c r="EG77" i="5"/>
  <c r="EG76" i="5" s="1"/>
  <c r="EJ76" i="5"/>
  <c r="EJ46" i="5"/>
  <c r="EI46" i="5"/>
  <c r="EH46" i="5"/>
  <c r="EG46" i="5"/>
  <c r="EJ45" i="5"/>
  <c r="EI45" i="5"/>
  <c r="EI44" i="5" s="1"/>
  <c r="EH45" i="5"/>
  <c r="EH44" i="5" s="1"/>
  <c r="EG45" i="5"/>
  <c r="EG44" i="5" s="1"/>
  <c r="EJ15" i="5"/>
  <c r="EJ14" i="5" s="1"/>
  <c r="EI15" i="5"/>
  <c r="EI14" i="5" s="1"/>
  <c r="EH15" i="5"/>
  <c r="EH14" i="5" s="1"/>
  <c r="EG15" i="5"/>
  <c r="EG14" i="5" s="1"/>
  <c r="EN319" i="5"/>
  <c r="EN320" i="5" s="1"/>
  <c r="EN321" i="5" s="1"/>
  <c r="EN322" i="5" s="1"/>
  <c r="EM319" i="5"/>
  <c r="EM320" i="5" s="1"/>
  <c r="EM321" i="5" s="1"/>
  <c r="EM322" i="5" s="1"/>
  <c r="EL319" i="5"/>
  <c r="EL320" i="5" s="1"/>
  <c r="EL321" i="5" s="1"/>
  <c r="EL322" i="5" s="1"/>
  <c r="EK319" i="5"/>
  <c r="EK320" i="5" s="1"/>
  <c r="EK321" i="5" s="1"/>
  <c r="EK322" i="5" s="1"/>
  <c r="EN293" i="5"/>
  <c r="EM293" i="5"/>
  <c r="EL293" i="5"/>
  <c r="EK293" i="5"/>
  <c r="EN292" i="5"/>
  <c r="EM292" i="5"/>
  <c r="EL292" i="5"/>
  <c r="EK292" i="5"/>
  <c r="EN290" i="5"/>
  <c r="EM290" i="5"/>
  <c r="EL290" i="5"/>
  <c r="EK290" i="5"/>
  <c r="EN289" i="5"/>
  <c r="EM289" i="5"/>
  <c r="EL289" i="5"/>
  <c r="EK289" i="5"/>
  <c r="EN267" i="5"/>
  <c r="EM267" i="5"/>
  <c r="EL267" i="5"/>
  <c r="EK267" i="5"/>
  <c r="EN266" i="5"/>
  <c r="EM266" i="5"/>
  <c r="EL266" i="5"/>
  <c r="EK266" i="5"/>
  <c r="EN260" i="5"/>
  <c r="EM260" i="5"/>
  <c r="EL260" i="5"/>
  <c r="EK260" i="5"/>
  <c r="EN259" i="5"/>
  <c r="EM259" i="5"/>
  <c r="EL259" i="5"/>
  <c r="EK259" i="5"/>
  <c r="EN226" i="5"/>
  <c r="EM226" i="5"/>
  <c r="EL226" i="5"/>
  <c r="EK226" i="5"/>
  <c r="EN217" i="5"/>
  <c r="EM217" i="5"/>
  <c r="EL217" i="5"/>
  <c r="EK217" i="5"/>
  <c r="EN164" i="5"/>
  <c r="EN194" i="5" s="1"/>
  <c r="EN196" i="5" s="1"/>
  <c r="EM164" i="5"/>
  <c r="EM194" i="5" s="1"/>
  <c r="EM196" i="5" s="1"/>
  <c r="EL164" i="5"/>
  <c r="EL194" i="5" s="1"/>
  <c r="EL196" i="5" s="1"/>
  <c r="EK164" i="5"/>
  <c r="EK194" i="5" s="1"/>
  <c r="EK196" i="5" s="1"/>
  <c r="EN158" i="5"/>
  <c r="EM158" i="5"/>
  <c r="EL158" i="5"/>
  <c r="EK158" i="5"/>
  <c r="EN105" i="5"/>
  <c r="EN104" i="5" s="1"/>
  <c r="EM105" i="5"/>
  <c r="EM104" i="5" s="1"/>
  <c r="EL105" i="5"/>
  <c r="EL104" i="5" s="1"/>
  <c r="EK105" i="5"/>
  <c r="EK104" i="5" s="1"/>
  <c r="EN77" i="5"/>
  <c r="EN76" i="5" s="1"/>
  <c r="EM77" i="5"/>
  <c r="EM76" i="5" s="1"/>
  <c r="EL77" i="5"/>
  <c r="EL76" i="5" s="1"/>
  <c r="EK77" i="5"/>
  <c r="EK76" i="5" s="1"/>
  <c r="EN46" i="5"/>
  <c r="EM46" i="5"/>
  <c r="EL46" i="5"/>
  <c r="EK46" i="5"/>
  <c r="EN45" i="5"/>
  <c r="EN44" i="5" s="1"/>
  <c r="EM45" i="5"/>
  <c r="EM44" i="5" s="1"/>
  <c r="EL45" i="5"/>
  <c r="EK45" i="5"/>
  <c r="EN15" i="5"/>
  <c r="EN14" i="5" s="1"/>
  <c r="EM15" i="5"/>
  <c r="EM14" i="5" s="1"/>
  <c r="EL15" i="5"/>
  <c r="EL14" i="5" s="1"/>
  <c r="EK15" i="5"/>
  <c r="EK14" i="5" s="1"/>
  <c r="ER319" i="5"/>
  <c r="ER320" i="5" s="1"/>
  <c r="ER321" i="5" s="1"/>
  <c r="ER322" i="5" s="1"/>
  <c r="EQ319" i="5"/>
  <c r="EQ320" i="5" s="1"/>
  <c r="EQ321" i="5" s="1"/>
  <c r="EQ322" i="5" s="1"/>
  <c r="EP319" i="5"/>
  <c r="EP320" i="5" s="1"/>
  <c r="EP321" i="5" s="1"/>
  <c r="EP322" i="5" s="1"/>
  <c r="EO319" i="5"/>
  <c r="EO320" i="5" s="1"/>
  <c r="EO321" i="5" s="1"/>
  <c r="EO322" i="5" s="1"/>
  <c r="ER293" i="5"/>
  <c r="EQ293" i="5"/>
  <c r="EP293" i="5"/>
  <c r="EO293" i="5"/>
  <c r="ER292" i="5"/>
  <c r="EQ292" i="5"/>
  <c r="EP292" i="5"/>
  <c r="EO292" i="5"/>
  <c r="ER290" i="5"/>
  <c r="EQ290" i="5"/>
  <c r="EP290" i="5"/>
  <c r="EO290" i="5"/>
  <c r="ER289" i="5"/>
  <c r="EQ289" i="5"/>
  <c r="EP289" i="5"/>
  <c r="EO289" i="5"/>
  <c r="ER267" i="5"/>
  <c r="EQ267" i="5"/>
  <c r="EP267" i="5"/>
  <c r="EO267" i="5"/>
  <c r="ER266" i="5"/>
  <c r="EQ266" i="5"/>
  <c r="EP266" i="5"/>
  <c r="EO266" i="5"/>
  <c r="ER260" i="5"/>
  <c r="EQ260" i="5"/>
  <c r="EP260" i="5"/>
  <c r="EO260" i="5"/>
  <c r="ER259" i="5"/>
  <c r="EQ259" i="5"/>
  <c r="EP259" i="5"/>
  <c r="EO259" i="5"/>
  <c r="ER226" i="5"/>
  <c r="EQ226" i="5"/>
  <c r="EP226" i="5"/>
  <c r="EO226" i="5"/>
  <c r="ER217" i="5"/>
  <c r="EQ217" i="5"/>
  <c r="EP217" i="5"/>
  <c r="EO217" i="5"/>
  <c r="ER164" i="5"/>
  <c r="ER194" i="5" s="1"/>
  <c r="ER196" i="5" s="1"/>
  <c r="EQ164" i="5"/>
  <c r="EQ194" i="5" s="1"/>
  <c r="EQ196" i="5" s="1"/>
  <c r="EP164" i="5"/>
  <c r="EP194" i="5" s="1"/>
  <c r="EP196" i="5" s="1"/>
  <c r="EO164" i="5"/>
  <c r="EO194" i="5" s="1"/>
  <c r="EO196" i="5" s="1"/>
  <c r="ER158" i="5"/>
  <c r="EQ158" i="5"/>
  <c r="EP158" i="5"/>
  <c r="EO158" i="5"/>
  <c r="ER105" i="5"/>
  <c r="ER104" i="5" s="1"/>
  <c r="EQ105" i="5"/>
  <c r="EQ104" i="5" s="1"/>
  <c r="EP105" i="5"/>
  <c r="EP104" i="5" s="1"/>
  <c r="EO105" i="5"/>
  <c r="EO104" i="5" s="1"/>
  <c r="ER77" i="5"/>
  <c r="ER76" i="5" s="1"/>
  <c r="EQ77" i="5"/>
  <c r="EQ76" i="5" s="1"/>
  <c r="EP77" i="5"/>
  <c r="EP76" i="5" s="1"/>
  <c r="EO77" i="5"/>
  <c r="EO76" i="5" s="1"/>
  <c r="ER46" i="5"/>
  <c r="EQ46" i="5"/>
  <c r="EP46" i="5"/>
  <c r="EO46" i="5"/>
  <c r="ER45" i="5"/>
  <c r="ER44" i="5" s="1"/>
  <c r="EQ45" i="5"/>
  <c r="EP45" i="5"/>
  <c r="EP44" i="5" s="1"/>
  <c r="EO45" i="5"/>
  <c r="ER15" i="5"/>
  <c r="ER14" i="5" s="1"/>
  <c r="EQ15" i="5"/>
  <c r="EQ14" i="5" s="1"/>
  <c r="EP15" i="5"/>
  <c r="EP14" i="5" s="1"/>
  <c r="EO15" i="5"/>
  <c r="EO14" i="5" s="1"/>
  <c r="ET319" i="5"/>
  <c r="ET320" i="5" s="1"/>
  <c r="ET321" i="5" s="1"/>
  <c r="ET322" i="5" s="1"/>
  <c r="ES319" i="5"/>
  <c r="ES320" i="5" s="1"/>
  <c r="ES321" i="5" s="1"/>
  <c r="ES322" i="5" s="1"/>
  <c r="ET293" i="5"/>
  <c r="ES293" i="5"/>
  <c r="ET292" i="5"/>
  <c r="ES292" i="5"/>
  <c r="ET290" i="5"/>
  <c r="ES290" i="5"/>
  <c r="ET289" i="5"/>
  <c r="ES289" i="5"/>
  <c r="ET267" i="5"/>
  <c r="ES267" i="5"/>
  <c r="ET266" i="5"/>
  <c r="ES266" i="5"/>
  <c r="ET260" i="5"/>
  <c r="ES260" i="5"/>
  <c r="ET259" i="5"/>
  <c r="ES259" i="5"/>
  <c r="ET226" i="5"/>
  <c r="ES226" i="5"/>
  <c r="ET217" i="5"/>
  <c r="ES217" i="5"/>
  <c r="ET164" i="5"/>
  <c r="ET192" i="5" s="1"/>
  <c r="ES164" i="5"/>
  <c r="ES192" i="5" s="1"/>
  <c r="ET158" i="5"/>
  <c r="ES158" i="5"/>
  <c r="ET105" i="5"/>
  <c r="ET104" i="5" s="1"/>
  <c r="ES105" i="5"/>
  <c r="ES104" i="5" s="1"/>
  <c r="ET77" i="5"/>
  <c r="ET76" i="5" s="1"/>
  <c r="ES77" i="5"/>
  <c r="ES76" i="5" s="1"/>
  <c r="ET46" i="5"/>
  <c r="ES46" i="5"/>
  <c r="ET45" i="5"/>
  <c r="ES45" i="5"/>
  <c r="ET15" i="5"/>
  <c r="ET14" i="5" s="1"/>
  <c r="ES15" i="5"/>
  <c r="ES14" i="5" s="1"/>
  <c r="EU319" i="5"/>
  <c r="EU320" i="5" s="1"/>
  <c r="EU321" i="5" s="1"/>
  <c r="EU322" i="5" s="1"/>
  <c r="EU293" i="5"/>
  <c r="EU292" i="5"/>
  <c r="EU290" i="5"/>
  <c r="EU289" i="5"/>
  <c r="EU267" i="5"/>
  <c r="EU266" i="5"/>
  <c r="EU260" i="5"/>
  <c r="EU259" i="5"/>
  <c r="EU226" i="5"/>
  <c r="EU217" i="5"/>
  <c r="EU164" i="5"/>
  <c r="EU194" i="5" s="1"/>
  <c r="EU196" i="5" s="1"/>
  <c r="EU158" i="5"/>
  <c r="EU105" i="5"/>
  <c r="EU104" i="5" s="1"/>
  <c r="EU77" i="5"/>
  <c r="EU76" i="5" s="1"/>
  <c r="EU46" i="5"/>
  <c r="EU45" i="5"/>
  <c r="EU15" i="5"/>
  <c r="EU14" i="5" s="1"/>
  <c r="DC319" i="5"/>
  <c r="DC320" i="5" s="1"/>
  <c r="DC321" i="5" s="1"/>
  <c r="DC322" i="5" s="1"/>
  <c r="DB319" i="5"/>
  <c r="DB320" i="5" s="1"/>
  <c r="DB321" i="5" s="1"/>
  <c r="DB322" i="5" s="1"/>
  <c r="DA319" i="5"/>
  <c r="DA320" i="5" s="1"/>
  <c r="DA321" i="5" s="1"/>
  <c r="DA322" i="5" s="1"/>
  <c r="CZ319" i="5"/>
  <c r="CZ320" i="5" s="1"/>
  <c r="CZ321" i="5" s="1"/>
  <c r="CZ322" i="5" s="1"/>
  <c r="DC226" i="5"/>
  <c r="DB226" i="5"/>
  <c r="DA226" i="5"/>
  <c r="CZ226" i="5"/>
  <c r="DC217" i="5"/>
  <c r="DB217" i="5"/>
  <c r="DA217" i="5"/>
  <c r="CZ217" i="5"/>
  <c r="DC164" i="5"/>
  <c r="DC194" i="5" s="1"/>
  <c r="DC196" i="5" s="1"/>
  <c r="DB164" i="5"/>
  <c r="DB194" i="5" s="1"/>
  <c r="DB196" i="5" s="1"/>
  <c r="DA164" i="5"/>
  <c r="DA194" i="5" s="1"/>
  <c r="DA196" i="5" s="1"/>
  <c r="CZ164" i="5"/>
  <c r="CZ194" i="5" s="1"/>
  <c r="CZ196" i="5" s="1"/>
  <c r="DC158" i="5"/>
  <c r="DB158" i="5"/>
  <c r="DA158" i="5"/>
  <c r="CZ158" i="5"/>
  <c r="DC105" i="5"/>
  <c r="DC104" i="5" s="1"/>
  <c r="DB105" i="5"/>
  <c r="DB104" i="5" s="1"/>
  <c r="DA105" i="5"/>
  <c r="DA104" i="5" s="1"/>
  <c r="CZ105" i="5"/>
  <c r="CZ104" i="5" s="1"/>
  <c r="DC77" i="5"/>
  <c r="DC76" i="5" s="1"/>
  <c r="DB77" i="5"/>
  <c r="DB76" i="5" s="1"/>
  <c r="DA77" i="5"/>
  <c r="DA76" i="5" s="1"/>
  <c r="CZ77" i="5"/>
  <c r="CZ76" i="5" s="1"/>
  <c r="DC46" i="5"/>
  <c r="DB46" i="5"/>
  <c r="DA46" i="5"/>
  <c r="CZ46" i="5"/>
  <c r="DC45" i="5"/>
  <c r="DC44" i="5" s="1"/>
  <c r="DB45" i="5"/>
  <c r="DB44" i="5" s="1"/>
  <c r="DA45" i="5"/>
  <c r="DA44" i="5" s="1"/>
  <c r="CZ45" i="5"/>
  <c r="CZ44" i="5" s="1"/>
  <c r="DC15" i="5"/>
  <c r="DC14" i="5" s="1"/>
  <c r="DB15" i="5"/>
  <c r="DB14" i="5" s="1"/>
  <c r="DA15" i="5"/>
  <c r="DA14" i="5" s="1"/>
  <c r="CZ15" i="5"/>
  <c r="CZ14" i="5" s="1"/>
  <c r="DG319" i="5"/>
  <c r="DG320" i="5" s="1"/>
  <c r="DG321" i="5" s="1"/>
  <c r="DG322" i="5" s="1"/>
  <c r="DF319" i="5"/>
  <c r="DF320" i="5" s="1"/>
  <c r="DF321" i="5" s="1"/>
  <c r="DF322" i="5" s="1"/>
  <c r="DE319" i="5"/>
  <c r="DE320" i="5" s="1"/>
  <c r="DE321" i="5" s="1"/>
  <c r="DE322" i="5" s="1"/>
  <c r="DD319" i="5"/>
  <c r="DD320" i="5" s="1"/>
  <c r="DD321" i="5" s="1"/>
  <c r="DD322" i="5" s="1"/>
  <c r="DG226" i="5"/>
  <c r="DF226" i="5"/>
  <c r="DE226" i="5"/>
  <c r="DD226" i="5"/>
  <c r="DG217" i="5"/>
  <c r="DF217" i="5"/>
  <c r="DE217" i="5"/>
  <c r="DD217" i="5"/>
  <c r="DG164" i="5"/>
  <c r="DG194" i="5" s="1"/>
  <c r="DG196" i="5" s="1"/>
  <c r="DF164" i="5"/>
  <c r="DF194" i="5" s="1"/>
  <c r="DF196" i="5" s="1"/>
  <c r="DE164" i="5"/>
  <c r="DE194" i="5" s="1"/>
  <c r="DE196" i="5" s="1"/>
  <c r="DD164" i="5"/>
  <c r="DD194" i="5" s="1"/>
  <c r="DD196" i="5" s="1"/>
  <c r="DG158" i="5"/>
  <c r="DF158" i="5"/>
  <c r="DE158" i="5"/>
  <c r="DD158" i="5"/>
  <c r="DG105" i="5"/>
  <c r="DG104" i="5" s="1"/>
  <c r="DF105" i="5"/>
  <c r="DF104" i="5" s="1"/>
  <c r="DE105" i="5"/>
  <c r="DE104" i="5" s="1"/>
  <c r="DD105" i="5"/>
  <c r="DD104" i="5" s="1"/>
  <c r="DG77" i="5"/>
  <c r="DG76" i="5" s="1"/>
  <c r="DF77" i="5"/>
  <c r="DF76" i="5" s="1"/>
  <c r="DE77" i="5"/>
  <c r="DE76" i="5" s="1"/>
  <c r="DD77" i="5"/>
  <c r="DD76" i="5" s="1"/>
  <c r="DG46" i="5"/>
  <c r="DF46" i="5"/>
  <c r="DE46" i="5"/>
  <c r="DD46" i="5"/>
  <c r="DG45" i="5"/>
  <c r="DG44" i="5" s="1"/>
  <c r="DF45" i="5"/>
  <c r="DF44" i="5" s="1"/>
  <c r="DE45" i="5"/>
  <c r="DE44" i="5" s="1"/>
  <c r="DD45" i="5"/>
  <c r="DD44" i="5" s="1"/>
  <c r="DG15" i="5"/>
  <c r="DG14" i="5" s="1"/>
  <c r="DF15" i="5"/>
  <c r="DF14" i="5" s="1"/>
  <c r="DE15" i="5"/>
  <c r="DE14" i="5" s="1"/>
  <c r="DD15" i="5"/>
  <c r="DD14" i="5" s="1"/>
  <c r="DK319" i="5"/>
  <c r="DK320" i="5" s="1"/>
  <c r="DK321" i="5" s="1"/>
  <c r="DK322" i="5" s="1"/>
  <c r="DJ319" i="5"/>
  <c r="DJ320" i="5" s="1"/>
  <c r="DJ321" i="5" s="1"/>
  <c r="DJ322" i="5" s="1"/>
  <c r="DI319" i="5"/>
  <c r="DI320" i="5" s="1"/>
  <c r="DI321" i="5" s="1"/>
  <c r="DI322" i="5" s="1"/>
  <c r="DH319" i="5"/>
  <c r="DH320" i="5" s="1"/>
  <c r="DH321" i="5" s="1"/>
  <c r="DH322" i="5" s="1"/>
  <c r="DK226" i="5"/>
  <c r="DJ226" i="5"/>
  <c r="DI226" i="5"/>
  <c r="DH226" i="5"/>
  <c r="DK217" i="5"/>
  <c r="DJ217" i="5"/>
  <c r="DI217" i="5"/>
  <c r="DH217" i="5"/>
  <c r="DK164" i="5"/>
  <c r="DK194" i="5" s="1"/>
  <c r="DK196" i="5" s="1"/>
  <c r="DJ164" i="5"/>
  <c r="DJ194" i="5" s="1"/>
  <c r="DJ196" i="5" s="1"/>
  <c r="DI164" i="5"/>
  <c r="DI194" i="5" s="1"/>
  <c r="DI196" i="5" s="1"/>
  <c r="DH164" i="5"/>
  <c r="DH192" i="5" s="1"/>
  <c r="DK158" i="5"/>
  <c r="DJ158" i="5"/>
  <c r="DI158" i="5"/>
  <c r="DH158" i="5"/>
  <c r="DK105" i="5"/>
  <c r="DK104" i="5" s="1"/>
  <c r="DJ105" i="5"/>
  <c r="DJ104" i="5" s="1"/>
  <c r="DI105" i="5"/>
  <c r="DI104" i="5" s="1"/>
  <c r="DH105" i="5"/>
  <c r="DH104" i="5" s="1"/>
  <c r="DK77" i="5"/>
  <c r="DK76" i="5" s="1"/>
  <c r="DJ77" i="5"/>
  <c r="DJ76" i="5" s="1"/>
  <c r="DI77" i="5"/>
  <c r="DI76" i="5" s="1"/>
  <c r="DH77" i="5"/>
  <c r="DH76" i="5" s="1"/>
  <c r="DK46" i="5"/>
  <c r="DJ46" i="5"/>
  <c r="DI46" i="5"/>
  <c r="DH46" i="5"/>
  <c r="DK45" i="5"/>
  <c r="DJ45" i="5"/>
  <c r="DJ44" i="5" s="1"/>
  <c r="DI45" i="5"/>
  <c r="DH45" i="5"/>
  <c r="DK15" i="5"/>
  <c r="DK14" i="5" s="1"/>
  <c r="DJ15" i="5"/>
  <c r="DJ14" i="5" s="1"/>
  <c r="DI15" i="5"/>
  <c r="DI14" i="5" s="1"/>
  <c r="DH15" i="5"/>
  <c r="DH14" i="5" s="1"/>
  <c r="DM319" i="5"/>
  <c r="DM320" i="5" s="1"/>
  <c r="DM321" i="5" s="1"/>
  <c r="DM322" i="5" s="1"/>
  <c r="DL319" i="5"/>
  <c r="DL320" i="5" s="1"/>
  <c r="DL321" i="5" s="1"/>
  <c r="DL322" i="5" s="1"/>
  <c r="DM226" i="5"/>
  <c r="DL226" i="5"/>
  <c r="DM217" i="5"/>
  <c r="DL217" i="5"/>
  <c r="DM164" i="5"/>
  <c r="DM192" i="5" s="1"/>
  <c r="DL164" i="5"/>
  <c r="DL192" i="5" s="1"/>
  <c r="DM158" i="5"/>
  <c r="DL158" i="5"/>
  <c r="DM105" i="5"/>
  <c r="DM104" i="5" s="1"/>
  <c r="DL105" i="5"/>
  <c r="DL104" i="5" s="1"/>
  <c r="DM77" i="5"/>
  <c r="DM76" i="5" s="1"/>
  <c r="DL77" i="5"/>
  <c r="DL76" i="5" s="1"/>
  <c r="DM46" i="5"/>
  <c r="DL46" i="5"/>
  <c r="DM45" i="5"/>
  <c r="DL45" i="5"/>
  <c r="DM15" i="5"/>
  <c r="DM14" i="5" s="1"/>
  <c r="DL15" i="5"/>
  <c r="DL14" i="5" s="1"/>
  <c r="DO319" i="5"/>
  <c r="DO320" i="5" s="1"/>
  <c r="DO321" i="5" s="1"/>
  <c r="DO322" i="5" s="1"/>
  <c r="DO226" i="5"/>
  <c r="DO217" i="5"/>
  <c r="DO164" i="5"/>
  <c r="DO194" i="5" s="1"/>
  <c r="DO196" i="5" s="1"/>
  <c r="DO158" i="5"/>
  <c r="DO105" i="5"/>
  <c r="DO104" i="5" s="1"/>
  <c r="DO77" i="5"/>
  <c r="DO76" i="5" s="1"/>
  <c r="DO46" i="5"/>
  <c r="DO45" i="5"/>
  <c r="DO15" i="5"/>
  <c r="DO14" i="5" s="1"/>
  <c r="BW319" i="5"/>
  <c r="BW320" i="5" s="1"/>
  <c r="BW321" i="5" s="1"/>
  <c r="BW322" i="5" s="1"/>
  <c r="BV319" i="5"/>
  <c r="BV320" i="5" s="1"/>
  <c r="BV321" i="5" s="1"/>
  <c r="BV322" i="5" s="1"/>
  <c r="BW226" i="5"/>
  <c r="BV226" i="5"/>
  <c r="BW217" i="5"/>
  <c r="BV217" i="5"/>
  <c r="BW164" i="5"/>
  <c r="BW192" i="5" s="1"/>
  <c r="BV164" i="5"/>
  <c r="BV194" i="5" s="1"/>
  <c r="BV196" i="5" s="1"/>
  <c r="BW158" i="5"/>
  <c r="BV158" i="5"/>
  <c r="BW105" i="5"/>
  <c r="BW104" i="5" s="1"/>
  <c r="BV105" i="5"/>
  <c r="BV104" i="5" s="1"/>
  <c r="BW77" i="5"/>
  <c r="BW76" i="5" s="1"/>
  <c r="BV77" i="5"/>
  <c r="BV76" i="5" s="1"/>
  <c r="BW46" i="5"/>
  <c r="BV46" i="5"/>
  <c r="BW45" i="5"/>
  <c r="BV45" i="5"/>
  <c r="BW15" i="5"/>
  <c r="BW14" i="5" s="1"/>
  <c r="BV15" i="5"/>
  <c r="BV14" i="5" s="1"/>
  <c r="BU319" i="5"/>
  <c r="BU320" i="5" s="1"/>
  <c r="BU321" i="5" s="1"/>
  <c r="BU322" i="5" s="1"/>
  <c r="BT319" i="5"/>
  <c r="BT320" i="5" s="1"/>
  <c r="BT321" i="5" s="1"/>
  <c r="BT322" i="5" s="1"/>
  <c r="BS319" i="5"/>
  <c r="BS320" i="5" s="1"/>
  <c r="BS321" i="5" s="1"/>
  <c r="BS322" i="5" s="1"/>
  <c r="BU226" i="5"/>
  <c r="BT226" i="5"/>
  <c r="BS226" i="5"/>
  <c r="BU217" i="5"/>
  <c r="BT217" i="5"/>
  <c r="BS217" i="5"/>
  <c r="BU164" i="5"/>
  <c r="BU192" i="5" s="1"/>
  <c r="BT164" i="5"/>
  <c r="BT194" i="5" s="1"/>
  <c r="BT196" i="5" s="1"/>
  <c r="BS164" i="5"/>
  <c r="BS192" i="5" s="1"/>
  <c r="BU158" i="5"/>
  <c r="BT158" i="5"/>
  <c r="BS158" i="5"/>
  <c r="BU105" i="5"/>
  <c r="BU104" i="5" s="1"/>
  <c r="BT105" i="5"/>
  <c r="BT104" i="5" s="1"/>
  <c r="BS105" i="5"/>
  <c r="BS104" i="5" s="1"/>
  <c r="BU77" i="5"/>
  <c r="BU76" i="5" s="1"/>
  <c r="BT77" i="5"/>
  <c r="BT76" i="5" s="1"/>
  <c r="BS77" i="5"/>
  <c r="BS76" i="5" s="1"/>
  <c r="BU46" i="5"/>
  <c r="BT46" i="5"/>
  <c r="BS46" i="5"/>
  <c r="BU45" i="5"/>
  <c r="BT45" i="5"/>
  <c r="BS45" i="5"/>
  <c r="BU15" i="5"/>
  <c r="BU14" i="5" s="1"/>
  <c r="BT15" i="5"/>
  <c r="BT14" i="5" s="1"/>
  <c r="BS15" i="5"/>
  <c r="BS14" i="5" s="1"/>
  <c r="BZ319" i="5"/>
  <c r="BZ320" i="5" s="1"/>
  <c r="BZ321" i="5" s="1"/>
  <c r="BZ322" i="5" s="1"/>
  <c r="BY319" i="5"/>
  <c r="BY320" i="5" s="1"/>
  <c r="BY321" i="5" s="1"/>
  <c r="BY322" i="5" s="1"/>
  <c r="BX319" i="5"/>
  <c r="BX320" i="5" s="1"/>
  <c r="BX321" i="5" s="1"/>
  <c r="BX322" i="5" s="1"/>
  <c r="BZ226" i="5"/>
  <c r="BY226" i="5"/>
  <c r="BX226" i="5"/>
  <c r="BZ217" i="5"/>
  <c r="BY217" i="5"/>
  <c r="BX217" i="5"/>
  <c r="BZ164" i="5"/>
  <c r="BZ192" i="5" s="1"/>
  <c r="BY164" i="5"/>
  <c r="BY194" i="5" s="1"/>
  <c r="BY196" i="5" s="1"/>
  <c r="BX164" i="5"/>
  <c r="BX192" i="5" s="1"/>
  <c r="BZ158" i="5"/>
  <c r="BY158" i="5"/>
  <c r="BX158" i="5"/>
  <c r="BZ105" i="5"/>
  <c r="BZ104" i="5" s="1"/>
  <c r="BY105" i="5"/>
  <c r="BY104" i="5" s="1"/>
  <c r="BX105" i="5"/>
  <c r="BX104" i="5" s="1"/>
  <c r="BZ77" i="5"/>
  <c r="BZ76" i="5" s="1"/>
  <c r="BY77" i="5"/>
  <c r="BY76" i="5" s="1"/>
  <c r="BX77" i="5"/>
  <c r="BX76" i="5" s="1"/>
  <c r="BZ46" i="5"/>
  <c r="BY46" i="5"/>
  <c r="BX46" i="5"/>
  <c r="BZ45" i="5"/>
  <c r="BY45" i="5"/>
  <c r="BX45" i="5"/>
  <c r="BZ15" i="5"/>
  <c r="BZ14" i="5" s="1"/>
  <c r="BY15" i="5"/>
  <c r="BY14" i="5" s="1"/>
  <c r="BX15" i="5"/>
  <c r="BX14" i="5" s="1"/>
  <c r="CB319" i="5"/>
  <c r="CB320" i="5" s="1"/>
  <c r="CB321" i="5" s="1"/>
  <c r="CB322" i="5" s="1"/>
  <c r="CA319" i="5"/>
  <c r="CA320" i="5" s="1"/>
  <c r="CA321" i="5" s="1"/>
  <c r="CA322" i="5" s="1"/>
  <c r="CB226" i="5"/>
  <c r="CA226" i="5"/>
  <c r="CB217" i="5"/>
  <c r="CA217" i="5"/>
  <c r="CB164" i="5"/>
  <c r="CB192" i="5" s="1"/>
  <c r="CA164" i="5"/>
  <c r="CA194" i="5" s="1"/>
  <c r="CA196" i="5" s="1"/>
  <c r="CB158" i="5"/>
  <c r="CA158" i="5"/>
  <c r="CB105" i="5"/>
  <c r="CB104" i="5" s="1"/>
  <c r="CA105" i="5"/>
  <c r="CA104" i="5" s="1"/>
  <c r="CB77" i="5"/>
  <c r="CB76" i="5" s="1"/>
  <c r="CA77" i="5"/>
  <c r="CA76" i="5" s="1"/>
  <c r="CB46" i="5"/>
  <c r="CA46" i="5"/>
  <c r="CB45" i="5"/>
  <c r="CA45" i="5"/>
  <c r="CB15" i="5"/>
  <c r="CB14" i="5" s="1"/>
  <c r="CA15" i="5"/>
  <c r="CA14" i="5" s="1"/>
  <c r="CD319" i="5"/>
  <c r="CD320" i="5" s="1"/>
  <c r="CD321" i="5" s="1"/>
  <c r="CD322" i="5" s="1"/>
  <c r="CC319" i="5"/>
  <c r="CC320" i="5" s="1"/>
  <c r="CC321" i="5" s="1"/>
  <c r="CC322" i="5" s="1"/>
  <c r="CD226" i="5"/>
  <c r="CC226" i="5"/>
  <c r="CD217" i="5"/>
  <c r="CC217" i="5"/>
  <c r="CD164" i="5"/>
  <c r="CD192" i="5" s="1"/>
  <c r="CC164" i="5"/>
  <c r="CC192" i="5" s="1"/>
  <c r="CD158" i="5"/>
  <c r="CC158" i="5"/>
  <c r="CD105" i="5"/>
  <c r="CD104" i="5" s="1"/>
  <c r="CC105" i="5"/>
  <c r="CC104" i="5" s="1"/>
  <c r="CD77" i="5"/>
  <c r="CD76" i="5" s="1"/>
  <c r="CC77" i="5"/>
  <c r="CC76" i="5" s="1"/>
  <c r="CD46" i="5"/>
  <c r="CC46" i="5"/>
  <c r="CD45" i="5"/>
  <c r="CC45" i="5"/>
  <c r="CD15" i="5"/>
  <c r="CD14" i="5" s="1"/>
  <c r="CC15" i="5"/>
  <c r="CC14" i="5" s="1"/>
  <c r="CF319" i="5"/>
  <c r="CF320" i="5" s="1"/>
  <c r="CF321" i="5" s="1"/>
  <c r="CF322" i="5" s="1"/>
  <c r="CE319" i="5"/>
  <c r="CE320" i="5" s="1"/>
  <c r="CE321" i="5" s="1"/>
  <c r="CE322" i="5" s="1"/>
  <c r="CF226" i="5"/>
  <c r="CE226" i="5"/>
  <c r="CF217" i="5"/>
  <c r="CE217" i="5"/>
  <c r="CF164" i="5"/>
  <c r="CF192" i="5" s="1"/>
  <c r="CE164" i="5"/>
  <c r="CE192" i="5" s="1"/>
  <c r="CF158" i="5"/>
  <c r="CE158" i="5"/>
  <c r="CF105" i="5"/>
  <c r="CF104" i="5" s="1"/>
  <c r="CE105" i="5"/>
  <c r="CE104" i="5" s="1"/>
  <c r="CF77" i="5"/>
  <c r="CF76" i="5" s="1"/>
  <c r="CE77" i="5"/>
  <c r="CE76" i="5" s="1"/>
  <c r="CF46" i="5"/>
  <c r="CE46" i="5"/>
  <c r="CF45" i="5"/>
  <c r="CE45" i="5"/>
  <c r="CF15" i="5"/>
  <c r="CF14" i="5" s="1"/>
  <c r="CE15" i="5"/>
  <c r="CE14" i="5" s="1"/>
  <c r="CH319" i="5"/>
  <c r="CH320" i="5" s="1"/>
  <c r="CH321" i="5" s="1"/>
  <c r="CH322" i="5" s="1"/>
  <c r="CH226" i="5"/>
  <c r="CH217" i="5"/>
  <c r="CH164" i="5"/>
  <c r="CH192" i="5" s="1"/>
  <c r="CH158" i="5"/>
  <c r="CH105" i="5"/>
  <c r="CH104" i="5" s="1"/>
  <c r="CH77" i="5"/>
  <c r="CH76" i="5" s="1"/>
  <c r="CH46" i="5"/>
  <c r="CH45" i="5"/>
  <c r="CH15" i="5"/>
  <c r="CH14" i="5" s="1"/>
  <c r="AN319" i="5"/>
  <c r="AN320" i="5" s="1"/>
  <c r="AN321" i="5" s="1"/>
  <c r="AN322" i="5" s="1"/>
  <c r="AN226" i="5"/>
  <c r="AN217" i="5"/>
  <c r="AN164" i="5"/>
  <c r="AN194" i="5" s="1"/>
  <c r="AN196" i="5" s="1"/>
  <c r="AN158" i="5"/>
  <c r="AN105" i="5"/>
  <c r="AN104" i="5" s="1"/>
  <c r="AN77" i="5"/>
  <c r="AN76" i="5" s="1"/>
  <c r="AN46" i="5"/>
  <c r="AN45" i="5"/>
  <c r="AN15" i="5"/>
  <c r="AN14" i="5" s="1"/>
  <c r="AO319" i="5"/>
  <c r="AO320" i="5" s="1"/>
  <c r="AO321" i="5" s="1"/>
  <c r="AO322" i="5" s="1"/>
  <c r="AM319" i="5"/>
  <c r="AM320" i="5" s="1"/>
  <c r="AM321" i="5" s="1"/>
  <c r="AM322" i="5" s="1"/>
  <c r="AL319" i="5"/>
  <c r="AL320" i="5" s="1"/>
  <c r="AL321" i="5" s="1"/>
  <c r="AL322" i="5" s="1"/>
  <c r="AO226" i="5"/>
  <c r="AM226" i="5"/>
  <c r="AL226" i="5"/>
  <c r="AO217" i="5"/>
  <c r="AM217" i="5"/>
  <c r="AL217" i="5"/>
  <c r="AO164" i="5"/>
  <c r="AO192" i="5" s="1"/>
  <c r="AM164" i="5"/>
  <c r="AM194" i="5" s="1"/>
  <c r="AM196" i="5" s="1"/>
  <c r="AL164" i="5"/>
  <c r="AL192" i="5" s="1"/>
  <c r="AO158" i="5"/>
  <c r="AM158" i="5"/>
  <c r="AL158" i="5"/>
  <c r="AO105" i="5"/>
  <c r="AO104" i="5" s="1"/>
  <c r="AM105" i="5"/>
  <c r="AM104" i="5" s="1"/>
  <c r="AL105" i="5"/>
  <c r="AL104" i="5" s="1"/>
  <c r="AO77" i="5"/>
  <c r="AO76" i="5" s="1"/>
  <c r="AM77" i="5"/>
  <c r="AM76" i="5" s="1"/>
  <c r="AL77" i="5"/>
  <c r="AL76" i="5" s="1"/>
  <c r="AO46" i="5"/>
  <c r="AM46" i="5"/>
  <c r="AL46" i="5"/>
  <c r="AO45" i="5"/>
  <c r="AM45" i="5"/>
  <c r="AL45" i="5"/>
  <c r="AO15" i="5"/>
  <c r="AO14" i="5" s="1"/>
  <c r="AM15" i="5"/>
  <c r="AM14" i="5" s="1"/>
  <c r="AL15" i="5"/>
  <c r="AL14" i="5" s="1"/>
  <c r="AR319" i="5"/>
  <c r="AR320" i="5" s="1"/>
  <c r="AR321" i="5" s="1"/>
  <c r="AR322" i="5" s="1"/>
  <c r="AQ319" i="5"/>
  <c r="AQ320" i="5" s="1"/>
  <c r="AQ321" i="5" s="1"/>
  <c r="AQ322" i="5" s="1"/>
  <c r="AP319" i="5"/>
  <c r="AP320" i="5" s="1"/>
  <c r="AP321" i="5" s="1"/>
  <c r="AP322" i="5" s="1"/>
  <c r="AR226" i="5"/>
  <c r="AQ226" i="5"/>
  <c r="AP226" i="5"/>
  <c r="AR217" i="5"/>
  <c r="AQ217" i="5"/>
  <c r="AP217" i="5"/>
  <c r="AR164" i="5"/>
  <c r="AR192" i="5" s="1"/>
  <c r="AQ164" i="5"/>
  <c r="AQ194" i="5" s="1"/>
  <c r="AQ196" i="5" s="1"/>
  <c r="AP164" i="5"/>
  <c r="AP192" i="5" s="1"/>
  <c r="AR158" i="5"/>
  <c r="AQ158" i="5"/>
  <c r="AP158" i="5"/>
  <c r="AR105" i="5"/>
  <c r="AR104" i="5" s="1"/>
  <c r="AQ105" i="5"/>
  <c r="AQ104" i="5" s="1"/>
  <c r="AP105" i="5"/>
  <c r="AP104" i="5" s="1"/>
  <c r="AR77" i="5"/>
  <c r="AR76" i="5" s="1"/>
  <c r="AQ77" i="5"/>
  <c r="AQ76" i="5" s="1"/>
  <c r="AP77" i="5"/>
  <c r="AP76" i="5" s="1"/>
  <c r="AR46" i="5"/>
  <c r="AQ46" i="5"/>
  <c r="AP46" i="5"/>
  <c r="AR45" i="5"/>
  <c r="AQ45" i="5"/>
  <c r="AP45" i="5"/>
  <c r="AR15" i="5"/>
  <c r="AR14" i="5" s="1"/>
  <c r="AQ15" i="5"/>
  <c r="AQ14" i="5" s="1"/>
  <c r="AP15" i="5"/>
  <c r="AP14" i="5" s="1"/>
  <c r="AU319" i="5"/>
  <c r="AU320" i="5" s="1"/>
  <c r="AU321" i="5" s="1"/>
  <c r="AU322" i="5" s="1"/>
  <c r="AT319" i="5"/>
  <c r="AT320" i="5" s="1"/>
  <c r="AT321" i="5" s="1"/>
  <c r="AT322" i="5" s="1"/>
  <c r="AS319" i="5"/>
  <c r="AS320" i="5" s="1"/>
  <c r="AS321" i="5" s="1"/>
  <c r="AS322" i="5" s="1"/>
  <c r="AU226" i="5"/>
  <c r="AT226" i="5"/>
  <c r="AS226" i="5"/>
  <c r="AU217" i="5"/>
  <c r="AT217" i="5"/>
  <c r="AS217" i="5"/>
  <c r="AU164" i="5"/>
  <c r="AU192" i="5" s="1"/>
  <c r="AT164" i="5"/>
  <c r="AT194" i="5" s="1"/>
  <c r="AT196" i="5" s="1"/>
  <c r="AS164" i="5"/>
  <c r="AS192" i="5" s="1"/>
  <c r="AU158" i="5"/>
  <c r="AT158" i="5"/>
  <c r="AS158" i="5"/>
  <c r="AU105" i="5"/>
  <c r="AU104" i="5" s="1"/>
  <c r="AT105" i="5"/>
  <c r="AT104" i="5" s="1"/>
  <c r="AS105" i="5"/>
  <c r="AS104" i="5" s="1"/>
  <c r="AU77" i="5"/>
  <c r="AU76" i="5" s="1"/>
  <c r="AT77" i="5"/>
  <c r="AT76" i="5" s="1"/>
  <c r="AS77" i="5"/>
  <c r="AS76" i="5" s="1"/>
  <c r="AU46" i="5"/>
  <c r="AT46" i="5"/>
  <c r="AS46" i="5"/>
  <c r="AU45" i="5"/>
  <c r="AT45" i="5"/>
  <c r="AS45" i="5"/>
  <c r="AU15" i="5"/>
  <c r="AU14" i="5" s="1"/>
  <c r="AT15" i="5"/>
  <c r="AT14" i="5" s="1"/>
  <c r="AS15" i="5"/>
  <c r="AS14" i="5" s="1"/>
  <c r="AX319" i="5"/>
  <c r="AX320" i="5" s="1"/>
  <c r="AX321" i="5" s="1"/>
  <c r="AX322" i="5" s="1"/>
  <c r="AW319" i="5"/>
  <c r="AW320" i="5" s="1"/>
  <c r="AW321" i="5" s="1"/>
  <c r="AW322" i="5" s="1"/>
  <c r="AV319" i="5"/>
  <c r="AV320" i="5" s="1"/>
  <c r="AV321" i="5" s="1"/>
  <c r="AV322" i="5" s="1"/>
  <c r="AX226" i="5"/>
  <c r="AW226" i="5"/>
  <c r="AV226" i="5"/>
  <c r="AX217" i="5"/>
  <c r="AW217" i="5"/>
  <c r="AV217" i="5"/>
  <c r="AX164" i="5"/>
  <c r="AX192" i="5" s="1"/>
  <c r="AW164" i="5"/>
  <c r="AW194" i="5" s="1"/>
  <c r="AW196" i="5" s="1"/>
  <c r="AV164" i="5"/>
  <c r="AV192" i="5" s="1"/>
  <c r="AX158" i="5"/>
  <c r="AW158" i="5"/>
  <c r="AV158" i="5"/>
  <c r="AX105" i="5"/>
  <c r="AX104" i="5" s="1"/>
  <c r="AW105" i="5"/>
  <c r="AW104" i="5" s="1"/>
  <c r="AV105" i="5"/>
  <c r="AV104" i="5" s="1"/>
  <c r="AX77" i="5"/>
  <c r="AX76" i="5" s="1"/>
  <c r="AW77" i="5"/>
  <c r="AW76" i="5" s="1"/>
  <c r="AV77" i="5"/>
  <c r="AV76" i="5" s="1"/>
  <c r="AX46" i="5"/>
  <c r="AW46" i="5"/>
  <c r="AV46" i="5"/>
  <c r="AX45" i="5"/>
  <c r="AW45" i="5"/>
  <c r="AV45" i="5"/>
  <c r="AX15" i="5"/>
  <c r="AX14" i="5" s="1"/>
  <c r="AW15" i="5"/>
  <c r="AW14" i="5" s="1"/>
  <c r="AV15" i="5"/>
  <c r="AV14" i="5" s="1"/>
  <c r="AZ319" i="5"/>
  <c r="AZ320" i="5" s="1"/>
  <c r="AZ321" i="5" s="1"/>
  <c r="AZ322" i="5" s="1"/>
  <c r="AZ226" i="5"/>
  <c r="AZ217" i="5"/>
  <c r="AZ164" i="5"/>
  <c r="AZ194" i="5" s="1"/>
  <c r="AZ196" i="5" s="1"/>
  <c r="AZ158" i="5"/>
  <c r="AZ105" i="5"/>
  <c r="AZ104" i="5" s="1"/>
  <c r="AZ77" i="5"/>
  <c r="AZ76" i="5" s="1"/>
  <c r="AZ46" i="5"/>
  <c r="AZ45" i="5"/>
  <c r="AZ15" i="5"/>
  <c r="AZ14" i="5" s="1"/>
  <c r="BA319" i="5"/>
  <c r="BA320" i="5" s="1"/>
  <c r="BA321" i="5" s="1"/>
  <c r="BA322" i="5" s="1"/>
  <c r="BA226" i="5"/>
  <c r="BA217" i="5"/>
  <c r="BA164" i="5"/>
  <c r="BA194" i="5" s="1"/>
  <c r="BA196" i="5" s="1"/>
  <c r="BA158" i="5"/>
  <c r="BA105" i="5"/>
  <c r="BA104" i="5" s="1"/>
  <c r="BA77" i="5"/>
  <c r="BA76" i="5" s="1"/>
  <c r="BA46" i="5"/>
  <c r="BA45" i="5"/>
  <c r="BA15" i="5"/>
  <c r="BA14" i="5" s="1"/>
  <c r="AC226" i="5"/>
  <c r="AC217" i="5"/>
  <c r="AC208" i="5"/>
  <c r="AC207" i="5"/>
  <c r="AC164" i="5"/>
  <c r="AC194" i="5" s="1"/>
  <c r="AC158" i="5"/>
  <c r="AC105" i="5"/>
  <c r="AC104" i="5" s="1"/>
  <c r="AC77" i="5"/>
  <c r="AC76" i="5" s="1"/>
  <c r="AC46" i="5"/>
  <c r="AC45" i="5"/>
  <c r="AC15" i="5"/>
  <c r="AC14" i="5" s="1"/>
  <c r="AD226" i="5"/>
  <c r="AD217" i="5"/>
  <c r="AD208" i="5"/>
  <c r="AD207" i="5"/>
  <c r="AD164" i="5"/>
  <c r="AD194" i="5" s="1"/>
  <c r="AD158" i="5"/>
  <c r="AD105" i="5"/>
  <c r="AD104" i="5" s="1"/>
  <c r="AD77" i="5"/>
  <c r="AD76" i="5" s="1"/>
  <c r="AD46" i="5"/>
  <c r="AD45" i="5"/>
  <c r="AD15" i="5"/>
  <c r="AD14" i="5" s="1"/>
  <c r="Z226" i="5"/>
  <c r="Z217" i="5"/>
  <c r="Z208" i="5"/>
  <c r="Z207" i="5"/>
  <c r="Z164" i="5"/>
  <c r="Z194" i="5" s="1"/>
  <c r="Z158" i="5"/>
  <c r="Z105" i="5"/>
  <c r="Z104" i="5" s="1"/>
  <c r="Z77" i="5"/>
  <c r="Z76" i="5" s="1"/>
  <c r="Z46" i="5"/>
  <c r="Z45" i="5"/>
  <c r="Z15" i="5"/>
  <c r="Z14" i="5" s="1"/>
  <c r="AA226" i="5"/>
  <c r="AA217" i="5"/>
  <c r="AA208" i="5"/>
  <c r="AA207" i="5"/>
  <c r="AA164" i="5"/>
  <c r="AA194" i="5" s="1"/>
  <c r="AA158" i="5"/>
  <c r="AA105" i="5"/>
  <c r="AA104" i="5" s="1"/>
  <c r="AA77" i="5"/>
  <c r="AA76" i="5" s="1"/>
  <c r="AA46" i="5"/>
  <c r="AA45" i="5"/>
  <c r="AA15" i="5"/>
  <c r="AA14" i="5" s="1"/>
  <c r="U226" i="5"/>
  <c r="U217" i="5"/>
  <c r="U208" i="5"/>
  <c r="U207" i="5"/>
  <c r="U164" i="5"/>
  <c r="U194" i="5" s="1"/>
  <c r="U158" i="5"/>
  <c r="U160" i="5" s="1"/>
  <c r="U201" i="5" s="1"/>
  <c r="U105" i="5"/>
  <c r="U104" i="5" s="1"/>
  <c r="U77" i="5"/>
  <c r="U76" i="5" s="1"/>
  <c r="U46" i="5"/>
  <c r="U45" i="5"/>
  <c r="U15" i="5"/>
  <c r="U14" i="5" s="1"/>
  <c r="V226" i="5"/>
  <c r="V217" i="5"/>
  <c r="V208" i="5"/>
  <c r="V207" i="5"/>
  <c r="V164" i="5"/>
  <c r="V194" i="5" s="1"/>
  <c r="V158" i="5"/>
  <c r="V160" i="5" s="1"/>
  <c r="V201" i="5" s="1"/>
  <c r="V105" i="5"/>
  <c r="V104" i="5" s="1"/>
  <c r="V77" i="5"/>
  <c r="V76" i="5" s="1"/>
  <c r="V46" i="5"/>
  <c r="V45" i="5"/>
  <c r="V15" i="5"/>
  <c r="V14" i="5" s="1"/>
  <c r="R226" i="5"/>
  <c r="R217" i="5"/>
  <c r="R208" i="5"/>
  <c r="R207" i="5"/>
  <c r="R164" i="5"/>
  <c r="R194" i="5" s="1"/>
  <c r="R158" i="5"/>
  <c r="R105" i="5"/>
  <c r="R104" i="5" s="1"/>
  <c r="R77" i="5"/>
  <c r="R76" i="5" s="1"/>
  <c r="R46" i="5"/>
  <c r="R45" i="5"/>
  <c r="R15" i="5"/>
  <c r="R14" i="5" s="1"/>
  <c r="S226" i="5"/>
  <c r="S217" i="5"/>
  <c r="S208" i="5"/>
  <c r="S207" i="5"/>
  <c r="S164" i="5"/>
  <c r="S194" i="5" s="1"/>
  <c r="S158" i="5"/>
  <c r="S105" i="5"/>
  <c r="S104" i="5" s="1"/>
  <c r="S77" i="5"/>
  <c r="S76" i="5" s="1"/>
  <c r="S46" i="5"/>
  <c r="S45" i="5"/>
  <c r="S15" i="5"/>
  <c r="S14" i="5" s="1"/>
  <c r="O226" i="5"/>
  <c r="O217" i="5"/>
  <c r="O208" i="5"/>
  <c r="O207" i="5"/>
  <c r="O164" i="5"/>
  <c r="O194" i="5" s="1"/>
  <c r="O158" i="5"/>
  <c r="O105" i="5"/>
  <c r="O104" i="5" s="1"/>
  <c r="O77" i="5"/>
  <c r="O76" i="5" s="1"/>
  <c r="O46" i="5"/>
  <c r="O45" i="5"/>
  <c r="O15" i="5"/>
  <c r="O14" i="5" s="1"/>
  <c r="P226" i="5"/>
  <c r="P217" i="5"/>
  <c r="P208" i="5"/>
  <c r="P207" i="5"/>
  <c r="P164" i="5"/>
  <c r="P194" i="5" s="1"/>
  <c r="P158" i="5"/>
  <c r="P105" i="5"/>
  <c r="P104" i="5" s="1"/>
  <c r="P77" i="5"/>
  <c r="P76" i="5" s="1"/>
  <c r="P46" i="5"/>
  <c r="P45" i="5"/>
  <c r="P15" i="5"/>
  <c r="P14" i="5" s="1"/>
  <c r="M226" i="5"/>
  <c r="M217" i="5"/>
  <c r="M208" i="5"/>
  <c r="M207" i="5"/>
  <c r="M164" i="5"/>
  <c r="M194" i="5" s="1"/>
  <c r="M158" i="5"/>
  <c r="M105" i="5"/>
  <c r="M104" i="5" s="1"/>
  <c r="M77" i="5"/>
  <c r="M76" i="5" s="1"/>
  <c r="M46" i="5"/>
  <c r="M45" i="5"/>
  <c r="M15" i="5"/>
  <c r="M14" i="5" s="1"/>
  <c r="N226" i="5"/>
  <c r="N217" i="5"/>
  <c r="N208" i="5"/>
  <c r="N207" i="5"/>
  <c r="N164" i="5"/>
  <c r="N194" i="5" s="1"/>
  <c r="N158" i="5"/>
  <c r="N105" i="5"/>
  <c r="N104" i="5" s="1"/>
  <c r="N77" i="5"/>
  <c r="N76" i="5" s="1"/>
  <c r="N46" i="5"/>
  <c r="N45" i="5"/>
  <c r="N15" i="5"/>
  <c r="N14" i="5" s="1"/>
  <c r="K226" i="5"/>
  <c r="K217" i="5"/>
  <c r="K164" i="5"/>
  <c r="K194" i="5" s="1"/>
  <c r="K196" i="5" s="1"/>
  <c r="K158" i="5"/>
  <c r="K105" i="5"/>
  <c r="K104" i="5" s="1"/>
  <c r="K77" i="5"/>
  <c r="K76" i="5" s="1"/>
  <c r="K46" i="5"/>
  <c r="K45" i="5"/>
  <c r="K15" i="5"/>
  <c r="K14" i="5" s="1"/>
  <c r="J226" i="5"/>
  <c r="J217" i="5"/>
  <c r="J164" i="5"/>
  <c r="J192" i="5" s="1"/>
  <c r="J158" i="5"/>
  <c r="J105" i="5"/>
  <c r="J104" i="5" s="1"/>
  <c r="J77" i="5"/>
  <c r="J76" i="5" s="1"/>
  <c r="J46" i="5"/>
  <c r="J45" i="5"/>
  <c r="J15" i="5"/>
  <c r="J14" i="5" s="1"/>
  <c r="I226" i="5"/>
  <c r="I217" i="5"/>
  <c r="I164" i="5"/>
  <c r="I192" i="5" s="1"/>
  <c r="I158" i="5"/>
  <c r="I105" i="5"/>
  <c r="I104" i="5" s="1"/>
  <c r="I77" i="5"/>
  <c r="I76" i="5" s="1"/>
  <c r="I46" i="5"/>
  <c r="I45" i="5"/>
  <c r="I15" i="5"/>
  <c r="I14" i="5" s="1"/>
  <c r="G75" i="16" l="1"/>
  <c r="G63" i="16"/>
  <c r="JL313" i="5"/>
  <c r="JL329" i="5" s="1"/>
  <c r="KR44" i="5"/>
  <c r="KR154" i="5" s="1"/>
  <c r="KR160" i="5" s="1"/>
  <c r="KR201" i="5" s="1"/>
  <c r="FV44" i="5"/>
  <c r="FV154" i="5" s="1"/>
  <c r="FV160" i="5" s="1"/>
  <c r="FV200" i="5" s="1"/>
  <c r="NG44" i="5"/>
  <c r="NG154" i="5" s="1"/>
  <c r="NG160" i="5" s="1"/>
  <c r="NG201" i="5" s="1"/>
  <c r="JR44" i="5"/>
  <c r="JR154" i="5" s="1"/>
  <c r="KS14" i="5"/>
  <c r="QY44" i="5"/>
  <c r="QY154" i="5" s="1"/>
  <c r="QY160" i="5" s="1"/>
  <c r="QY201" i="5" s="1"/>
  <c r="EO44" i="5"/>
  <c r="EO154" i="5" s="1"/>
  <c r="EO160" i="5" s="1"/>
  <c r="EK44" i="5"/>
  <c r="ND192" i="5"/>
  <c r="ND194" i="5" s="1"/>
  <c r="ND196" i="5" s="1"/>
  <c r="ND313" i="5"/>
  <c r="ND329" i="5" s="1"/>
  <c r="OW192" i="5"/>
  <c r="OW194" i="5" s="1"/>
  <c r="OW196" i="5" s="1"/>
  <c r="OO192" i="5"/>
  <c r="OO194" i="5" s="1"/>
  <c r="OO196" i="5" s="1"/>
  <c r="JN313" i="5"/>
  <c r="JN329" i="5" s="1"/>
  <c r="KZ194" i="5"/>
  <c r="KZ196" i="5" s="1"/>
  <c r="KZ208" i="5" s="1"/>
  <c r="KU194" i="5"/>
  <c r="KU196" i="5" s="1"/>
  <c r="LZ14" i="5"/>
  <c r="LZ154" i="5" s="1"/>
  <c r="LZ160" i="5" s="1"/>
  <c r="MY15" i="5"/>
  <c r="NI313" i="5"/>
  <c r="NI329" i="5" s="1"/>
  <c r="JT313" i="5"/>
  <c r="JT329" i="5" s="1"/>
  <c r="JO313" i="5"/>
  <c r="JO329" i="5" s="1"/>
  <c r="JK313" i="5"/>
  <c r="JK329" i="5" s="1"/>
  <c r="LC313" i="5"/>
  <c r="LC329" i="5" s="1"/>
  <c r="LC330" i="5" s="1"/>
  <c r="LC226" i="5"/>
  <c r="LA194" i="5"/>
  <c r="LA196" i="5" s="1"/>
  <c r="LA313" i="5"/>
  <c r="LA329" i="5" s="1"/>
  <c r="LA330" i="5" s="1"/>
  <c r="LA226" i="5"/>
  <c r="KV194" i="5"/>
  <c r="KV196" i="5" s="1"/>
  <c r="KV207" i="5" s="1"/>
  <c r="KV313" i="5"/>
  <c r="KV329" i="5" s="1"/>
  <c r="KV330" i="5" s="1"/>
  <c r="KV226" i="5"/>
  <c r="KS44" i="5"/>
  <c r="KQ194" i="5"/>
  <c r="KQ196" i="5" s="1"/>
  <c r="KQ207" i="5" s="1"/>
  <c r="KQ208" i="5" s="1"/>
  <c r="KS313" i="5"/>
  <c r="KS329" i="5" s="1"/>
  <c r="KS226" i="5"/>
  <c r="NQ313" i="5"/>
  <c r="NQ329" i="5" s="1"/>
  <c r="NM313" i="5"/>
  <c r="NM329" i="5" s="1"/>
  <c r="NJ313" i="5"/>
  <c r="NJ329" i="5" s="1"/>
  <c r="NE14" i="5"/>
  <c r="OF15" i="5"/>
  <c r="NE194" i="5"/>
  <c r="NE196" i="5" s="1"/>
  <c r="NE207" i="5" s="1"/>
  <c r="NE208" i="5" s="1"/>
  <c r="NE313" i="5"/>
  <c r="NE329" i="5" s="1"/>
  <c r="OX192" i="5"/>
  <c r="OX194" i="5" s="1"/>
  <c r="OX196" i="5" s="1"/>
  <c r="OK194" i="5"/>
  <c r="OK196" i="5" s="1"/>
  <c r="OK207" i="5" s="1"/>
  <c r="A43" i="5"/>
  <c r="QT42" i="5"/>
  <c r="OF42" i="5"/>
  <c r="PM42" i="5"/>
  <c r="LR42" i="5"/>
  <c r="MY42" i="5"/>
  <c r="KK42" i="5"/>
  <c r="EL44" i="5"/>
  <c r="EL154" i="5" s="1"/>
  <c r="EL160" i="5" s="1"/>
  <c r="EL200" i="5" s="1"/>
  <c r="FU44" i="5"/>
  <c r="FU154" i="5" s="1"/>
  <c r="FU160" i="5" s="1"/>
  <c r="FU201" i="5" s="1"/>
  <c r="JV313" i="5"/>
  <c r="JV329" i="5" s="1"/>
  <c r="JQ44" i="5"/>
  <c r="JQ154" i="5" s="1"/>
  <c r="JQ160" i="5" s="1"/>
  <c r="JS313" i="5"/>
  <c r="JS329" i="5" s="1"/>
  <c r="JL194" i="5"/>
  <c r="JL196" i="5" s="1"/>
  <c r="JL207" i="5" s="1"/>
  <c r="JL208" i="5" s="1"/>
  <c r="LB313" i="5"/>
  <c r="LB329" i="5" s="1"/>
  <c r="LB330" i="5" s="1"/>
  <c r="LB226" i="5"/>
  <c r="KZ313" i="5"/>
  <c r="KZ329" i="5" s="1"/>
  <c r="KZ330" i="5" s="1"/>
  <c r="KZ226" i="5"/>
  <c r="KU313" i="5"/>
  <c r="KU329" i="5" s="1"/>
  <c r="KU330" i="5" s="1"/>
  <c r="KU226" i="5"/>
  <c r="KR313" i="5"/>
  <c r="KR329" i="5" s="1"/>
  <c r="KR226" i="5"/>
  <c r="NP313" i="5"/>
  <c r="NP329" i="5" s="1"/>
  <c r="NL313" i="5"/>
  <c r="NL329" i="5" s="1"/>
  <c r="DH44" i="5"/>
  <c r="DH154" i="5" s="1"/>
  <c r="DH160" i="5" s="1"/>
  <c r="JQ313" i="5"/>
  <c r="JQ329" i="5" s="1"/>
  <c r="JP313" i="5"/>
  <c r="JP329" i="5" s="1"/>
  <c r="JL14" i="5"/>
  <c r="JL154" i="5" s="1"/>
  <c r="JL160" i="5" s="1"/>
  <c r="KK15" i="5"/>
  <c r="JJ194" i="5"/>
  <c r="JJ196" i="5" s="1"/>
  <c r="JJ207" i="5" s="1"/>
  <c r="JJ208" i="5" s="1"/>
  <c r="LB194" i="5"/>
  <c r="LB196" i="5" s="1"/>
  <c r="KX313" i="5"/>
  <c r="KX329" i="5" s="1"/>
  <c r="KX330" i="5" s="1"/>
  <c r="KX226" i="5"/>
  <c r="KW194" i="5"/>
  <c r="KW196" i="5" s="1"/>
  <c r="KW313" i="5"/>
  <c r="KW329" i="5" s="1"/>
  <c r="KW330" i="5" s="1"/>
  <c r="KW226" i="5"/>
  <c r="KR194" i="5"/>
  <c r="KR196" i="5" s="1"/>
  <c r="NP192" i="5"/>
  <c r="NP194" i="5" s="1"/>
  <c r="NP196" i="5" s="1"/>
  <c r="NN313" i="5"/>
  <c r="NN329" i="5" s="1"/>
  <c r="NK313" i="5"/>
  <c r="NK329" i="5" s="1"/>
  <c r="NF313" i="5"/>
  <c r="NF329" i="5" s="1"/>
  <c r="OL194" i="5"/>
  <c r="OL196" i="5" s="1"/>
  <c r="OL207" i="5" s="1"/>
  <c r="OL208" i="5" s="1"/>
  <c r="JW313" i="5"/>
  <c r="JW329" i="5" s="1"/>
  <c r="JU313" i="5"/>
  <c r="JU329" i="5" s="1"/>
  <c r="JR313" i="5"/>
  <c r="JR329" i="5" s="1"/>
  <c r="JM313" i="5"/>
  <c r="JM329" i="5" s="1"/>
  <c r="LE313" i="5"/>
  <c r="LE329" i="5" s="1"/>
  <c r="LE330" i="5" s="1"/>
  <c r="LE226" i="5"/>
  <c r="KY194" i="5"/>
  <c r="KY196" i="5" s="1"/>
  <c r="KY313" i="5"/>
  <c r="KY329" i="5" s="1"/>
  <c r="KY330" i="5" s="1"/>
  <c r="KY226" i="5"/>
  <c r="KT313" i="5"/>
  <c r="KT329" i="5" s="1"/>
  <c r="KT330" i="5" s="1"/>
  <c r="KT226" i="5"/>
  <c r="LW314" i="5"/>
  <c r="LW315" i="5"/>
  <c r="NR313" i="5"/>
  <c r="NR329" i="5" s="1"/>
  <c r="NO313" i="5"/>
  <c r="NO329" i="5" s="1"/>
  <c r="NH313" i="5"/>
  <c r="NH329" i="5" s="1"/>
  <c r="NG313" i="5"/>
  <c r="NG329" i="5" s="1"/>
  <c r="OL14" i="5"/>
  <c r="PM15" i="5"/>
  <c r="FS44" i="5"/>
  <c r="FS154" i="5" s="1"/>
  <c r="FS160" i="5" s="1"/>
  <c r="FS201" i="5" s="1"/>
  <c r="LY44" i="5"/>
  <c r="LY154" i="5" s="1"/>
  <c r="LY160" i="5" s="1"/>
  <c r="LY201" i="5" s="1"/>
  <c r="OU44" i="5"/>
  <c r="OU154" i="5" s="1"/>
  <c r="NE44" i="5"/>
  <c r="OV44" i="5"/>
  <c r="OV154" i="5" s="1"/>
  <c r="OO44" i="5"/>
  <c r="OO154" i="5" s="1"/>
  <c r="OO160" i="5" s="1"/>
  <c r="RB154" i="5"/>
  <c r="RB160" i="5" s="1"/>
  <c r="RB201" i="5" s="1"/>
  <c r="DI44" i="5"/>
  <c r="DI154" i="5" s="1"/>
  <c r="DI160" i="5" s="1"/>
  <c r="DI200" i="5" s="1"/>
  <c r="EJ44" i="5"/>
  <c r="EJ154" i="5" s="1"/>
  <c r="EJ160" i="5" s="1"/>
  <c r="EJ201" i="5" s="1"/>
  <c r="FW44" i="5"/>
  <c r="FW154" i="5" s="1"/>
  <c r="FW160" i="5" s="1"/>
  <c r="FW200" i="5" s="1"/>
  <c r="NH44" i="5"/>
  <c r="NH154" i="5" s="1"/>
  <c r="NH160" i="5" s="1"/>
  <c r="IO313" i="5"/>
  <c r="IO329" i="5" s="1"/>
  <c r="IO226" i="5"/>
  <c r="IK313" i="5"/>
  <c r="IK329" i="5" s="1"/>
  <c r="IK226" i="5"/>
  <c r="IF313" i="5"/>
  <c r="IF329" i="5" s="1"/>
  <c r="IF226" i="5"/>
  <c r="ID313" i="5"/>
  <c r="ID329" i="5" s="1"/>
  <c r="ID226" i="5"/>
  <c r="LE320" i="5"/>
  <c r="LE321" i="5" s="1"/>
  <c r="LE322" i="5" s="1"/>
  <c r="LA320" i="5"/>
  <c r="LA321" i="5" s="1"/>
  <c r="LA322" i="5" s="1"/>
  <c r="KW320" i="5"/>
  <c r="KW321" i="5" s="1"/>
  <c r="KW322" i="5" s="1"/>
  <c r="NP320" i="5"/>
  <c r="NP321" i="5" s="1"/>
  <c r="NP322" i="5" s="1"/>
  <c r="NO320" i="5"/>
  <c r="NO321" i="5" s="1"/>
  <c r="NO322" i="5" s="1"/>
  <c r="NJ320" i="5"/>
  <c r="NJ321" i="5" s="1"/>
  <c r="NJ322" i="5" s="1"/>
  <c r="RL320" i="5"/>
  <c r="RL321" i="5" s="1"/>
  <c r="RL322" i="5" s="1"/>
  <c r="RI320" i="5"/>
  <c r="RI321" i="5" s="1"/>
  <c r="RI322" i="5" s="1"/>
  <c r="RC320" i="5"/>
  <c r="RC321" i="5" s="1"/>
  <c r="RC322" i="5" s="1"/>
  <c r="RA320" i="5"/>
  <c r="RA321" i="5" s="1"/>
  <c r="RA322" i="5" s="1"/>
  <c r="IQ313" i="5"/>
  <c r="IQ329" i="5" s="1"/>
  <c r="IQ226" i="5"/>
  <c r="IL313" i="5"/>
  <c r="IL329" i="5" s="1"/>
  <c r="IL226" i="5"/>
  <c r="IG313" i="5"/>
  <c r="IG329" i="5" s="1"/>
  <c r="IG226" i="5"/>
  <c r="IE313" i="5"/>
  <c r="IE329" i="5" s="1"/>
  <c r="IE226" i="5"/>
  <c r="LB320" i="5"/>
  <c r="LB321" i="5" s="1"/>
  <c r="LB322" i="5" s="1"/>
  <c r="KX320" i="5"/>
  <c r="KX321" i="5" s="1"/>
  <c r="KX322" i="5" s="1"/>
  <c r="KT320" i="5"/>
  <c r="KT321" i="5" s="1"/>
  <c r="KT322" i="5" s="1"/>
  <c r="KQ320" i="5"/>
  <c r="KQ321" i="5" s="1"/>
  <c r="KQ322" i="5" s="1"/>
  <c r="NQ320" i="5"/>
  <c r="NQ321" i="5" s="1"/>
  <c r="NQ322" i="5" s="1"/>
  <c r="NL320" i="5"/>
  <c r="NL321" i="5" s="1"/>
  <c r="NL322" i="5" s="1"/>
  <c r="NK320" i="5"/>
  <c r="NK321" i="5" s="1"/>
  <c r="NK322" i="5" s="1"/>
  <c r="NF320" i="5"/>
  <c r="NF321" i="5" s="1"/>
  <c r="NF322" i="5" s="1"/>
  <c r="RJ320" i="5"/>
  <c r="RJ321" i="5" s="1"/>
  <c r="RJ322" i="5" s="1"/>
  <c r="RD320" i="5"/>
  <c r="RD321" i="5" s="1"/>
  <c r="RD322" i="5" s="1"/>
  <c r="RA154" i="5"/>
  <c r="RA160" i="5" s="1"/>
  <c r="RA201" i="5" s="1"/>
  <c r="RB320" i="5"/>
  <c r="RB321" i="5" s="1"/>
  <c r="RB322" i="5" s="1"/>
  <c r="IM313" i="5"/>
  <c r="IM329" i="5" s="1"/>
  <c r="IM226" i="5"/>
  <c r="IH313" i="5"/>
  <c r="IH329" i="5" s="1"/>
  <c r="IH226" i="5"/>
  <c r="LC320" i="5"/>
  <c r="LC321" i="5" s="1"/>
  <c r="LC322" i="5" s="1"/>
  <c r="KY320" i="5"/>
  <c r="KY321" i="5" s="1"/>
  <c r="KY322" i="5" s="1"/>
  <c r="KU320" i="5"/>
  <c r="KU321" i="5" s="1"/>
  <c r="KU322" i="5" s="1"/>
  <c r="KR320" i="5"/>
  <c r="KR321" i="5" s="1"/>
  <c r="KR322" i="5" s="1"/>
  <c r="NM320" i="5"/>
  <c r="NM321" i="5" s="1"/>
  <c r="NM322" i="5" s="1"/>
  <c r="NH320" i="5"/>
  <c r="NH321" i="5" s="1"/>
  <c r="NH322" i="5" s="1"/>
  <c r="NG320" i="5"/>
  <c r="NG321" i="5" s="1"/>
  <c r="NG322" i="5" s="1"/>
  <c r="RM320" i="5"/>
  <c r="RM321" i="5" s="1"/>
  <c r="RM322" i="5" s="1"/>
  <c r="RG320" i="5"/>
  <c r="RG321" i="5" s="1"/>
  <c r="RG322" i="5" s="1"/>
  <c r="RE320" i="5"/>
  <c r="RE321" i="5" s="1"/>
  <c r="RE322" i="5" s="1"/>
  <c r="QY320" i="5"/>
  <c r="QY321" i="5" s="1"/>
  <c r="QY322" i="5" s="1"/>
  <c r="IJ313" i="5"/>
  <c r="IJ329" i="5" s="1"/>
  <c r="IJ226" i="5"/>
  <c r="IB313" i="5"/>
  <c r="IB329" i="5" s="1"/>
  <c r="IB226" i="5"/>
  <c r="KZ320" i="5"/>
  <c r="KZ321" i="5" s="1"/>
  <c r="KZ322" i="5" s="1"/>
  <c r="KV320" i="5"/>
  <c r="KV321" i="5" s="1"/>
  <c r="KV322" i="5" s="1"/>
  <c r="KS320" i="5"/>
  <c r="KS321" i="5" s="1"/>
  <c r="KS322" i="5" s="1"/>
  <c r="NR320" i="5"/>
  <c r="NR321" i="5" s="1"/>
  <c r="NR322" i="5" s="1"/>
  <c r="NN320" i="5"/>
  <c r="NN321" i="5" s="1"/>
  <c r="NN322" i="5" s="1"/>
  <c r="NI320" i="5"/>
  <c r="NI321" i="5" s="1"/>
  <c r="NI322" i="5" s="1"/>
  <c r="ND320" i="5"/>
  <c r="ND321" i="5" s="1"/>
  <c r="ND322" i="5" s="1"/>
  <c r="RK320" i="5"/>
  <c r="RK321" i="5" s="1"/>
  <c r="RK322" i="5" s="1"/>
  <c r="RH320" i="5"/>
  <c r="RH321" i="5" s="1"/>
  <c r="RH322" i="5" s="1"/>
  <c r="RF320" i="5"/>
  <c r="RF321" i="5" s="1"/>
  <c r="RF322" i="5" s="1"/>
  <c r="QZ320" i="5"/>
  <c r="QZ321" i="5" s="1"/>
  <c r="QZ322" i="5" s="1"/>
  <c r="IM44" i="5"/>
  <c r="IM154" i="5" s="1"/>
  <c r="IM160" i="5" s="1"/>
  <c r="IM200" i="5" s="1"/>
  <c r="IG44" i="5"/>
  <c r="IG154" i="5" s="1"/>
  <c r="IG160" i="5" s="1"/>
  <c r="IG201" i="5" s="1"/>
  <c r="ID44" i="5"/>
  <c r="ID154" i="5" s="1"/>
  <c r="ID160" i="5" s="1"/>
  <c r="ID200" i="5" s="1"/>
  <c r="IK44" i="5"/>
  <c r="IK154" i="5" s="1"/>
  <c r="IK160" i="5" s="1"/>
  <c r="IK201" i="5" s="1"/>
  <c r="IC44" i="5"/>
  <c r="IC154" i="5" s="1"/>
  <c r="IC160" i="5" s="1"/>
  <c r="IF44" i="5"/>
  <c r="IF154" i="5" s="1"/>
  <c r="IF160" i="5" s="1"/>
  <c r="II44" i="5"/>
  <c r="II154" i="5" s="1"/>
  <c r="IE44" i="5"/>
  <c r="IE154" i="5" s="1"/>
  <c r="IE160" i="5" s="1"/>
  <c r="JS44" i="5"/>
  <c r="JS154" i="5" s="1"/>
  <c r="JS160" i="5" s="1"/>
  <c r="JO44" i="5"/>
  <c r="JO154" i="5" s="1"/>
  <c r="JN44" i="5"/>
  <c r="JN154" i="5" s="1"/>
  <c r="GA192" i="5"/>
  <c r="JJ44" i="5"/>
  <c r="JJ154" i="5" s="1"/>
  <c r="JJ160" i="5" s="1"/>
  <c r="FO154" i="5"/>
  <c r="FO160" i="5" s="1"/>
  <c r="FO200" i="5" s="1"/>
  <c r="OL44" i="5"/>
  <c r="RJ154" i="5"/>
  <c r="RJ160" i="5" s="1"/>
  <c r="RJ201" i="5" s="1"/>
  <c r="OR44" i="5"/>
  <c r="OR154" i="5" s="1"/>
  <c r="OR160" i="5" s="1"/>
  <c r="QZ154" i="5"/>
  <c r="QZ160" i="5" s="1"/>
  <c r="QZ200" i="5" s="1"/>
  <c r="IN192" i="5"/>
  <c r="LC44" i="5"/>
  <c r="LC154" i="5" s="1"/>
  <c r="LC160" i="5" s="1"/>
  <c r="LC201" i="5" s="1"/>
  <c r="MA154" i="5"/>
  <c r="MA160" i="5" s="1"/>
  <c r="MA201" i="5" s="1"/>
  <c r="IO192" i="5"/>
  <c r="NQ192" i="5"/>
  <c r="NQ194" i="5" s="1"/>
  <c r="NQ196" i="5" s="1"/>
  <c r="LX44" i="5"/>
  <c r="LX154" i="5" s="1"/>
  <c r="LX160" i="5" s="1"/>
  <c r="MB154" i="5"/>
  <c r="MB160" i="5" s="1"/>
  <c r="MB201" i="5" s="1"/>
  <c r="PS154" i="5"/>
  <c r="PS160" i="5" s="1"/>
  <c r="JU44" i="5"/>
  <c r="JU154" i="5" s="1"/>
  <c r="JU160" i="5" s="1"/>
  <c r="RD154" i="5"/>
  <c r="RD160" i="5" s="1"/>
  <c r="RD201" i="5" s="1"/>
  <c r="NO154" i="5"/>
  <c r="NO160" i="5" s="1"/>
  <c r="NO200" i="5" s="1"/>
  <c r="NI154" i="5"/>
  <c r="NI160" i="5" s="1"/>
  <c r="NI200" i="5" s="1"/>
  <c r="NP44" i="5"/>
  <c r="NP154" i="5" s="1"/>
  <c r="NP160" i="5" s="1"/>
  <c r="NP201" i="5" s="1"/>
  <c r="ML44" i="5"/>
  <c r="ML154" i="5" s="1"/>
  <c r="ML160" i="5" s="1"/>
  <c r="ML201" i="5" s="1"/>
  <c r="OT154" i="5"/>
  <c r="QC154" i="5"/>
  <c r="QC160" i="5" s="1"/>
  <c r="QC201" i="5" s="1"/>
  <c r="KU154" i="5"/>
  <c r="KU160" i="5" s="1"/>
  <c r="KU201" i="5" s="1"/>
  <c r="MF154" i="5"/>
  <c r="MF160" i="5" s="1"/>
  <c r="MF200" i="5" s="1"/>
  <c r="RG154" i="5"/>
  <c r="RG160" i="5" s="1"/>
  <c r="RG201" i="5" s="1"/>
  <c r="FT154" i="5"/>
  <c r="FT160" i="5" s="1"/>
  <c r="FT201" i="5" s="1"/>
  <c r="NR44" i="5"/>
  <c r="NR154" i="5" s="1"/>
  <c r="NR160" i="5" s="1"/>
  <c r="NR201" i="5" s="1"/>
  <c r="OW44" i="5"/>
  <c r="OW154" i="5" s="1"/>
  <c r="OW160" i="5" s="1"/>
  <c r="RL44" i="5"/>
  <c r="RL154" i="5" s="1"/>
  <c r="RL160" i="5" s="1"/>
  <c r="RH154" i="5"/>
  <c r="RH160" i="5" s="1"/>
  <c r="RH201" i="5" s="1"/>
  <c r="FN154" i="5"/>
  <c r="FN160" i="5" s="1"/>
  <c r="FN200" i="5" s="1"/>
  <c r="KV154" i="5"/>
  <c r="KV160" i="5" s="1"/>
  <c r="KV200" i="5" s="1"/>
  <c r="PR154" i="5"/>
  <c r="PR160" i="5" s="1"/>
  <c r="PR201" i="5" s="1"/>
  <c r="IN44" i="5"/>
  <c r="IN154" i="5" s="1"/>
  <c r="IN160" i="5" s="1"/>
  <c r="LB44" i="5"/>
  <c r="LB154" i="5" s="1"/>
  <c r="LB160" i="5" s="1"/>
  <c r="NQ44" i="5"/>
  <c r="NQ154" i="5" s="1"/>
  <c r="NQ160" i="5" s="1"/>
  <c r="QB154" i="5"/>
  <c r="QB160" i="5" s="1"/>
  <c r="QB201" i="5" s="1"/>
  <c r="RK44" i="5"/>
  <c r="RK154" i="5" s="1"/>
  <c r="RK160" i="5" s="1"/>
  <c r="MH154" i="5"/>
  <c r="MH160" i="5" s="1"/>
  <c r="MH201" i="5" s="1"/>
  <c r="NK154" i="5"/>
  <c r="NK160" i="5" s="1"/>
  <c r="NK201" i="5" s="1"/>
  <c r="NF154" i="5"/>
  <c r="NF160" i="5" s="1"/>
  <c r="NF201" i="5" s="1"/>
  <c r="OY44" i="5"/>
  <c r="OY154" i="5" s="1"/>
  <c r="OQ154" i="5"/>
  <c r="PZ154" i="5"/>
  <c r="PZ160" i="5" s="1"/>
  <c r="PZ200" i="5" s="1"/>
  <c r="PW154" i="5"/>
  <c r="PW160" i="5" s="1"/>
  <c r="PW201" i="5" s="1"/>
  <c r="FX154" i="5"/>
  <c r="FX160" i="5" s="1"/>
  <c r="FX200" i="5" s="1"/>
  <c r="IO44" i="5"/>
  <c r="IO154" i="5" s="1"/>
  <c r="IO160" i="5" s="1"/>
  <c r="IO201" i="5" s="1"/>
  <c r="IB154" i="5"/>
  <c r="IB160" i="5" s="1"/>
  <c r="MI44" i="5"/>
  <c r="MI154" i="5" s="1"/>
  <c r="MI160" i="5" s="1"/>
  <c r="MI200" i="5" s="1"/>
  <c r="MD154" i="5"/>
  <c r="MD160" i="5" s="1"/>
  <c r="MD200" i="5" s="1"/>
  <c r="NN154" i="5"/>
  <c r="NN160" i="5" s="1"/>
  <c r="NN200" i="5" s="1"/>
  <c r="FP154" i="5"/>
  <c r="FP160" i="5" s="1"/>
  <c r="FP200" i="5" s="1"/>
  <c r="IL44" i="5"/>
  <c r="IL154" i="5" s="1"/>
  <c r="IL160" i="5" s="1"/>
  <c r="IL201" i="5" s="1"/>
  <c r="PT154" i="5"/>
  <c r="PT160" i="5" s="1"/>
  <c r="PT200" i="5" s="1"/>
  <c r="FQ154" i="5"/>
  <c r="FQ160" i="5" s="1"/>
  <c r="FQ200" i="5" s="1"/>
  <c r="MC154" i="5"/>
  <c r="MC160" i="5" s="1"/>
  <c r="NM154" i="5"/>
  <c r="NM160" i="5" s="1"/>
  <c r="NM201" i="5" s="1"/>
  <c r="RM44" i="5"/>
  <c r="RM154" i="5" s="1"/>
  <c r="RM160" i="5" s="1"/>
  <c r="RI154" i="5"/>
  <c r="RI160" i="5" s="1"/>
  <c r="RI201" i="5" s="1"/>
  <c r="JV44" i="5"/>
  <c r="JV154" i="5" s="1"/>
  <c r="MJ44" i="5"/>
  <c r="MJ154" i="5" s="1"/>
  <c r="MJ160" i="5" s="1"/>
  <c r="OX44" i="5"/>
  <c r="OX154" i="5" s="1"/>
  <c r="QE44" i="5"/>
  <c r="QE154" i="5" s="1"/>
  <c r="QE160" i="5" s="1"/>
  <c r="KW154" i="5"/>
  <c r="KW160" i="5" s="1"/>
  <c r="KW200" i="5" s="1"/>
  <c r="NL154" i="5"/>
  <c r="NL160" i="5" s="1"/>
  <c r="NL201" i="5" s="1"/>
  <c r="ND154" i="5"/>
  <c r="ND160" i="5" s="1"/>
  <c r="ND200" i="5" s="1"/>
  <c r="IH154" i="5"/>
  <c r="IH160" i="5" s="1"/>
  <c r="IH200" i="5" s="1"/>
  <c r="JP154" i="5"/>
  <c r="KY154" i="5"/>
  <c r="KY160" i="5" s="1"/>
  <c r="KY201" i="5" s="1"/>
  <c r="NJ154" i="5"/>
  <c r="NJ160" i="5" s="1"/>
  <c r="NJ201" i="5" s="1"/>
  <c r="PX154" i="5"/>
  <c r="PX160" i="5" s="1"/>
  <c r="PX200" i="5" s="1"/>
  <c r="RE154" i="5"/>
  <c r="RE160" i="5" s="1"/>
  <c r="RE201" i="5" s="1"/>
  <c r="EQ44" i="5"/>
  <c r="EQ154" i="5" s="1"/>
  <c r="EQ160" i="5" s="1"/>
  <c r="EQ201" i="5" s="1"/>
  <c r="MG154" i="5"/>
  <c r="MG160" i="5" s="1"/>
  <c r="MG201" i="5" s="1"/>
  <c r="OP154" i="5"/>
  <c r="QA154" i="5"/>
  <c r="QA160" i="5" s="1"/>
  <c r="QA201" i="5" s="1"/>
  <c r="PU154" i="5"/>
  <c r="PU160" i="5" s="1"/>
  <c r="PU201" i="5" s="1"/>
  <c r="FZ44" i="5"/>
  <c r="FZ154" i="5" s="1"/>
  <c r="FZ160" i="5" s="1"/>
  <c r="FZ201" i="5" s="1"/>
  <c r="KZ154" i="5"/>
  <c r="KZ160" i="5" s="1"/>
  <c r="KZ201" i="5" s="1"/>
  <c r="OM154" i="5"/>
  <c r="OM160" i="5" s="1"/>
  <c r="QG44" i="5"/>
  <c r="QG154" i="5" s="1"/>
  <c r="QG160" i="5" s="1"/>
  <c r="QG200" i="5" s="1"/>
  <c r="QD44" i="5"/>
  <c r="QD154" i="5" s="1"/>
  <c r="QD160" i="5" s="1"/>
  <c r="PY154" i="5"/>
  <c r="PY160" i="5" s="1"/>
  <c r="RF154" i="5"/>
  <c r="RF160" i="5" s="1"/>
  <c r="RF201" i="5" s="1"/>
  <c r="GA44" i="5"/>
  <c r="GA154" i="5" s="1"/>
  <c r="GA160" i="5" s="1"/>
  <c r="ON154" i="5"/>
  <c r="QZ208" i="5"/>
  <c r="QZ207" i="5"/>
  <c r="RA208" i="5"/>
  <c r="RA207" i="5"/>
  <c r="RB208" i="5"/>
  <c r="RB207" i="5"/>
  <c r="QY194" i="5"/>
  <c r="QY196" i="5" s="1"/>
  <c r="QZ192" i="5"/>
  <c r="RA192" i="5"/>
  <c r="RB192" i="5"/>
  <c r="RD208" i="5"/>
  <c r="RD207" i="5"/>
  <c r="RE208" i="5"/>
  <c r="RE207" i="5"/>
  <c r="RC154" i="5"/>
  <c r="RC160" i="5" s="1"/>
  <c r="RF208" i="5"/>
  <c r="RF207" i="5"/>
  <c r="RC194" i="5"/>
  <c r="RC196" i="5" s="1"/>
  <c r="RD192" i="5"/>
  <c r="RE192" i="5"/>
  <c r="RF192" i="5"/>
  <c r="RH208" i="5"/>
  <c r="RH207" i="5"/>
  <c r="RI208" i="5"/>
  <c r="RI207" i="5"/>
  <c r="RJ208" i="5"/>
  <c r="RJ207" i="5"/>
  <c r="RH192" i="5"/>
  <c r="RG194" i="5"/>
  <c r="RG196" i="5" s="1"/>
  <c r="RI192" i="5"/>
  <c r="RJ192" i="5"/>
  <c r="RK194" i="5"/>
  <c r="RK196" i="5" s="1"/>
  <c r="RL194" i="5"/>
  <c r="RL196" i="5" s="1"/>
  <c r="RM208" i="5"/>
  <c r="RM207" i="5"/>
  <c r="RM192" i="5"/>
  <c r="PS207" i="5"/>
  <c r="PS208" i="5" s="1"/>
  <c r="PT208" i="5"/>
  <c r="PT207" i="5"/>
  <c r="PR208" i="5"/>
  <c r="PR207" i="5"/>
  <c r="PU208" i="5"/>
  <c r="PU207" i="5"/>
  <c r="PR192" i="5"/>
  <c r="PS192" i="5"/>
  <c r="PT192" i="5"/>
  <c r="PU192" i="5"/>
  <c r="PW208" i="5"/>
  <c r="PW207" i="5"/>
  <c r="PV154" i="5"/>
  <c r="PV160" i="5" s="1"/>
  <c r="PX208" i="5"/>
  <c r="PX207" i="5"/>
  <c r="PY208" i="5"/>
  <c r="PY207" i="5"/>
  <c r="PW192" i="5"/>
  <c r="PV194" i="5"/>
  <c r="PV196" i="5" s="1"/>
  <c r="PX192" i="5"/>
  <c r="PY192" i="5"/>
  <c r="QA208" i="5"/>
  <c r="QA207" i="5"/>
  <c r="QB208" i="5"/>
  <c r="QB207" i="5"/>
  <c r="QC208" i="5"/>
  <c r="QC207" i="5"/>
  <c r="PZ208" i="5"/>
  <c r="PZ207" i="5"/>
  <c r="QA192" i="5"/>
  <c r="PZ192" i="5"/>
  <c r="QB192" i="5"/>
  <c r="QC192" i="5"/>
  <c r="QD194" i="5"/>
  <c r="QD196" i="5" s="1"/>
  <c r="QE194" i="5"/>
  <c r="QE196" i="5" s="1"/>
  <c r="QG208" i="5"/>
  <c r="QG207" i="5"/>
  <c r="QG192" i="5"/>
  <c r="OK154" i="5"/>
  <c r="OK160" i="5" s="1"/>
  <c r="OM192" i="5"/>
  <c r="OM194" i="5" s="1"/>
  <c r="OM196" i="5" s="1"/>
  <c r="ON192" i="5"/>
  <c r="ON194" i="5" s="1"/>
  <c r="ON196" i="5" s="1"/>
  <c r="OP192" i="5"/>
  <c r="OP194" i="5" s="1"/>
  <c r="OP196" i="5" s="1"/>
  <c r="OQ192" i="5"/>
  <c r="OQ194" i="5" s="1"/>
  <c r="OQ196" i="5" s="1"/>
  <c r="OR192" i="5"/>
  <c r="OR194" i="5" s="1"/>
  <c r="OR196" i="5" s="1"/>
  <c r="OS154" i="5"/>
  <c r="OS160" i="5" s="1"/>
  <c r="OS192" i="5"/>
  <c r="OS194" i="5" s="1"/>
  <c r="OS196" i="5" s="1"/>
  <c r="OT192" i="5"/>
  <c r="OT194" i="5" s="1"/>
  <c r="OT196" i="5" s="1"/>
  <c r="OU192" i="5"/>
  <c r="OU194" i="5" s="1"/>
  <c r="OU196" i="5" s="1"/>
  <c r="OV192" i="5"/>
  <c r="OV194" i="5" s="1"/>
  <c r="OV196" i="5" s="1"/>
  <c r="OY192" i="5"/>
  <c r="OY194" i="5" s="1"/>
  <c r="OY196" i="5" s="1"/>
  <c r="NF192" i="5"/>
  <c r="NF194" i="5" s="1"/>
  <c r="NF196" i="5" s="1"/>
  <c r="NG192" i="5"/>
  <c r="NG194" i="5" s="1"/>
  <c r="NG196" i="5" s="1"/>
  <c r="NH192" i="5"/>
  <c r="NH194" i="5" s="1"/>
  <c r="NH196" i="5" s="1"/>
  <c r="NI192" i="5"/>
  <c r="NI194" i="5" s="1"/>
  <c r="NI196" i="5" s="1"/>
  <c r="NJ192" i="5"/>
  <c r="NJ194" i="5" s="1"/>
  <c r="NJ196" i="5" s="1"/>
  <c r="NK192" i="5"/>
  <c r="NK194" i="5" s="1"/>
  <c r="NK196" i="5" s="1"/>
  <c r="NL192" i="5"/>
  <c r="NL194" i="5" s="1"/>
  <c r="NL196" i="5" s="1"/>
  <c r="NM192" i="5"/>
  <c r="NM194" i="5" s="1"/>
  <c r="NM196" i="5" s="1"/>
  <c r="NN192" i="5"/>
  <c r="NN194" i="5" s="1"/>
  <c r="NN196" i="5" s="1"/>
  <c r="NO192" i="5"/>
  <c r="NO194" i="5" s="1"/>
  <c r="NO196" i="5" s="1"/>
  <c r="NR192" i="5"/>
  <c r="NR194" i="5" s="1"/>
  <c r="NR196" i="5" s="1"/>
  <c r="LW154" i="5"/>
  <c r="LW160" i="5" s="1"/>
  <c r="LY208" i="5"/>
  <c r="LY207" i="5"/>
  <c r="LW208" i="5"/>
  <c r="LW207" i="5"/>
  <c r="LX207" i="5"/>
  <c r="LX208" i="5" s="1"/>
  <c r="LZ207" i="5"/>
  <c r="LZ208" i="5" s="1"/>
  <c r="MB208" i="5"/>
  <c r="MB207" i="5"/>
  <c r="MC208" i="5"/>
  <c r="MC207" i="5"/>
  <c r="MA208" i="5"/>
  <c r="MA207" i="5"/>
  <c r="MD208" i="5"/>
  <c r="MD207" i="5"/>
  <c r="MF208" i="5"/>
  <c r="MF207" i="5"/>
  <c r="ME154" i="5"/>
  <c r="ME160" i="5" s="1"/>
  <c r="MG208" i="5"/>
  <c r="MG207" i="5"/>
  <c r="MH208" i="5"/>
  <c r="MH207" i="5"/>
  <c r="ML208" i="5"/>
  <c r="ML207" i="5"/>
  <c r="KS207" i="5"/>
  <c r="KS208" i="5" s="1"/>
  <c r="KT154" i="5"/>
  <c r="KT160" i="5" s="1"/>
  <c r="KT196" i="5"/>
  <c r="FY154" i="5"/>
  <c r="FY160" i="5" s="1"/>
  <c r="FY200" i="5" s="1"/>
  <c r="JM154" i="5"/>
  <c r="IQ44" i="5"/>
  <c r="IQ154" i="5" s="1"/>
  <c r="IQ160" i="5" s="1"/>
  <c r="JW44" i="5"/>
  <c r="JW154" i="5" s="1"/>
  <c r="JK154" i="5"/>
  <c r="JK160" i="5" s="1"/>
  <c r="LA154" i="5"/>
  <c r="LA160" i="5" s="1"/>
  <c r="LA201" i="5" s="1"/>
  <c r="JT154" i="5"/>
  <c r="LE196" i="5"/>
  <c r="LE208" i="5" s="1"/>
  <c r="GB44" i="5"/>
  <c r="GB154" i="5" s="1"/>
  <c r="GB160" i="5" s="1"/>
  <c r="LE44" i="5"/>
  <c r="LE154" i="5" s="1"/>
  <c r="LE160" i="5" s="1"/>
  <c r="KX154" i="5"/>
  <c r="KX160" i="5" s="1"/>
  <c r="KX196" i="5"/>
  <c r="LC196" i="5"/>
  <c r="JK208" i="5"/>
  <c r="JK207" i="5"/>
  <c r="JO208" i="5"/>
  <c r="JO207" i="5"/>
  <c r="JN208" i="5"/>
  <c r="JN207" i="5"/>
  <c r="JP208" i="5"/>
  <c r="JP207" i="5"/>
  <c r="JM194" i="5"/>
  <c r="JM196" i="5" s="1"/>
  <c r="DK44" i="5"/>
  <c r="DK154" i="5" s="1"/>
  <c r="DK160" i="5" s="1"/>
  <c r="DK201" i="5" s="1"/>
  <c r="JS208" i="5"/>
  <c r="JS207" i="5"/>
  <c r="JT208" i="5"/>
  <c r="JT207" i="5"/>
  <c r="JR208" i="5"/>
  <c r="JR207" i="5"/>
  <c r="JQ207" i="5"/>
  <c r="JQ208" i="5"/>
  <c r="JV194" i="5"/>
  <c r="JV196" i="5" s="1"/>
  <c r="JU194" i="5"/>
  <c r="JU196" i="5" s="1"/>
  <c r="JW208" i="5"/>
  <c r="JW207" i="5"/>
  <c r="IB207" i="5"/>
  <c r="IB208" i="5" s="1"/>
  <c r="IC207" i="5"/>
  <c r="IC208" i="5" s="1"/>
  <c r="ID208" i="5"/>
  <c r="ID207" i="5"/>
  <c r="IE207" i="5"/>
  <c r="IE208" i="5" s="1"/>
  <c r="IB192" i="5"/>
  <c r="IC192" i="5"/>
  <c r="ID192" i="5"/>
  <c r="IE192" i="5"/>
  <c r="IG208" i="5"/>
  <c r="IG207" i="5"/>
  <c r="IH208" i="5"/>
  <c r="IH207" i="5"/>
  <c r="IF208" i="5"/>
  <c r="IF207" i="5"/>
  <c r="II207" i="5"/>
  <c r="II208" i="5" s="1"/>
  <c r="IF192" i="5"/>
  <c r="IG192" i="5"/>
  <c r="IH192" i="5"/>
  <c r="II192" i="5"/>
  <c r="IJ207" i="5"/>
  <c r="IJ208" i="5"/>
  <c r="IJ154" i="5"/>
  <c r="IJ160" i="5" s="1"/>
  <c r="IL208" i="5"/>
  <c r="IL207" i="5"/>
  <c r="IK208" i="5"/>
  <c r="IK207" i="5"/>
  <c r="IM208" i="5"/>
  <c r="IM207" i="5"/>
  <c r="IJ192" i="5"/>
  <c r="IK192" i="5"/>
  <c r="IL192" i="5"/>
  <c r="IM192" i="5"/>
  <c r="IN207" i="5"/>
  <c r="IN208" i="5" s="1"/>
  <c r="IO207" i="5"/>
  <c r="IO208" i="5"/>
  <c r="IQ208" i="5"/>
  <c r="IQ207" i="5"/>
  <c r="IQ192" i="5"/>
  <c r="FN208" i="5"/>
  <c r="FN207" i="5"/>
  <c r="FO208" i="5"/>
  <c r="FO207" i="5"/>
  <c r="FP208" i="5"/>
  <c r="FP207" i="5"/>
  <c r="FQ208" i="5"/>
  <c r="FQ207" i="5"/>
  <c r="FN192" i="5"/>
  <c r="FO192" i="5"/>
  <c r="FP192" i="5"/>
  <c r="FQ192" i="5"/>
  <c r="FR154" i="5"/>
  <c r="FR160" i="5" s="1"/>
  <c r="FS208" i="5"/>
  <c r="FS207" i="5"/>
  <c r="FR208" i="5"/>
  <c r="FR207" i="5"/>
  <c r="FT208" i="5"/>
  <c r="FT207" i="5"/>
  <c r="FU208" i="5"/>
  <c r="FU207" i="5"/>
  <c r="FR192" i="5"/>
  <c r="FS192" i="5"/>
  <c r="FT192" i="5"/>
  <c r="FU192" i="5"/>
  <c r="FW208" i="5"/>
  <c r="FW207" i="5"/>
  <c r="FX208" i="5"/>
  <c r="FX207" i="5"/>
  <c r="FY208" i="5"/>
  <c r="FY207" i="5"/>
  <c r="FV194" i="5"/>
  <c r="FV196" i="5" s="1"/>
  <c r="EG154" i="5"/>
  <c r="EG160" i="5" s="1"/>
  <c r="EG201" i="5" s="1"/>
  <c r="FW192" i="5"/>
  <c r="FX192" i="5"/>
  <c r="FY192" i="5"/>
  <c r="FZ207" i="5"/>
  <c r="FZ208" i="5"/>
  <c r="GA207" i="5"/>
  <c r="GA208" i="5"/>
  <c r="EM154" i="5"/>
  <c r="EM160" i="5" s="1"/>
  <c r="EM201" i="5" s="1"/>
  <c r="EH154" i="5"/>
  <c r="EH160" i="5" s="1"/>
  <c r="EH200" i="5" s="1"/>
  <c r="ER154" i="5"/>
  <c r="ER160" i="5" s="1"/>
  <c r="ER201" i="5" s="1"/>
  <c r="FZ192" i="5"/>
  <c r="EP154" i="5"/>
  <c r="EP160" i="5" s="1"/>
  <c r="EP201" i="5" s="1"/>
  <c r="EI154" i="5"/>
  <c r="EI160" i="5" s="1"/>
  <c r="EI201" i="5" s="1"/>
  <c r="GB194" i="5"/>
  <c r="GB196" i="5" s="1"/>
  <c r="EN154" i="5"/>
  <c r="EN160" i="5" s="1"/>
  <c r="EN201" i="5" s="1"/>
  <c r="DM44" i="5"/>
  <c r="DM154" i="5" s="1"/>
  <c r="DM160" i="5" s="1"/>
  <c r="DM201" i="5" s="1"/>
  <c r="EI208" i="5"/>
  <c r="EI207" i="5"/>
  <c r="EJ208" i="5"/>
  <c r="EJ207" i="5"/>
  <c r="EH208" i="5"/>
  <c r="EH207" i="5"/>
  <c r="EG208" i="5"/>
  <c r="EG207" i="5"/>
  <c r="EG192" i="5"/>
  <c r="EH192" i="5"/>
  <c r="EI192" i="5"/>
  <c r="ES44" i="5"/>
  <c r="ES154" i="5" s="1"/>
  <c r="ES160" i="5" s="1"/>
  <c r="ES201" i="5" s="1"/>
  <c r="EJ192" i="5"/>
  <c r="EK207" i="5"/>
  <c r="EK208" i="5"/>
  <c r="EK154" i="5"/>
  <c r="EK160" i="5" s="1"/>
  <c r="EL208" i="5"/>
  <c r="EL207" i="5"/>
  <c r="EM208" i="5"/>
  <c r="EM207" i="5"/>
  <c r="EN208" i="5"/>
  <c r="EN207" i="5"/>
  <c r="EK192" i="5"/>
  <c r="ET44" i="5"/>
  <c r="ET154" i="5" s="1"/>
  <c r="ET160" i="5" s="1"/>
  <c r="EL192" i="5"/>
  <c r="EM192" i="5"/>
  <c r="EU44" i="5"/>
  <c r="EU154" i="5" s="1"/>
  <c r="EU160" i="5" s="1"/>
  <c r="EU200" i="5" s="1"/>
  <c r="EN192" i="5"/>
  <c r="EO208" i="5"/>
  <c r="EO207" i="5"/>
  <c r="EP208" i="5"/>
  <c r="EP207" i="5"/>
  <c r="EQ208" i="5"/>
  <c r="EQ207" i="5"/>
  <c r="ER208" i="5"/>
  <c r="ER207" i="5"/>
  <c r="EO192" i="5"/>
  <c r="DA154" i="5"/>
  <c r="DA160" i="5" s="1"/>
  <c r="DA201" i="5" s="1"/>
  <c r="EP192" i="5"/>
  <c r="EQ192" i="5"/>
  <c r="DD154" i="5"/>
  <c r="DD160" i="5" s="1"/>
  <c r="DD200" i="5" s="1"/>
  <c r="ER192" i="5"/>
  <c r="ES194" i="5"/>
  <c r="ES196" i="5" s="1"/>
  <c r="ET194" i="5"/>
  <c r="ET196" i="5" s="1"/>
  <c r="EU208" i="5"/>
  <c r="EU207" i="5"/>
  <c r="DC154" i="5"/>
  <c r="DC160" i="5" s="1"/>
  <c r="DC201" i="5" s="1"/>
  <c r="EU192" i="5"/>
  <c r="DB154" i="5"/>
  <c r="DB160" i="5" s="1"/>
  <c r="DB200" i="5" s="1"/>
  <c r="CZ154" i="5"/>
  <c r="CZ160" i="5" s="1"/>
  <c r="DB208" i="5"/>
  <c r="DB207" i="5"/>
  <c r="CZ207" i="5"/>
  <c r="CZ208" i="5"/>
  <c r="DA208" i="5"/>
  <c r="DA207" i="5"/>
  <c r="DC208" i="5"/>
  <c r="DC207" i="5"/>
  <c r="CZ192" i="5"/>
  <c r="DO44" i="5"/>
  <c r="DO154" i="5" s="1"/>
  <c r="DO160" i="5" s="1"/>
  <c r="DO201" i="5" s="1"/>
  <c r="DF154" i="5"/>
  <c r="DF160" i="5" s="1"/>
  <c r="DF201" i="5" s="1"/>
  <c r="DB192" i="5"/>
  <c r="DE154" i="5"/>
  <c r="DE160" i="5" s="1"/>
  <c r="DE200" i="5" s="1"/>
  <c r="DA192" i="5"/>
  <c r="DG154" i="5"/>
  <c r="DG160" i="5" s="1"/>
  <c r="DG201" i="5" s="1"/>
  <c r="DC192" i="5"/>
  <c r="DE208" i="5"/>
  <c r="DE207" i="5"/>
  <c r="DF208" i="5"/>
  <c r="DF207" i="5"/>
  <c r="DG208" i="5"/>
  <c r="DG207" i="5"/>
  <c r="DD207" i="5"/>
  <c r="DD208" i="5"/>
  <c r="DJ154" i="5"/>
  <c r="DJ160" i="5" s="1"/>
  <c r="DJ201" i="5" s="1"/>
  <c r="DD192" i="5"/>
  <c r="DE192" i="5"/>
  <c r="BV44" i="5"/>
  <c r="BV154" i="5" s="1"/>
  <c r="BV160" i="5" s="1"/>
  <c r="DF192" i="5"/>
  <c r="BW44" i="5"/>
  <c r="BW154" i="5" s="1"/>
  <c r="BW160" i="5" s="1"/>
  <c r="DG192" i="5"/>
  <c r="DI208" i="5"/>
  <c r="DI207" i="5"/>
  <c r="DJ208" i="5"/>
  <c r="DJ207" i="5"/>
  <c r="DK208" i="5"/>
  <c r="DK207" i="5"/>
  <c r="DH194" i="5"/>
  <c r="DH196" i="5" s="1"/>
  <c r="DI192" i="5"/>
  <c r="DL44" i="5"/>
  <c r="DL154" i="5" s="1"/>
  <c r="DL160" i="5" s="1"/>
  <c r="DJ192" i="5"/>
  <c r="BU194" i="5"/>
  <c r="BU196" i="5" s="1"/>
  <c r="BU207" i="5" s="1"/>
  <c r="DK192" i="5"/>
  <c r="DL194" i="5"/>
  <c r="DL196" i="5" s="1"/>
  <c r="DM194" i="5"/>
  <c r="DM196" i="5" s="1"/>
  <c r="CB44" i="5"/>
  <c r="CB154" i="5" s="1"/>
  <c r="CB160" i="5" s="1"/>
  <c r="BY192" i="5"/>
  <c r="BU44" i="5"/>
  <c r="BU154" i="5" s="1"/>
  <c r="BU160" i="5" s="1"/>
  <c r="DO208" i="5"/>
  <c r="DO207" i="5"/>
  <c r="DO192" i="5"/>
  <c r="BZ44" i="5"/>
  <c r="BZ154" i="5" s="1"/>
  <c r="BZ160" i="5" s="1"/>
  <c r="BZ201" i="5" s="1"/>
  <c r="BT44" i="5"/>
  <c r="BT154" i="5" s="1"/>
  <c r="BT160" i="5" s="1"/>
  <c r="BV208" i="5"/>
  <c r="BV207" i="5"/>
  <c r="BS44" i="5"/>
  <c r="BS154" i="5" s="1"/>
  <c r="BS160" i="5" s="1"/>
  <c r="BW194" i="5"/>
  <c r="BW196" i="5" s="1"/>
  <c r="CF44" i="5"/>
  <c r="CF154" i="5" s="1"/>
  <c r="CF160" i="5" s="1"/>
  <c r="CF200" i="5" s="1"/>
  <c r="BT192" i="5"/>
  <c r="BV192" i="5"/>
  <c r="BT208" i="5"/>
  <c r="BT207" i="5"/>
  <c r="BY44" i="5"/>
  <c r="BY154" i="5" s="1"/>
  <c r="BY160" i="5" s="1"/>
  <c r="CA44" i="5"/>
  <c r="CA154" i="5" s="1"/>
  <c r="CA160" i="5" s="1"/>
  <c r="BZ194" i="5"/>
  <c r="BZ196" i="5" s="1"/>
  <c r="BZ208" i="5" s="1"/>
  <c r="BS194" i="5"/>
  <c r="BS196" i="5" s="1"/>
  <c r="CC44" i="5"/>
  <c r="CC154" i="5" s="1"/>
  <c r="CC160" i="5" s="1"/>
  <c r="CC201" i="5" s="1"/>
  <c r="BX44" i="5"/>
  <c r="BX154" i="5" s="1"/>
  <c r="BX160" i="5" s="1"/>
  <c r="BY208" i="5"/>
  <c r="BY207" i="5"/>
  <c r="CE44" i="5"/>
  <c r="CE154" i="5" s="1"/>
  <c r="CE160" i="5" s="1"/>
  <c r="CD44" i="5"/>
  <c r="CD154" i="5" s="1"/>
  <c r="CD160" i="5" s="1"/>
  <c r="BX194" i="5"/>
  <c r="BX196" i="5" s="1"/>
  <c r="CA208" i="5"/>
  <c r="CA207" i="5"/>
  <c r="CB194" i="5"/>
  <c r="CB196" i="5" s="1"/>
  <c r="CA192" i="5"/>
  <c r="AT44" i="5"/>
  <c r="AT154" i="5" s="1"/>
  <c r="AT160" i="5" s="1"/>
  <c r="AT201" i="5" s="1"/>
  <c r="AO44" i="5"/>
  <c r="AO154" i="5" s="1"/>
  <c r="AO160" i="5" s="1"/>
  <c r="AO200" i="5" s="1"/>
  <c r="AN44" i="5"/>
  <c r="AN154" i="5" s="1"/>
  <c r="AN160" i="5" s="1"/>
  <c r="AN201" i="5" s="1"/>
  <c r="CD194" i="5"/>
  <c r="CD196" i="5" s="1"/>
  <c r="CC194" i="5"/>
  <c r="CC196" i="5" s="1"/>
  <c r="AR44" i="5"/>
  <c r="AR154" i="5" s="1"/>
  <c r="AR160" i="5" s="1"/>
  <c r="AR200" i="5" s="1"/>
  <c r="AS44" i="5"/>
  <c r="AS154" i="5" s="1"/>
  <c r="AS160" i="5" s="1"/>
  <c r="CE194" i="5"/>
  <c r="CE196" i="5" s="1"/>
  <c r="CF194" i="5"/>
  <c r="CF196" i="5" s="1"/>
  <c r="CH194" i="5"/>
  <c r="CH196" i="5" s="1"/>
  <c r="CH208" i="5" s="1"/>
  <c r="AU44" i="5"/>
  <c r="AU154" i="5" s="1"/>
  <c r="AU160" i="5" s="1"/>
  <c r="CH44" i="5"/>
  <c r="CH154" i="5" s="1"/>
  <c r="CH160" i="5" s="1"/>
  <c r="AM192" i="5"/>
  <c r="AR194" i="5"/>
  <c r="AR196" i="5" s="1"/>
  <c r="AR208" i="5" s="1"/>
  <c r="AO194" i="5"/>
  <c r="AO196" i="5" s="1"/>
  <c r="AO207" i="5" s="1"/>
  <c r="AN208" i="5"/>
  <c r="AN207" i="5"/>
  <c r="AX44" i="5"/>
  <c r="AX154" i="5" s="1"/>
  <c r="AX160" i="5" s="1"/>
  <c r="AM44" i="5"/>
  <c r="AM154" i="5" s="1"/>
  <c r="AM160" i="5" s="1"/>
  <c r="AN192" i="5"/>
  <c r="AQ192" i="5"/>
  <c r="AL44" i="5"/>
  <c r="AL154" i="5" s="1"/>
  <c r="AL160" i="5" s="1"/>
  <c r="AM208" i="5"/>
  <c r="AM207" i="5"/>
  <c r="AZ44" i="5"/>
  <c r="AZ154" i="5" s="1"/>
  <c r="AZ160" i="5" s="1"/>
  <c r="AW44" i="5"/>
  <c r="AW154" i="5" s="1"/>
  <c r="AW160" i="5" s="1"/>
  <c r="AQ44" i="5"/>
  <c r="AQ154" i="5" s="1"/>
  <c r="AQ160" i="5" s="1"/>
  <c r="AL194" i="5"/>
  <c r="AL196" i="5" s="1"/>
  <c r="AV44" i="5"/>
  <c r="AV154" i="5" s="1"/>
  <c r="AV160" i="5" s="1"/>
  <c r="AP44" i="5"/>
  <c r="AP154" i="5" s="1"/>
  <c r="AP160" i="5" s="1"/>
  <c r="AQ208" i="5"/>
  <c r="AQ207" i="5"/>
  <c r="AT192" i="5"/>
  <c r="AU194" i="5"/>
  <c r="AU196" i="5" s="1"/>
  <c r="AU207" i="5" s="1"/>
  <c r="AP194" i="5"/>
  <c r="AP196" i="5" s="1"/>
  <c r="AT208" i="5"/>
  <c r="AT207" i="5"/>
  <c r="AW192" i="5"/>
  <c r="AX194" i="5"/>
  <c r="AX196" i="5" s="1"/>
  <c r="AX207" i="5" s="1"/>
  <c r="AS194" i="5"/>
  <c r="AS196" i="5" s="1"/>
  <c r="AW208" i="5"/>
  <c r="AW207" i="5"/>
  <c r="AD192" i="5"/>
  <c r="AV194" i="5"/>
  <c r="AV196" i="5" s="1"/>
  <c r="AZ208" i="5"/>
  <c r="AZ207" i="5"/>
  <c r="AZ192" i="5"/>
  <c r="BA44" i="5"/>
  <c r="BA154" i="5" s="1"/>
  <c r="BA160" i="5" s="1"/>
  <c r="BA208" i="5"/>
  <c r="BA207" i="5"/>
  <c r="U209" i="5"/>
  <c r="U210" i="5" s="1"/>
  <c r="U212" i="5" s="1"/>
  <c r="AD44" i="5"/>
  <c r="AD154" i="5" s="1"/>
  <c r="AD160" i="5" s="1"/>
  <c r="AC44" i="5"/>
  <c r="AC154" i="5" s="1"/>
  <c r="AC160" i="5" s="1"/>
  <c r="AC201" i="5" s="1"/>
  <c r="BA192" i="5"/>
  <c r="V44" i="5"/>
  <c r="Z192" i="5"/>
  <c r="AC192" i="5"/>
  <c r="Z44" i="5"/>
  <c r="Z154" i="5" s="1"/>
  <c r="Z160" i="5" s="1"/>
  <c r="Z201" i="5" s="1"/>
  <c r="AC209" i="5"/>
  <c r="AC210" i="5" s="1"/>
  <c r="AC212" i="5" s="1"/>
  <c r="U44" i="5"/>
  <c r="AA44" i="5"/>
  <c r="AA154" i="5" s="1"/>
  <c r="AA160" i="5" s="1"/>
  <c r="AA201" i="5" s="1"/>
  <c r="AA209" i="5"/>
  <c r="AA210" i="5" s="1"/>
  <c r="AA212" i="5" s="1"/>
  <c r="AD209" i="5"/>
  <c r="AD210" i="5" s="1"/>
  <c r="AD212" i="5" s="1"/>
  <c r="O44" i="5"/>
  <c r="O154" i="5" s="1"/>
  <c r="O160" i="5" s="1"/>
  <c r="Z209" i="5"/>
  <c r="Z210" i="5" s="1"/>
  <c r="O209" i="5"/>
  <c r="O210" i="5" s="1"/>
  <c r="O212" i="5" s="1"/>
  <c r="M209" i="5"/>
  <c r="M210" i="5" s="1"/>
  <c r="M212" i="5" s="1"/>
  <c r="AA192" i="5"/>
  <c r="U192" i="5"/>
  <c r="U200" i="5"/>
  <c r="U202" i="5" s="1"/>
  <c r="V209" i="5"/>
  <c r="V210" i="5" s="1"/>
  <c r="V212" i="5" s="1"/>
  <c r="M44" i="5"/>
  <c r="M154" i="5" s="1"/>
  <c r="M160" i="5" s="1"/>
  <c r="M201" i="5" s="1"/>
  <c r="R44" i="5"/>
  <c r="R154" i="5" s="1"/>
  <c r="R160" i="5" s="1"/>
  <c r="V200" i="5"/>
  <c r="V202" i="5" s="1"/>
  <c r="R209" i="5"/>
  <c r="R210" i="5" s="1"/>
  <c r="R212" i="5" s="1"/>
  <c r="V192" i="5"/>
  <c r="P44" i="5"/>
  <c r="P154" i="5" s="1"/>
  <c r="P160" i="5" s="1"/>
  <c r="P201" i="5" s="1"/>
  <c r="P209" i="5"/>
  <c r="P210" i="5" s="1"/>
  <c r="P212" i="5" s="1"/>
  <c r="S44" i="5"/>
  <c r="S154" i="5" s="1"/>
  <c r="S160" i="5" s="1"/>
  <c r="S209" i="5"/>
  <c r="S210" i="5" s="1"/>
  <c r="S212" i="5" s="1"/>
  <c r="R192" i="5"/>
  <c r="S192" i="5"/>
  <c r="J44" i="5"/>
  <c r="J154" i="5" s="1"/>
  <c r="J160" i="5" s="1"/>
  <c r="N44" i="5"/>
  <c r="N154" i="5" s="1"/>
  <c r="N160" i="5" s="1"/>
  <c r="N200" i="5" s="1"/>
  <c r="O192" i="5"/>
  <c r="N209" i="5"/>
  <c r="N210" i="5" s="1"/>
  <c r="N212" i="5" s="1"/>
  <c r="P192" i="5"/>
  <c r="M192" i="5"/>
  <c r="K44" i="5"/>
  <c r="K154" i="5" s="1"/>
  <c r="K160" i="5" s="1"/>
  <c r="J194" i="5"/>
  <c r="J196" i="5" s="1"/>
  <c r="J207" i="5" s="1"/>
  <c r="N192" i="5"/>
  <c r="K208" i="5"/>
  <c r="K207" i="5"/>
  <c r="K192" i="5"/>
  <c r="I44" i="5"/>
  <c r="I154" i="5" s="1"/>
  <c r="I160" i="5" s="1"/>
  <c r="I194" i="5"/>
  <c r="I196" i="5" s="1"/>
  <c r="J28" i="20" l="1"/>
  <c r="Q28" i="20" s="1"/>
  <c r="R28" i="20" s="1"/>
  <c r="G81" i="16"/>
  <c r="OL154" i="5"/>
  <c r="OL160" i="5" s="1"/>
  <c r="OL200" i="5" s="1"/>
  <c r="KS154" i="5"/>
  <c r="KS160" i="5" s="1"/>
  <c r="KS200" i="5" s="1"/>
  <c r="OK208" i="5"/>
  <c r="OK209" i="5" s="1"/>
  <c r="KU207" i="5"/>
  <c r="KU208" i="5"/>
  <c r="NE154" i="5"/>
  <c r="NE160" i="5" s="1"/>
  <c r="NE200" i="5" s="1"/>
  <c r="LA207" i="5"/>
  <c r="LA208" i="5"/>
  <c r="RB200" i="5"/>
  <c r="RB202" i="5" s="1"/>
  <c r="RB203" i="5" s="1"/>
  <c r="RB204" i="5" s="1"/>
  <c r="NN208" i="5"/>
  <c r="NN207" i="5"/>
  <c r="NF208" i="5"/>
  <c r="NF207" i="5"/>
  <c r="OV207" i="5"/>
  <c r="OV208" i="5"/>
  <c r="ON208" i="5"/>
  <c r="ON207" i="5"/>
  <c r="NG208" i="5"/>
  <c r="NG207" i="5"/>
  <c r="LB208" i="5"/>
  <c r="LB207" i="5"/>
  <c r="NM208" i="5"/>
  <c r="NM207" i="5"/>
  <c r="NR208" i="5"/>
  <c r="NR207" i="5"/>
  <c r="NL208" i="5"/>
  <c r="NL207" i="5"/>
  <c r="NH208" i="5"/>
  <c r="NH207" i="5"/>
  <c r="NK208" i="5"/>
  <c r="NK207" i="5"/>
  <c r="NI208" i="5"/>
  <c r="NI207" i="5"/>
  <c r="OU208" i="5"/>
  <c r="OU207" i="5"/>
  <c r="OR208" i="5"/>
  <c r="OR207" i="5"/>
  <c r="OM208" i="5"/>
  <c r="OM207" i="5"/>
  <c r="OS207" i="5"/>
  <c r="OS208" i="5"/>
  <c r="NO208" i="5"/>
  <c r="NO207" i="5"/>
  <c r="KW208" i="5"/>
  <c r="KW207" i="5"/>
  <c r="NJ208" i="5"/>
  <c r="NJ207" i="5"/>
  <c r="OY207" i="5"/>
  <c r="OY208" i="5"/>
  <c r="OT207" i="5"/>
  <c r="OT208" i="5"/>
  <c r="OQ208" i="5"/>
  <c r="OQ207" i="5"/>
  <c r="NQ207" i="5"/>
  <c r="NQ208" i="5"/>
  <c r="KY208" i="5"/>
  <c r="KY207" i="5"/>
  <c r="KR208" i="5"/>
  <c r="KR207" i="5"/>
  <c r="OP208" i="5"/>
  <c r="OP207" i="5"/>
  <c r="KV208" i="5"/>
  <c r="KV209" i="5" s="1"/>
  <c r="KV210" i="5" s="1"/>
  <c r="KV212" i="5" s="1"/>
  <c r="OV160" i="5"/>
  <c r="OV201" i="5" s="1"/>
  <c r="KK14" i="5"/>
  <c r="OP160" i="5"/>
  <c r="OP200" i="5" s="1"/>
  <c r="ON160" i="5"/>
  <c r="ON201" i="5" s="1"/>
  <c r="OU160" i="5"/>
  <c r="OU201" i="5" s="1"/>
  <c r="KZ207" i="5"/>
  <c r="KZ209" i="5" s="1"/>
  <c r="OX160" i="5"/>
  <c r="OX201" i="5" s="1"/>
  <c r="OQ160" i="5"/>
  <c r="OQ201" i="5" s="1"/>
  <c r="A44" i="5"/>
  <c r="QT43" i="5"/>
  <c r="OF43" i="5"/>
  <c r="PM43" i="5"/>
  <c r="LR43" i="5"/>
  <c r="MY43" i="5"/>
  <c r="OY160" i="5"/>
  <c r="OY201" i="5" s="1"/>
  <c r="OT160" i="5"/>
  <c r="OT201" i="5" s="1"/>
  <c r="NN323" i="5"/>
  <c r="NN324" i="5" s="1"/>
  <c r="KS323" i="5"/>
  <c r="KS324" i="5" s="1"/>
  <c r="ND323" i="5"/>
  <c r="ND324" i="5" s="1"/>
  <c r="RH323" i="5"/>
  <c r="RH324" i="5" s="1"/>
  <c r="KZ323" i="5"/>
  <c r="KZ324" i="5" s="1"/>
  <c r="QZ323" i="5"/>
  <c r="QZ324" i="5" s="1"/>
  <c r="RF323" i="5"/>
  <c r="RF324" i="5" s="1"/>
  <c r="RK323" i="5"/>
  <c r="RK324" i="5" s="1"/>
  <c r="NI323" i="5"/>
  <c r="NI324" i="5" s="1"/>
  <c r="NR323" i="5"/>
  <c r="NR324" i="5" s="1"/>
  <c r="KV323" i="5"/>
  <c r="KV324" i="5" s="1"/>
  <c r="LB323" i="5"/>
  <c r="LB324" i="5" s="1"/>
  <c r="RC323" i="5"/>
  <c r="RC324" i="5" s="1"/>
  <c r="LA323" i="5"/>
  <c r="LA324" i="5" s="1"/>
  <c r="NL323" i="5"/>
  <c r="NL324" i="5" s="1"/>
  <c r="QY323" i="5"/>
  <c r="QY324" i="5" s="1"/>
  <c r="RG323" i="5"/>
  <c r="RG324" i="5" s="1"/>
  <c r="NH323" i="5"/>
  <c r="NH324" i="5" s="1"/>
  <c r="KR323" i="5"/>
  <c r="KR324" i="5" s="1"/>
  <c r="KY323" i="5"/>
  <c r="KY324" i="5" s="1"/>
  <c r="RE323" i="5"/>
  <c r="RE324" i="5" s="1"/>
  <c r="RM323" i="5"/>
  <c r="RM324" i="5" s="1"/>
  <c r="OL323" i="5"/>
  <c r="OL324" i="5" s="1"/>
  <c r="NG323" i="5"/>
  <c r="NG324" i="5" s="1"/>
  <c r="NM323" i="5"/>
  <c r="NM324" i="5" s="1"/>
  <c r="KU323" i="5"/>
  <c r="KU324" i="5" s="1"/>
  <c r="LC323" i="5"/>
  <c r="LC324" i="5" s="1"/>
  <c r="RB323" i="5"/>
  <c r="RB324" i="5" s="1"/>
  <c r="KT323" i="5"/>
  <c r="KT324" i="5" s="1"/>
  <c r="RL323" i="5"/>
  <c r="RL324" i="5" s="1"/>
  <c r="NQ323" i="5"/>
  <c r="NQ324" i="5" s="1"/>
  <c r="KQ323" i="5"/>
  <c r="KQ324" i="5" s="1"/>
  <c r="KX323" i="5"/>
  <c r="KX324" i="5" s="1"/>
  <c r="RA323" i="5"/>
  <c r="RA324" i="5" s="1"/>
  <c r="RI323" i="5"/>
  <c r="RI324" i="5" s="1"/>
  <c r="KW323" i="5"/>
  <c r="KW324" i="5" s="1"/>
  <c r="LE323" i="5"/>
  <c r="LE324" i="5" s="1"/>
  <c r="NK323" i="5"/>
  <c r="NK324" i="5" s="1"/>
  <c r="RA200" i="5"/>
  <c r="RA202" i="5" s="1"/>
  <c r="RA203" i="5" s="1"/>
  <c r="RA204" i="5" s="1"/>
  <c r="QZ201" i="5"/>
  <c r="QZ202" i="5" s="1"/>
  <c r="IC310" i="5"/>
  <c r="IC326" i="5" s="1"/>
  <c r="JR160" i="5"/>
  <c r="JR201" i="5" s="1"/>
  <c r="JW160" i="5"/>
  <c r="JW201" i="5" s="1"/>
  <c r="JM160" i="5"/>
  <c r="JM201" i="5" s="1"/>
  <c r="RJ200" i="5"/>
  <c r="RJ202" i="5" s="1"/>
  <c r="RJ203" i="5" s="1"/>
  <c r="RJ204" i="5" s="1"/>
  <c r="JP160" i="5"/>
  <c r="JP201" i="5" s="1"/>
  <c r="JV160" i="5"/>
  <c r="JV201" i="5" s="1"/>
  <c r="RJ323" i="5"/>
  <c r="RJ324" i="5" s="1"/>
  <c r="NO323" i="5"/>
  <c r="NO324" i="5" s="1"/>
  <c r="JN160" i="5"/>
  <c r="JN200" i="5" s="1"/>
  <c r="JT160" i="5"/>
  <c r="JT200" i="5" s="1"/>
  <c r="RG200" i="5"/>
  <c r="RG202" i="5" s="1"/>
  <c r="JO160" i="5"/>
  <c r="JO201" i="5" s="1"/>
  <c r="RD323" i="5"/>
  <c r="RD324" i="5" s="1"/>
  <c r="NF323" i="5"/>
  <c r="NF324" i="5" s="1"/>
  <c r="NJ323" i="5"/>
  <c r="NJ324" i="5" s="1"/>
  <c r="NP323" i="5"/>
  <c r="NP324" i="5" s="1"/>
  <c r="JK201" i="5"/>
  <c r="II160" i="5"/>
  <c r="II200" i="5" s="1"/>
  <c r="II201" i="5" s="1"/>
  <c r="II202" i="5" s="1"/>
  <c r="II203" i="5" s="1"/>
  <c r="II204" i="5" s="1"/>
  <c r="PT201" i="5"/>
  <c r="PT202" i="5" s="1"/>
  <c r="PT203" i="5" s="1"/>
  <c r="PT204" i="5" s="1"/>
  <c r="NO201" i="5"/>
  <c r="NO202" i="5" s="1"/>
  <c r="PZ201" i="5"/>
  <c r="PZ202" i="5" s="1"/>
  <c r="PS200" i="5"/>
  <c r="PS201" i="5" s="1"/>
  <c r="QY200" i="5"/>
  <c r="QY202" i="5" s="1"/>
  <c r="NL200" i="5"/>
  <c r="NL202" i="5" s="1"/>
  <c r="RD200" i="5"/>
  <c r="RD202" i="5" s="1"/>
  <c r="NN201" i="5"/>
  <c r="NN202" i="5" s="1"/>
  <c r="RH200" i="5"/>
  <c r="RH202" i="5" s="1"/>
  <c r="RH203" i="5" s="1"/>
  <c r="RH204" i="5" s="1"/>
  <c r="RF200" i="5"/>
  <c r="RF202" i="5" s="1"/>
  <c r="RF203" i="5" s="1"/>
  <c r="RF204" i="5" s="1"/>
  <c r="FQ201" i="5"/>
  <c r="FQ202" i="5" s="1"/>
  <c r="FN201" i="5"/>
  <c r="FN202" i="5" s="1"/>
  <c r="PX201" i="5"/>
  <c r="PX202" i="5" s="1"/>
  <c r="PU200" i="5"/>
  <c r="PU202" i="5" s="1"/>
  <c r="RI200" i="5"/>
  <c r="RI202" i="5" s="1"/>
  <c r="RI203" i="5" s="1"/>
  <c r="RI204" i="5" s="1"/>
  <c r="QZ209" i="5"/>
  <c r="QZ210" i="5" s="1"/>
  <c r="QZ212" i="5" s="1"/>
  <c r="RL201" i="5"/>
  <c r="RL200" i="5"/>
  <c r="PR200" i="5"/>
  <c r="PR202" i="5" s="1"/>
  <c r="FP201" i="5"/>
  <c r="FP202" i="5" s="1"/>
  <c r="RM200" i="5"/>
  <c r="RM201" i="5"/>
  <c r="MC200" i="5"/>
  <c r="MC201" i="5"/>
  <c r="OR201" i="5"/>
  <c r="OR200" i="5"/>
  <c r="KU200" i="5"/>
  <c r="KU202" i="5" s="1"/>
  <c r="KU203" i="5" s="1"/>
  <c r="KU204" i="5" s="1"/>
  <c r="NM200" i="5"/>
  <c r="NM202" i="5" s="1"/>
  <c r="QC200" i="5"/>
  <c r="QC202" i="5" s="1"/>
  <c r="PW200" i="5"/>
  <c r="PW202" i="5" s="1"/>
  <c r="PW203" i="5" s="1"/>
  <c r="PW204" i="5" s="1"/>
  <c r="RE200" i="5"/>
  <c r="RE202" i="5" s="1"/>
  <c r="RE203" i="5" s="1"/>
  <c r="RE204" i="5" s="1"/>
  <c r="NR200" i="5"/>
  <c r="NR202" i="5" s="1"/>
  <c r="RJ209" i="5"/>
  <c r="RJ210" i="5" s="1"/>
  <c r="RJ212" i="5" s="1"/>
  <c r="PY200" i="5"/>
  <c r="PY201" i="5"/>
  <c r="QE200" i="5"/>
  <c r="QE201" i="5"/>
  <c r="QG201" i="5"/>
  <c r="QG202" i="5" s="1"/>
  <c r="RI209" i="5"/>
  <c r="RI210" i="5" s="1"/>
  <c r="RI212" i="5" s="1"/>
  <c r="RH209" i="5"/>
  <c r="RH210" i="5" s="1"/>
  <c r="RH212" i="5" s="1"/>
  <c r="QY208" i="5"/>
  <c r="QY207" i="5"/>
  <c r="QB200" i="5"/>
  <c r="QB202" i="5" s="1"/>
  <c r="QB203" i="5" s="1"/>
  <c r="QB204" i="5" s="1"/>
  <c r="QA200" i="5"/>
  <c r="QA202" i="5" s="1"/>
  <c r="QA203" i="5" s="1"/>
  <c r="QA204" i="5" s="1"/>
  <c r="RB209" i="5"/>
  <c r="RA209" i="5"/>
  <c r="OM200" i="5"/>
  <c r="RC201" i="5"/>
  <c r="RC200" i="5"/>
  <c r="RC207" i="5"/>
  <c r="RC208" i="5"/>
  <c r="RE209" i="5"/>
  <c r="RD209" i="5"/>
  <c r="RF209" i="5"/>
  <c r="ML200" i="5"/>
  <c r="ML202" i="5" s="1"/>
  <c r="RG207" i="5"/>
  <c r="RG208" i="5"/>
  <c r="RK207" i="5"/>
  <c r="RK208" i="5"/>
  <c r="PU209" i="5"/>
  <c r="PU210" i="5" s="1"/>
  <c r="PU212" i="5" s="1"/>
  <c r="PR209" i="5"/>
  <c r="PR210" i="5" s="1"/>
  <c r="PR212" i="5" s="1"/>
  <c r="RM209" i="5"/>
  <c r="RM210" i="5" s="1"/>
  <c r="RM212" i="5" s="1"/>
  <c r="RL207" i="5"/>
  <c r="RL208" i="5"/>
  <c r="RK201" i="5"/>
  <c r="RK200" i="5"/>
  <c r="PT209" i="5"/>
  <c r="PT210" i="5" s="1"/>
  <c r="PT212" i="5" s="1"/>
  <c r="PS209" i="5"/>
  <c r="PS210" i="5" s="1"/>
  <c r="PS212" i="5" s="1"/>
  <c r="PW209" i="5"/>
  <c r="PW210" i="5" s="1"/>
  <c r="PW212" i="5" s="1"/>
  <c r="PV201" i="5"/>
  <c r="PV200" i="5"/>
  <c r="PV208" i="5"/>
  <c r="PV207" i="5"/>
  <c r="PZ209" i="5"/>
  <c r="PZ210" i="5" s="1"/>
  <c r="PZ212" i="5" s="1"/>
  <c r="QC209" i="5"/>
  <c r="QC210" i="5" s="1"/>
  <c r="QC212" i="5" s="1"/>
  <c r="QB209" i="5"/>
  <c r="QB210" i="5" s="1"/>
  <c r="QB212" i="5" s="1"/>
  <c r="QA209" i="5"/>
  <c r="QA210" i="5" s="1"/>
  <c r="QA212" i="5" s="1"/>
  <c r="QG209" i="5"/>
  <c r="QG210" i="5" s="1"/>
  <c r="QG212" i="5" s="1"/>
  <c r="PY209" i="5"/>
  <c r="PX209" i="5"/>
  <c r="LX200" i="5"/>
  <c r="QD207" i="5"/>
  <c r="QD208" i="5"/>
  <c r="NI201" i="5"/>
  <c r="NI202" i="5" s="1"/>
  <c r="NK200" i="5"/>
  <c r="NK202" i="5" s="1"/>
  <c r="NK203" i="5" s="1"/>
  <c r="NK204" i="5" s="1"/>
  <c r="QD201" i="5"/>
  <c r="QD200" i="5"/>
  <c r="MF201" i="5"/>
  <c r="MF202" i="5" s="1"/>
  <c r="MD201" i="5"/>
  <c r="MD202" i="5" s="1"/>
  <c r="LZ200" i="5"/>
  <c r="OL209" i="5"/>
  <c r="QE207" i="5"/>
  <c r="QE208" i="5"/>
  <c r="MH200" i="5"/>
  <c r="MH202" i="5" s="1"/>
  <c r="MH203" i="5" s="1"/>
  <c r="MH204" i="5" s="1"/>
  <c r="LY200" i="5"/>
  <c r="LY202" i="5" s="1"/>
  <c r="OK201" i="5"/>
  <c r="OK200" i="5"/>
  <c r="JJ200" i="5"/>
  <c r="NJ200" i="5"/>
  <c r="NJ202" i="5" s="1"/>
  <c r="NG200" i="5"/>
  <c r="NG202" i="5" s="1"/>
  <c r="NF200" i="5"/>
  <c r="NF202" i="5" s="1"/>
  <c r="NP200" i="5"/>
  <c r="NP202" i="5" s="1"/>
  <c r="OO208" i="5"/>
  <c r="OO207" i="5"/>
  <c r="OO201" i="5"/>
  <c r="OO200" i="5"/>
  <c r="ND201" i="5"/>
  <c r="ND202" i="5" s="1"/>
  <c r="ND203" i="5" s="1"/>
  <c r="ND204" i="5" s="1"/>
  <c r="MG200" i="5"/>
  <c r="MG202" i="5" s="1"/>
  <c r="OS201" i="5"/>
  <c r="OS200" i="5"/>
  <c r="KW201" i="5"/>
  <c r="KW202" i="5" s="1"/>
  <c r="OW207" i="5"/>
  <c r="OW208" i="5"/>
  <c r="NE209" i="5"/>
  <c r="NE210" i="5" s="1"/>
  <c r="NE212" i="5" s="1"/>
  <c r="OX207" i="5"/>
  <c r="OX208" i="5"/>
  <c r="OW201" i="5"/>
  <c r="OW200" i="5"/>
  <c r="KZ200" i="5"/>
  <c r="KZ202" i="5" s="1"/>
  <c r="ND207" i="5"/>
  <c r="ND208" i="5"/>
  <c r="FO201" i="5"/>
  <c r="FO202" i="5" s="1"/>
  <c r="KY200" i="5"/>
  <c r="KY202" i="5" s="1"/>
  <c r="ID201" i="5"/>
  <c r="ID202" i="5" s="1"/>
  <c r="NH201" i="5"/>
  <c r="NH200" i="5"/>
  <c r="MB200" i="5"/>
  <c r="MB202" i="5" s="1"/>
  <c r="IC201" i="5"/>
  <c r="IC202" i="5" s="1"/>
  <c r="NP207" i="5"/>
  <c r="NP208" i="5"/>
  <c r="ML209" i="5"/>
  <c r="ML210" i="5" s="1"/>
  <c r="ML212" i="5" s="1"/>
  <c r="LZ209" i="5"/>
  <c r="LZ210" i="5" s="1"/>
  <c r="LZ212" i="5" s="1"/>
  <c r="LX209" i="5"/>
  <c r="LX210" i="5" s="1"/>
  <c r="NQ201" i="5"/>
  <c r="NQ200" i="5"/>
  <c r="IE200" i="5"/>
  <c r="MA209" i="5"/>
  <c r="MA210" i="5" s="1"/>
  <c r="MA212" i="5" s="1"/>
  <c r="MC209" i="5"/>
  <c r="MC210" i="5" s="1"/>
  <c r="MC212" i="5" s="1"/>
  <c r="MB209" i="5"/>
  <c r="MB210" i="5" s="1"/>
  <c r="MB212" i="5" s="1"/>
  <c r="MD209" i="5"/>
  <c r="MD210" i="5" s="1"/>
  <c r="MD212" i="5" s="1"/>
  <c r="MA200" i="5"/>
  <c r="MA202" i="5" s="1"/>
  <c r="KV201" i="5"/>
  <c r="KV202" i="5" s="1"/>
  <c r="MI201" i="5"/>
  <c r="MI202" i="5" s="1"/>
  <c r="LW209" i="5"/>
  <c r="LY209" i="5"/>
  <c r="LW201" i="5"/>
  <c r="LW200" i="5"/>
  <c r="KR200" i="5"/>
  <c r="KR202" i="5" s="1"/>
  <c r="LA200" i="5"/>
  <c r="LA202" i="5" s="1"/>
  <c r="ME200" i="5"/>
  <c r="ME201" i="5"/>
  <c r="ME207" i="5"/>
  <c r="ME208" i="5"/>
  <c r="MF209" i="5"/>
  <c r="FU200" i="5"/>
  <c r="FU202" i="5" s="1"/>
  <c r="MH209" i="5"/>
  <c r="MG209" i="5"/>
  <c r="MJ201" i="5"/>
  <c r="MJ200" i="5"/>
  <c r="IB200" i="5"/>
  <c r="MJ207" i="5"/>
  <c r="MJ208" i="5"/>
  <c r="MI207" i="5"/>
  <c r="MI208" i="5"/>
  <c r="LC200" i="5"/>
  <c r="LC202" i="5" s="1"/>
  <c r="LE207" i="5"/>
  <c r="LE209" i="5" s="1"/>
  <c r="LE210" i="5" s="1"/>
  <c r="LE212" i="5" s="1"/>
  <c r="KS209" i="5"/>
  <c r="KQ209" i="5"/>
  <c r="IM201" i="5"/>
  <c r="IM202" i="5" s="1"/>
  <c r="KT207" i="5"/>
  <c r="KT208" i="5"/>
  <c r="KT200" i="5"/>
  <c r="KT201" i="5"/>
  <c r="JS200" i="5"/>
  <c r="JS201" i="5"/>
  <c r="IN200" i="5"/>
  <c r="IH201" i="5"/>
  <c r="IH202" i="5" s="1"/>
  <c r="KX208" i="5"/>
  <c r="KX207" i="5"/>
  <c r="KX201" i="5"/>
  <c r="KX200" i="5"/>
  <c r="IG200" i="5"/>
  <c r="IG202" i="5" s="1"/>
  <c r="LC207" i="5"/>
  <c r="LC208" i="5"/>
  <c r="IE209" i="5"/>
  <c r="IE210" i="5" s="1"/>
  <c r="IE212" i="5" s="1"/>
  <c r="ID209" i="5"/>
  <c r="ID210" i="5" s="1"/>
  <c r="ID212" i="5" s="1"/>
  <c r="IC209" i="5"/>
  <c r="IC210" i="5" s="1"/>
  <c r="IC212" i="5" s="1"/>
  <c r="LB200" i="5"/>
  <c r="LB201" i="5"/>
  <c r="IL200" i="5"/>
  <c r="IL202" i="5" s="1"/>
  <c r="JQ209" i="5"/>
  <c r="JQ210" i="5" s="1"/>
  <c r="JQ212" i="5" s="1"/>
  <c r="JJ209" i="5"/>
  <c r="JJ210" i="5" s="1"/>
  <c r="JJ212" i="5" s="1"/>
  <c r="JL200" i="5"/>
  <c r="JL209" i="5"/>
  <c r="JL210" i="5" s="1"/>
  <c r="JL212" i="5" s="1"/>
  <c r="LE201" i="5"/>
  <c r="LE200" i="5"/>
  <c r="JK209" i="5"/>
  <c r="EL201" i="5"/>
  <c r="EL202" i="5" s="1"/>
  <c r="JS209" i="5"/>
  <c r="JS210" i="5" s="1"/>
  <c r="JS212" i="5" s="1"/>
  <c r="JP209" i="5"/>
  <c r="JP210" i="5" s="1"/>
  <c r="JP212" i="5" s="1"/>
  <c r="JN209" i="5"/>
  <c r="JN210" i="5" s="1"/>
  <c r="JN212" i="5" s="1"/>
  <c r="JM208" i="5"/>
  <c r="JM207" i="5"/>
  <c r="IG209" i="5"/>
  <c r="IG210" i="5" s="1"/>
  <c r="IG212" i="5" s="1"/>
  <c r="JO209" i="5"/>
  <c r="FX201" i="5"/>
  <c r="FX202" i="5" s="1"/>
  <c r="FX203" i="5" s="1"/>
  <c r="FX204" i="5" s="1"/>
  <c r="IO200" i="5"/>
  <c r="IO202" i="5" s="1"/>
  <c r="JR209" i="5"/>
  <c r="JQ200" i="5"/>
  <c r="JQ201" i="5"/>
  <c r="IK200" i="5"/>
  <c r="IK202" i="5" s="1"/>
  <c r="JT209" i="5"/>
  <c r="JV207" i="5"/>
  <c r="JV208" i="5"/>
  <c r="JU201" i="5"/>
  <c r="JU200" i="5"/>
  <c r="JW209" i="5"/>
  <c r="JW210" i="5" s="1"/>
  <c r="JW212" i="5" s="1"/>
  <c r="JU207" i="5"/>
  <c r="JU208" i="5"/>
  <c r="IB209" i="5"/>
  <c r="IB210" i="5" s="1"/>
  <c r="IB212" i="5" s="1"/>
  <c r="II209" i="5"/>
  <c r="IF209" i="5"/>
  <c r="IF200" i="5"/>
  <c r="IF201" i="5" s="1"/>
  <c r="IH209" i="5"/>
  <c r="ER200" i="5"/>
  <c r="ER202" i="5" s="1"/>
  <c r="IM209" i="5"/>
  <c r="IK209" i="5"/>
  <c r="IL209" i="5"/>
  <c r="IJ201" i="5"/>
  <c r="IJ200" i="5"/>
  <c r="IJ209" i="5"/>
  <c r="IO209" i="5"/>
  <c r="IN209" i="5"/>
  <c r="IQ209" i="5"/>
  <c r="FS200" i="5"/>
  <c r="FS202" i="5" s="1"/>
  <c r="IQ200" i="5"/>
  <c r="IQ201" i="5"/>
  <c r="DF200" i="5"/>
  <c r="DF202" i="5" s="1"/>
  <c r="DF203" i="5" s="1"/>
  <c r="DF204" i="5" s="1"/>
  <c r="FW201" i="5"/>
  <c r="FW202" i="5" s="1"/>
  <c r="FW203" i="5" s="1"/>
  <c r="FW204" i="5" s="1"/>
  <c r="FY209" i="5"/>
  <c r="FY210" i="5" s="1"/>
  <c r="FY212" i="5" s="1"/>
  <c r="FX209" i="5"/>
  <c r="FX210" i="5" s="1"/>
  <c r="FX212" i="5" s="1"/>
  <c r="EQ200" i="5"/>
  <c r="EQ202" i="5" s="1"/>
  <c r="FV201" i="5"/>
  <c r="FV202" i="5" s="1"/>
  <c r="FT200" i="5"/>
  <c r="FT202" i="5" s="1"/>
  <c r="EP200" i="5"/>
  <c r="EP202" i="5" s="1"/>
  <c r="FY201" i="5"/>
  <c r="FY202" i="5" s="1"/>
  <c r="FU209" i="5"/>
  <c r="FU210" i="5" s="1"/>
  <c r="FU212" i="5" s="1"/>
  <c r="FT209" i="5"/>
  <c r="FT210" i="5" s="1"/>
  <c r="FT212" i="5" s="1"/>
  <c r="FR209" i="5"/>
  <c r="FR210" i="5" s="1"/>
  <c r="FR212" i="5" s="1"/>
  <c r="FQ209" i="5"/>
  <c r="FQ210" i="5" s="1"/>
  <c r="FQ212" i="5" s="1"/>
  <c r="FP209" i="5"/>
  <c r="FP210" i="5" s="1"/>
  <c r="FP212" i="5" s="1"/>
  <c r="FO209" i="5"/>
  <c r="FO210" i="5" s="1"/>
  <c r="FO212" i="5" s="1"/>
  <c r="FN209" i="5"/>
  <c r="FN210" i="5" s="1"/>
  <c r="FN212" i="5" s="1"/>
  <c r="EJ200" i="5"/>
  <c r="EJ202" i="5" s="1"/>
  <c r="GA209" i="5"/>
  <c r="GA210" i="5" s="1"/>
  <c r="GA212" i="5" s="1"/>
  <c r="FZ200" i="5"/>
  <c r="FZ202" i="5" s="1"/>
  <c r="FW209" i="5"/>
  <c r="FW210" i="5" s="1"/>
  <c r="FW212" i="5" s="1"/>
  <c r="FR200" i="5"/>
  <c r="FR201" i="5"/>
  <c r="EH201" i="5"/>
  <c r="EH202" i="5" s="1"/>
  <c r="FS209" i="5"/>
  <c r="DJ200" i="5"/>
  <c r="DJ202" i="5" s="1"/>
  <c r="EG209" i="5"/>
  <c r="EG210" i="5" s="1"/>
  <c r="EG212" i="5" s="1"/>
  <c r="EH209" i="5"/>
  <c r="EH210" i="5" s="1"/>
  <c r="EH212" i="5" s="1"/>
  <c r="EG200" i="5"/>
  <c r="EG202" i="5" s="1"/>
  <c r="FV207" i="5"/>
  <c r="FV208" i="5"/>
  <c r="DA200" i="5"/>
  <c r="DA202" i="5" s="1"/>
  <c r="EN200" i="5"/>
  <c r="EN202" i="5" s="1"/>
  <c r="GA201" i="5"/>
  <c r="GA200" i="5"/>
  <c r="EM200" i="5"/>
  <c r="EM202" i="5" s="1"/>
  <c r="FZ209" i="5"/>
  <c r="DO209" i="5"/>
  <c r="DO210" i="5" s="1"/>
  <c r="DO212" i="5" s="1"/>
  <c r="EI209" i="5"/>
  <c r="EI210" i="5" s="1"/>
  <c r="EI212" i="5" s="1"/>
  <c r="DD201" i="5"/>
  <c r="DD202" i="5" s="1"/>
  <c r="DE201" i="5"/>
  <c r="DE202" i="5" s="1"/>
  <c r="DE203" i="5" s="1"/>
  <c r="DE204" i="5" s="1"/>
  <c r="ES200" i="5"/>
  <c r="ES202" i="5" s="1"/>
  <c r="EI200" i="5"/>
  <c r="EI202" i="5" s="1"/>
  <c r="EI203" i="5" s="1"/>
  <c r="EI204" i="5" s="1"/>
  <c r="GB207" i="5"/>
  <c r="GB208" i="5"/>
  <c r="GB201" i="5"/>
  <c r="GB200" i="5"/>
  <c r="EO209" i="5"/>
  <c r="EO210" i="5" s="1"/>
  <c r="EO212" i="5" s="1"/>
  <c r="EJ209" i="5"/>
  <c r="EN209" i="5"/>
  <c r="EM209" i="5"/>
  <c r="EL209" i="5"/>
  <c r="EK209" i="5"/>
  <c r="EU201" i="5"/>
  <c r="EU202" i="5" s="1"/>
  <c r="DI201" i="5"/>
  <c r="DI202" i="5" s="1"/>
  <c r="DI203" i="5" s="1"/>
  <c r="DI204" i="5" s="1"/>
  <c r="EK201" i="5"/>
  <c r="EK200" i="5"/>
  <c r="DG209" i="5"/>
  <c r="DG210" i="5" s="1"/>
  <c r="DG212" i="5" s="1"/>
  <c r="ER209" i="5"/>
  <c r="EQ209" i="5"/>
  <c r="EO201" i="5"/>
  <c r="EO200" i="5"/>
  <c r="DC200" i="5"/>
  <c r="DC202" i="5" s="1"/>
  <c r="DK200" i="5"/>
  <c r="DK202" i="5" s="1"/>
  <c r="EP209" i="5"/>
  <c r="ES207" i="5"/>
  <c r="ES208" i="5"/>
  <c r="DC209" i="5"/>
  <c r="DC210" i="5" s="1"/>
  <c r="DC212" i="5" s="1"/>
  <c r="DA209" i="5"/>
  <c r="DA210" i="5" s="1"/>
  <c r="DA212" i="5" s="1"/>
  <c r="ET201" i="5"/>
  <c r="ET200" i="5"/>
  <c r="DO200" i="5"/>
  <c r="DO202" i="5" s="1"/>
  <c r="DB201" i="5"/>
  <c r="DB202" i="5" s="1"/>
  <c r="DB203" i="5" s="1"/>
  <c r="DB204" i="5" s="1"/>
  <c r="EU209" i="5"/>
  <c r="EU210" i="5" s="1"/>
  <c r="EU212" i="5" s="1"/>
  <c r="ET207" i="5"/>
  <c r="ET208" i="5"/>
  <c r="CB200" i="5"/>
  <c r="CB201" i="5"/>
  <c r="BU208" i="5"/>
  <c r="BU209" i="5" s="1"/>
  <c r="DF209" i="5"/>
  <c r="DF210" i="5" s="1"/>
  <c r="DF212" i="5" s="1"/>
  <c r="DE209" i="5"/>
  <c r="DE210" i="5" s="1"/>
  <c r="DE212" i="5" s="1"/>
  <c r="DJ209" i="5"/>
  <c r="DJ210" i="5" s="1"/>
  <c r="DJ212" i="5" s="1"/>
  <c r="AR207" i="5"/>
  <c r="AR209" i="5" s="1"/>
  <c r="AR210" i="5" s="1"/>
  <c r="AR212" i="5" s="1"/>
  <c r="CZ200" i="5"/>
  <c r="CZ201" i="5"/>
  <c r="DM200" i="5"/>
  <c r="DM202" i="5" s="1"/>
  <c r="DG200" i="5"/>
  <c r="DG202" i="5" s="1"/>
  <c r="DG203" i="5" s="1"/>
  <c r="DG204" i="5" s="1"/>
  <c r="CZ209" i="5"/>
  <c r="DB209" i="5"/>
  <c r="DD209" i="5"/>
  <c r="DI209" i="5"/>
  <c r="DI210" i="5" s="1"/>
  <c r="DI212" i="5" s="1"/>
  <c r="BZ207" i="5"/>
  <c r="BZ209" i="5" s="1"/>
  <c r="DH208" i="5"/>
  <c r="DH207" i="5"/>
  <c r="DK209" i="5"/>
  <c r="DH201" i="5"/>
  <c r="DH200" i="5"/>
  <c r="BU201" i="5"/>
  <c r="BU200" i="5"/>
  <c r="DL208" i="5"/>
  <c r="DL207" i="5"/>
  <c r="DL200" i="5"/>
  <c r="DL201" i="5"/>
  <c r="DM207" i="5"/>
  <c r="DM208" i="5"/>
  <c r="BV209" i="5"/>
  <c r="BV210" i="5" s="1"/>
  <c r="BV212" i="5" s="1"/>
  <c r="BY209" i="5"/>
  <c r="BY210" i="5" s="1"/>
  <c r="BY212" i="5" s="1"/>
  <c r="BS200" i="5"/>
  <c r="BS201" i="5"/>
  <c r="BZ200" i="5"/>
  <c r="BZ202" i="5" s="1"/>
  <c r="BW207" i="5"/>
  <c r="BW208" i="5"/>
  <c r="BW201" i="5"/>
  <c r="BW200" i="5"/>
  <c r="BT209" i="5"/>
  <c r="BT210" i="5" s="1"/>
  <c r="BT212" i="5" s="1"/>
  <c r="BV201" i="5"/>
  <c r="BV200" i="5"/>
  <c r="BY201" i="5"/>
  <c r="BY200" i="5"/>
  <c r="BX200" i="5"/>
  <c r="BX201" i="5"/>
  <c r="CC200" i="5"/>
  <c r="CC202" i="5" s="1"/>
  <c r="BS207" i="5"/>
  <c r="BS208" i="5"/>
  <c r="BT200" i="5"/>
  <c r="BT201" i="5"/>
  <c r="AN200" i="5"/>
  <c r="AN202" i="5" s="1"/>
  <c r="BX207" i="5"/>
  <c r="BX208" i="5"/>
  <c r="CF201" i="5"/>
  <c r="CF202" i="5" s="1"/>
  <c r="CA209" i="5"/>
  <c r="CB207" i="5"/>
  <c r="CB208" i="5"/>
  <c r="CA201" i="5"/>
  <c r="CA200" i="5"/>
  <c r="CC207" i="5"/>
  <c r="CC208" i="5"/>
  <c r="CD207" i="5"/>
  <c r="CD208" i="5"/>
  <c r="CD201" i="5"/>
  <c r="CD200" i="5"/>
  <c r="AO201" i="5"/>
  <c r="AO202" i="5" s="1"/>
  <c r="AN209" i="5"/>
  <c r="AN210" i="5" s="1"/>
  <c r="AN212" i="5" s="1"/>
  <c r="CE207" i="5"/>
  <c r="CE208" i="5"/>
  <c r="AR201" i="5"/>
  <c r="AR202" i="5" s="1"/>
  <c r="AO208" i="5"/>
  <c r="AO209" i="5" s="1"/>
  <c r="AO210" i="5" s="1"/>
  <c r="AO212" i="5" s="1"/>
  <c r="CH207" i="5"/>
  <c r="CH209" i="5" s="1"/>
  <c r="CH210" i="5" s="1"/>
  <c r="CH212" i="5" s="1"/>
  <c r="CF207" i="5"/>
  <c r="CF208" i="5"/>
  <c r="CE201" i="5"/>
  <c r="CE200" i="5"/>
  <c r="AX201" i="5"/>
  <c r="AX200" i="5"/>
  <c r="AT200" i="5"/>
  <c r="AT202" i="5" s="1"/>
  <c r="CH201" i="5"/>
  <c r="CH200" i="5"/>
  <c r="AQ200" i="5"/>
  <c r="AQ201" i="5"/>
  <c r="AM200" i="5"/>
  <c r="AM201" i="5"/>
  <c r="AW200" i="5"/>
  <c r="AW201" i="5"/>
  <c r="AP200" i="5"/>
  <c r="AP201" i="5"/>
  <c r="AL207" i="5"/>
  <c r="AL208" i="5"/>
  <c r="AQ209" i="5"/>
  <c r="AQ210" i="5" s="1"/>
  <c r="AQ212" i="5" s="1"/>
  <c r="AU208" i="5"/>
  <c r="AU209" i="5" s="1"/>
  <c r="AL201" i="5"/>
  <c r="AL200" i="5"/>
  <c r="AT209" i="5"/>
  <c r="AT210" i="5" s="1"/>
  <c r="AT212" i="5" s="1"/>
  <c r="AM209" i="5"/>
  <c r="AX208" i="5"/>
  <c r="AX209" i="5" s="1"/>
  <c r="AP207" i="5"/>
  <c r="AP208" i="5"/>
  <c r="AD201" i="5"/>
  <c r="AD200" i="5"/>
  <c r="AS207" i="5"/>
  <c r="AS208" i="5"/>
  <c r="AS201" i="5"/>
  <c r="AS200" i="5"/>
  <c r="AU200" i="5"/>
  <c r="AU201" i="5"/>
  <c r="AZ209" i="5"/>
  <c r="AZ210" i="5" s="1"/>
  <c r="AZ212" i="5" s="1"/>
  <c r="AV207" i="5"/>
  <c r="AV208" i="5"/>
  <c r="AV201" i="5"/>
  <c r="AV200" i="5"/>
  <c r="AW209" i="5"/>
  <c r="AZ201" i="5"/>
  <c r="AZ200" i="5"/>
  <c r="BA209" i="5"/>
  <c r="BA200" i="5"/>
  <c r="BA201" i="5"/>
  <c r="Z200" i="5"/>
  <c r="Z202" i="5" s="1"/>
  <c r="Z212" i="5"/>
  <c r="AC200" i="5"/>
  <c r="AC202" i="5" s="1"/>
  <c r="AC203" i="5" s="1"/>
  <c r="AC204" i="5" s="1"/>
  <c r="AC214" i="5" s="1"/>
  <c r="AC233" i="5" s="1"/>
  <c r="AC241" i="5" s="1"/>
  <c r="AA200" i="5"/>
  <c r="AA202" i="5" s="1"/>
  <c r="U203" i="5"/>
  <c r="U204" i="5" s="1"/>
  <c r="U214" i="5" s="1"/>
  <c r="U233" i="5" s="1"/>
  <c r="U241" i="5" s="1"/>
  <c r="V203" i="5"/>
  <c r="V204" i="5" s="1"/>
  <c r="V214" i="5" s="1"/>
  <c r="V233" i="5" s="1"/>
  <c r="V241" i="5" s="1"/>
  <c r="P200" i="5"/>
  <c r="P202" i="5" s="1"/>
  <c r="R201" i="5"/>
  <c r="R200" i="5"/>
  <c r="S201" i="5"/>
  <c r="S200" i="5"/>
  <c r="N201" i="5"/>
  <c r="N202" i="5" s="1"/>
  <c r="N203" i="5" s="1"/>
  <c r="N204" i="5" s="1"/>
  <c r="N214" i="5" s="1"/>
  <c r="N233" i="5" s="1"/>
  <c r="N241" i="5" s="1"/>
  <c r="M200" i="5"/>
  <c r="M202" i="5" s="1"/>
  <c r="K209" i="5"/>
  <c r="K210" i="5" s="1"/>
  <c r="K212" i="5" s="1"/>
  <c r="O201" i="5"/>
  <c r="O200" i="5"/>
  <c r="J208" i="5"/>
  <c r="J209" i="5" s="1"/>
  <c r="K200" i="5"/>
  <c r="K201" i="5"/>
  <c r="J201" i="5"/>
  <c r="J200" i="5"/>
  <c r="I207" i="5"/>
  <c r="I208" i="5"/>
  <c r="I201" i="5"/>
  <c r="I200" i="5"/>
  <c r="KS201" i="5" l="1"/>
  <c r="KS202" i="5" s="1"/>
  <c r="KS203" i="5" s="1"/>
  <c r="KS204" i="5" s="1"/>
  <c r="OP209" i="5"/>
  <c r="OP210" i="5" s="1"/>
  <c r="OP212" i="5" s="1"/>
  <c r="KY209" i="5"/>
  <c r="KY210" i="5" s="1"/>
  <c r="KY212" i="5" s="1"/>
  <c r="NR209" i="5"/>
  <c r="NR210" i="5" s="1"/>
  <c r="NR212" i="5" s="1"/>
  <c r="KU209" i="5"/>
  <c r="KU210" i="5" s="1"/>
  <c r="KU212" i="5" s="1"/>
  <c r="KU214" i="5" s="1"/>
  <c r="KU233" i="5" s="1"/>
  <c r="KU241" i="5" s="1"/>
  <c r="LA209" i="5"/>
  <c r="LA210" i="5" s="1"/>
  <c r="LA212" i="5" s="1"/>
  <c r="OT200" i="5"/>
  <c r="OT202" i="5" s="1"/>
  <c r="OT203" i="5" s="1"/>
  <c r="NN209" i="5"/>
  <c r="NN210" i="5" s="1"/>
  <c r="NN212" i="5" s="1"/>
  <c r="NQ209" i="5"/>
  <c r="NQ210" i="5" s="1"/>
  <c r="NQ212" i="5" s="1"/>
  <c r="OV209" i="5"/>
  <c r="OV210" i="5" s="1"/>
  <c r="OV212" i="5" s="1"/>
  <c r="OY209" i="5"/>
  <c r="OY210" i="5" s="1"/>
  <c r="OY212" i="5" s="1"/>
  <c r="OS209" i="5"/>
  <c r="OS210" i="5" s="1"/>
  <c r="OS212" i="5" s="1"/>
  <c r="KR209" i="5"/>
  <c r="KR210" i="5" s="1"/>
  <c r="KR212" i="5" s="1"/>
  <c r="OT209" i="5"/>
  <c r="OT210" i="5" s="1"/>
  <c r="OT212" i="5" s="1"/>
  <c r="NJ209" i="5"/>
  <c r="NJ210" i="5" s="1"/>
  <c r="NJ212" i="5" s="1"/>
  <c r="NO209" i="5"/>
  <c r="NO210" i="5" s="1"/>
  <c r="NO212" i="5" s="1"/>
  <c r="OM209" i="5"/>
  <c r="OM210" i="5" s="1"/>
  <c r="OM212" i="5" s="1"/>
  <c r="OU209" i="5"/>
  <c r="OU210" i="5" s="1"/>
  <c r="OU212" i="5" s="1"/>
  <c r="NK209" i="5"/>
  <c r="NK210" i="5" s="1"/>
  <c r="NK212" i="5" s="1"/>
  <c r="NK214" i="5" s="1"/>
  <c r="NL209" i="5"/>
  <c r="NL210" i="5" s="1"/>
  <c r="NL212" i="5" s="1"/>
  <c r="NM209" i="5"/>
  <c r="NM210" i="5" s="1"/>
  <c r="NM212" i="5" s="1"/>
  <c r="NG209" i="5"/>
  <c r="NG210" i="5" s="1"/>
  <c r="NG212" i="5" s="1"/>
  <c r="OQ209" i="5"/>
  <c r="OQ210" i="5" s="1"/>
  <c r="OQ212" i="5" s="1"/>
  <c r="KW209" i="5"/>
  <c r="KW210" i="5" s="1"/>
  <c r="KW212" i="5" s="1"/>
  <c r="OR209" i="5"/>
  <c r="OR210" i="5" s="1"/>
  <c r="OR212" i="5" s="1"/>
  <c r="NI209" i="5"/>
  <c r="NI210" i="5" s="1"/>
  <c r="NI212" i="5" s="1"/>
  <c r="NH209" i="5"/>
  <c r="NH210" i="5" s="1"/>
  <c r="NH212" i="5" s="1"/>
  <c r="LB209" i="5"/>
  <c r="LB210" i="5" s="1"/>
  <c r="LB212" i="5" s="1"/>
  <c r="ON209" i="5"/>
  <c r="ON210" i="5" s="1"/>
  <c r="ON212" i="5" s="1"/>
  <c r="OU200" i="5"/>
  <c r="OU202" i="5" s="1"/>
  <c r="ON200" i="5"/>
  <c r="ON202" i="5" s="1"/>
  <c r="ON203" i="5" s="1"/>
  <c r="ON204" i="5" s="1"/>
  <c r="OV200" i="5"/>
  <c r="OV202" i="5" s="1"/>
  <c r="OV203" i="5" s="1"/>
  <c r="OV204" i="5" s="1"/>
  <c r="OX200" i="5"/>
  <c r="OX202" i="5" s="1"/>
  <c r="OY200" i="5"/>
  <c r="OY202" i="5" s="1"/>
  <c r="OY203" i="5" s="1"/>
  <c r="OQ200" i="5"/>
  <c r="OQ202" i="5" s="1"/>
  <c r="NF209" i="5"/>
  <c r="NF210" i="5" s="1"/>
  <c r="NF212" i="5" s="1"/>
  <c r="OP201" i="5"/>
  <c r="OP202" i="5" s="1"/>
  <c r="OL210" i="5"/>
  <c r="OL212" i="5" s="1"/>
  <c r="A45" i="5"/>
  <c r="OF44" i="5"/>
  <c r="PM44" i="5"/>
  <c r="MY44" i="5"/>
  <c r="LR44" i="5"/>
  <c r="JR200" i="5"/>
  <c r="JR202" i="5" s="1"/>
  <c r="JR203" i="5" s="1"/>
  <c r="JR204" i="5" s="1"/>
  <c r="JK200" i="5"/>
  <c r="JK202" i="5" s="1"/>
  <c r="JK203" i="5" s="1"/>
  <c r="JK204" i="5" s="1"/>
  <c r="JP200" i="5"/>
  <c r="JP202" i="5" s="1"/>
  <c r="JP203" i="5" s="1"/>
  <c r="JP204" i="5" s="1"/>
  <c r="JP214" i="5" s="1"/>
  <c r="JO200" i="5"/>
  <c r="JO202" i="5" s="1"/>
  <c r="JO203" i="5" s="1"/>
  <c r="JO204" i="5" s="1"/>
  <c r="JN201" i="5"/>
  <c r="JN202" i="5" s="1"/>
  <c r="JN203" i="5" s="1"/>
  <c r="JN204" i="5" s="1"/>
  <c r="JN214" i="5" s="1"/>
  <c r="JM200" i="5"/>
  <c r="JM202" i="5" s="1"/>
  <c r="JM203" i="5" s="1"/>
  <c r="JM204" i="5" s="1"/>
  <c r="JV200" i="5"/>
  <c r="JV202" i="5" s="1"/>
  <c r="JV203" i="5" s="1"/>
  <c r="JV204" i="5" s="1"/>
  <c r="JT201" i="5"/>
  <c r="JT202" i="5" s="1"/>
  <c r="JT203" i="5" s="1"/>
  <c r="JT204" i="5" s="1"/>
  <c r="JW200" i="5"/>
  <c r="JW202" i="5" s="1"/>
  <c r="JW203" i="5" s="1"/>
  <c r="JW204" i="5" s="1"/>
  <c r="JW214" i="5" s="1"/>
  <c r="IN201" i="5"/>
  <c r="IN202" i="5" s="1"/>
  <c r="IE201" i="5"/>
  <c r="IE202" i="5" s="1"/>
  <c r="IE203" i="5" s="1"/>
  <c r="IE204" i="5" s="1"/>
  <c r="IE214" i="5" s="1"/>
  <c r="IE233" i="5" s="1"/>
  <c r="OM201" i="5"/>
  <c r="OM202" i="5" s="1"/>
  <c r="NE201" i="5"/>
  <c r="NE202" i="5" s="1"/>
  <c r="NE203" i="5" s="1"/>
  <c r="NE204" i="5" s="1"/>
  <c r="NE214" i="5" s="1"/>
  <c r="G37" i="16" s="1"/>
  <c r="LZ201" i="5"/>
  <c r="LZ202" i="5" s="1"/>
  <c r="LZ203" i="5" s="1"/>
  <c r="LZ204" i="5" s="1"/>
  <c r="LZ214" i="5" s="1"/>
  <c r="JL201" i="5"/>
  <c r="JL202" i="5" s="1"/>
  <c r="JL203" i="5" s="1"/>
  <c r="JL204" i="5" s="1"/>
  <c r="JL214" i="5" s="1"/>
  <c r="D37" i="16" s="1"/>
  <c r="PS202" i="5"/>
  <c r="PS203" i="5" s="1"/>
  <c r="PS204" i="5" s="1"/>
  <c r="PS214" i="5" s="1"/>
  <c r="PS233" i="5" s="1"/>
  <c r="PS241" i="5" s="1"/>
  <c r="OL201" i="5"/>
  <c r="OL202" i="5" s="1"/>
  <c r="LX201" i="5"/>
  <c r="LX202" i="5" s="1"/>
  <c r="LX203" i="5" s="1"/>
  <c r="LX204" i="5" s="1"/>
  <c r="JJ201" i="5"/>
  <c r="JJ202" i="5" s="1"/>
  <c r="JJ203" i="5" s="1"/>
  <c r="JJ204" i="5" s="1"/>
  <c r="JJ214" i="5" s="1"/>
  <c r="JJ310" i="5" s="1"/>
  <c r="IB201" i="5"/>
  <c r="IB202" i="5" s="1"/>
  <c r="IB203" i="5" s="1"/>
  <c r="IB204" i="5" s="1"/>
  <c r="IB214" i="5" s="1"/>
  <c r="RL202" i="5"/>
  <c r="QE202" i="5"/>
  <c r="QE203" i="5" s="1"/>
  <c r="QE204" i="5" s="1"/>
  <c r="OR202" i="5"/>
  <c r="RM202" i="5"/>
  <c r="RM203" i="5" s="1"/>
  <c r="RM204" i="5" s="1"/>
  <c r="RM214" i="5" s="1"/>
  <c r="RM233" i="5" s="1"/>
  <c r="RM241" i="5" s="1"/>
  <c r="MC202" i="5"/>
  <c r="MC203" i="5" s="1"/>
  <c r="MC204" i="5" s="1"/>
  <c r="MC214" i="5" s="1"/>
  <c r="PY202" i="5"/>
  <c r="PY203" i="5" s="1"/>
  <c r="PY204" i="5" s="1"/>
  <c r="RH214" i="5"/>
  <c r="RH233" i="5" s="1"/>
  <c r="RH241" i="5" s="1"/>
  <c r="RB210" i="5"/>
  <c r="RB212" i="5" s="1"/>
  <c r="RB214" i="5" s="1"/>
  <c r="RB233" i="5" s="1"/>
  <c r="RB241" i="5" s="1"/>
  <c r="RC202" i="5"/>
  <c r="RC203" i="5" s="1"/>
  <c r="RC204" i="5" s="1"/>
  <c r="QZ203" i="5"/>
  <c r="QZ204" i="5" s="1"/>
  <c r="QZ214" i="5" s="1"/>
  <c r="QZ233" i="5" s="1"/>
  <c r="QZ241" i="5" s="1"/>
  <c r="QY203" i="5"/>
  <c r="QY204" i="5" s="1"/>
  <c r="RA210" i="5"/>
  <c r="RA212" i="5" s="1"/>
  <c r="RA214" i="5" s="1"/>
  <c r="RA233" i="5" s="1"/>
  <c r="RA241" i="5" s="1"/>
  <c r="QY209" i="5"/>
  <c r="RJ214" i="5"/>
  <c r="RJ233" i="5" s="1"/>
  <c r="RJ241" i="5" s="1"/>
  <c r="RI214" i="5"/>
  <c r="RI233" i="5" s="1"/>
  <c r="RI241" i="5" s="1"/>
  <c r="RF210" i="5"/>
  <c r="RF212" i="5" s="1"/>
  <c r="RF214" i="5" s="1"/>
  <c r="RF233" i="5" s="1"/>
  <c r="RF241" i="5" s="1"/>
  <c r="RD203" i="5"/>
  <c r="RD204" i="5" s="1"/>
  <c r="RC209" i="5"/>
  <c r="RD210" i="5"/>
  <c r="RD212" i="5" s="1"/>
  <c r="RE210" i="5"/>
  <c r="RE212" i="5" s="1"/>
  <c r="RE214" i="5" s="1"/>
  <c r="RE233" i="5" s="1"/>
  <c r="RE241" i="5" s="1"/>
  <c r="RG209" i="5"/>
  <c r="RG203" i="5"/>
  <c r="RG204" i="5" s="1"/>
  <c r="RK209" i="5"/>
  <c r="RK210" i="5" s="1"/>
  <c r="RK212" i="5" s="1"/>
  <c r="RL209" i="5"/>
  <c r="RL203" i="5"/>
  <c r="RL204" i="5" s="1"/>
  <c r="RK202" i="5"/>
  <c r="PU203" i="5"/>
  <c r="PU204" i="5" s="1"/>
  <c r="PU214" i="5" s="1"/>
  <c r="PU233" i="5" s="1"/>
  <c r="PU241" i="5" s="1"/>
  <c r="PT214" i="5"/>
  <c r="PT233" i="5" s="1"/>
  <c r="PT241" i="5" s="1"/>
  <c r="PR203" i="5"/>
  <c r="PR204" i="5" s="1"/>
  <c r="PR214" i="5" s="1"/>
  <c r="PR233" i="5" s="1"/>
  <c r="PR241" i="5" s="1"/>
  <c r="PV202" i="5"/>
  <c r="PW214" i="5"/>
  <c r="PW233" i="5" s="1"/>
  <c r="PW241" i="5" s="1"/>
  <c r="QE209" i="5"/>
  <c r="QE210" i="5" s="1"/>
  <c r="QE212" i="5" s="1"/>
  <c r="QB214" i="5"/>
  <c r="QB233" i="5" s="1"/>
  <c r="QB241" i="5" s="1"/>
  <c r="PX210" i="5"/>
  <c r="PX212" i="5" s="1"/>
  <c r="PX203" i="5"/>
  <c r="PX204" i="5" s="1"/>
  <c r="PY210" i="5"/>
  <c r="PY212" i="5" s="1"/>
  <c r="PV209" i="5"/>
  <c r="QA214" i="5"/>
  <c r="QA233" i="5" s="1"/>
  <c r="QA241" i="5" s="1"/>
  <c r="PZ203" i="5"/>
  <c r="PZ204" i="5" s="1"/>
  <c r="PZ214" i="5" s="1"/>
  <c r="PZ233" i="5" s="1"/>
  <c r="PZ241" i="5" s="1"/>
  <c r="QD209" i="5"/>
  <c r="QD210" i="5" s="1"/>
  <c r="QD212" i="5" s="1"/>
  <c r="QC203" i="5"/>
  <c r="QC204" i="5" s="1"/>
  <c r="QC214" i="5" s="1"/>
  <c r="QC233" i="5" s="1"/>
  <c r="QC241" i="5" s="1"/>
  <c r="QD202" i="5"/>
  <c r="QG203" i="5"/>
  <c r="QG204" i="5" s="1"/>
  <c r="QG214" i="5" s="1"/>
  <c r="QG233" i="5" s="1"/>
  <c r="QG241" i="5" s="1"/>
  <c r="OK210" i="5"/>
  <c r="OK212" i="5" s="1"/>
  <c r="OK202" i="5"/>
  <c r="OO202" i="5"/>
  <c r="OS202" i="5"/>
  <c r="OO209" i="5"/>
  <c r="OW209" i="5"/>
  <c r="OX209" i="5"/>
  <c r="OW202" i="5"/>
  <c r="ND209" i="5"/>
  <c r="NG203" i="5"/>
  <c r="NG204" i="5" s="1"/>
  <c r="NF203" i="5"/>
  <c r="NF204" i="5" s="1"/>
  <c r="NH202" i="5"/>
  <c r="NJ203" i="5"/>
  <c r="NJ204" i="5" s="1"/>
  <c r="NQ202" i="5"/>
  <c r="NQ203" i="5" s="1"/>
  <c r="NQ204" i="5" s="1"/>
  <c r="NI203" i="5"/>
  <c r="NI204" i="5" s="1"/>
  <c r="NM203" i="5"/>
  <c r="NM204" i="5" s="1"/>
  <c r="NL203" i="5"/>
  <c r="NL204" i="5" s="1"/>
  <c r="LX212" i="5"/>
  <c r="NN203" i="5"/>
  <c r="NN204" i="5" s="1"/>
  <c r="NO203" i="5"/>
  <c r="NO204" i="5" s="1"/>
  <c r="NP209" i="5"/>
  <c r="NP203" i="5"/>
  <c r="NP204" i="5" s="1"/>
  <c r="JS202" i="5"/>
  <c r="JS203" i="5" s="1"/>
  <c r="JS204" i="5" s="1"/>
  <c r="JS214" i="5" s="1"/>
  <c r="LW202" i="5"/>
  <c r="LW203" i="5" s="1"/>
  <c r="LW204" i="5" s="1"/>
  <c r="NR203" i="5"/>
  <c r="NR204" i="5" s="1"/>
  <c r="LY203" i="5"/>
  <c r="LY204" i="5" s="1"/>
  <c r="LY210" i="5"/>
  <c r="LY212" i="5" s="1"/>
  <c r="LW210" i="5"/>
  <c r="LW212" i="5" s="1"/>
  <c r="MB203" i="5"/>
  <c r="MB204" i="5" s="1"/>
  <c r="MB214" i="5" s="1"/>
  <c r="MD203" i="5"/>
  <c r="MD204" i="5" s="1"/>
  <c r="MD214" i="5" s="1"/>
  <c r="MA203" i="5"/>
  <c r="MA204" i="5" s="1"/>
  <c r="MA214" i="5" s="1"/>
  <c r="ME209" i="5"/>
  <c r="MF203" i="5"/>
  <c r="MF204" i="5" s="1"/>
  <c r="MG203" i="5"/>
  <c r="MG204" i="5" s="1"/>
  <c r="MH210" i="5"/>
  <c r="MH212" i="5" s="1"/>
  <c r="MH214" i="5" s="1"/>
  <c r="MI209" i="5"/>
  <c r="MI210" i="5" s="1"/>
  <c r="MI212" i="5" s="1"/>
  <c r="MG210" i="5"/>
  <c r="MG212" i="5" s="1"/>
  <c r="MF210" i="5"/>
  <c r="MF212" i="5" s="1"/>
  <c r="ME202" i="5"/>
  <c r="MI203" i="5"/>
  <c r="MI204" i="5" s="1"/>
  <c r="MJ202" i="5"/>
  <c r="MJ209" i="5"/>
  <c r="ML203" i="5"/>
  <c r="ML204" i="5" s="1"/>
  <c r="ML214" i="5" s="1"/>
  <c r="KR203" i="5"/>
  <c r="KR204" i="5" s="1"/>
  <c r="KQ210" i="5"/>
  <c r="KQ212" i="5" s="1"/>
  <c r="KS210" i="5"/>
  <c r="KS212" i="5" s="1"/>
  <c r="KT202" i="5"/>
  <c r="KW203" i="5"/>
  <c r="KW204" i="5" s="1"/>
  <c r="KV203" i="5"/>
  <c r="KV204" i="5" s="1"/>
  <c r="KV214" i="5" s="1"/>
  <c r="KV233" i="5" s="1"/>
  <c r="KV241" i="5" s="1"/>
  <c r="KT209" i="5"/>
  <c r="LB202" i="5"/>
  <c r="LB203" i="5" s="1"/>
  <c r="LB204" i="5" s="1"/>
  <c r="KX209" i="5"/>
  <c r="KX210" i="5" s="1"/>
  <c r="KX212" i="5" s="1"/>
  <c r="LE202" i="5"/>
  <c r="LE203" i="5" s="1"/>
  <c r="LE204" i="5" s="1"/>
  <c r="LE214" i="5" s="1"/>
  <c r="LE233" i="5" s="1"/>
  <c r="LE241" i="5" s="1"/>
  <c r="KZ203" i="5"/>
  <c r="KZ204" i="5" s="1"/>
  <c r="KZ210" i="5"/>
  <c r="KZ212" i="5" s="1"/>
  <c r="KX202" i="5"/>
  <c r="LA203" i="5"/>
  <c r="LA204" i="5" s="1"/>
  <c r="KY203" i="5"/>
  <c r="KY204" i="5" s="1"/>
  <c r="LC203" i="5"/>
  <c r="LC204" i="5" s="1"/>
  <c r="LC209" i="5"/>
  <c r="JK210" i="5"/>
  <c r="JK212" i="5" s="1"/>
  <c r="JO210" i="5"/>
  <c r="JO212" i="5" s="1"/>
  <c r="JM209" i="5"/>
  <c r="JQ202" i="5"/>
  <c r="JR210" i="5"/>
  <c r="JR212" i="5" s="1"/>
  <c r="JU209" i="5"/>
  <c r="JU210" i="5" s="1"/>
  <c r="JU212" i="5" s="1"/>
  <c r="JU202" i="5"/>
  <c r="JU203" i="5" s="1"/>
  <c r="JT210" i="5"/>
  <c r="JT212" i="5" s="1"/>
  <c r="JV209" i="5"/>
  <c r="IC203" i="5"/>
  <c r="IC204" i="5" s="1"/>
  <c r="IC214" i="5" s="1"/>
  <c r="ID203" i="5"/>
  <c r="ID204" i="5" s="1"/>
  <c r="ID214" i="5" s="1"/>
  <c r="IH210" i="5"/>
  <c r="IH212" i="5" s="1"/>
  <c r="II210" i="5"/>
  <c r="II212" i="5" s="1"/>
  <c r="II214" i="5" s="1"/>
  <c r="II233" i="5" s="1"/>
  <c r="IF210" i="5"/>
  <c r="IF212" i="5" s="1"/>
  <c r="IG203" i="5"/>
  <c r="IG204" i="5" s="1"/>
  <c r="IG214" i="5" s="1"/>
  <c r="IF202" i="5"/>
  <c r="IH203" i="5"/>
  <c r="IH204" i="5" s="1"/>
  <c r="IL203" i="5"/>
  <c r="IL204" i="5" s="1"/>
  <c r="IK210" i="5"/>
  <c r="IK212" i="5" s="1"/>
  <c r="IL210" i="5"/>
  <c r="IL212" i="5" s="1"/>
  <c r="IQ202" i="5"/>
  <c r="IQ203" i="5" s="1"/>
  <c r="IQ204" i="5" s="1"/>
  <c r="IJ210" i="5"/>
  <c r="IJ212" i="5" s="1"/>
  <c r="IJ202" i="5"/>
  <c r="IM210" i="5"/>
  <c r="IM212" i="5" s="1"/>
  <c r="IM203" i="5"/>
  <c r="IM204" i="5" s="1"/>
  <c r="IK203" i="5"/>
  <c r="IK204" i="5" s="1"/>
  <c r="IO203" i="5"/>
  <c r="IO204" i="5" s="1"/>
  <c r="IN210" i="5"/>
  <c r="IN212" i="5" s="1"/>
  <c r="IO210" i="5"/>
  <c r="IO212" i="5" s="1"/>
  <c r="IQ210" i="5"/>
  <c r="IQ212" i="5" s="1"/>
  <c r="GB202" i="5"/>
  <c r="GB203" i="5" s="1"/>
  <c r="GB204" i="5" s="1"/>
  <c r="EI214" i="5"/>
  <c r="EI233" i="5" s="1"/>
  <c r="EI241" i="5" s="1"/>
  <c r="FN203" i="5"/>
  <c r="FN204" i="5" s="1"/>
  <c r="FN214" i="5" s="1"/>
  <c r="FN233" i="5" s="1"/>
  <c r="FN241" i="5" s="1"/>
  <c r="FO203" i="5"/>
  <c r="FO204" i="5" s="1"/>
  <c r="FO214" i="5" s="1"/>
  <c r="FO233" i="5" s="1"/>
  <c r="FO241" i="5" s="1"/>
  <c r="FQ203" i="5"/>
  <c r="FQ204" i="5" s="1"/>
  <c r="FQ214" i="5" s="1"/>
  <c r="FQ233" i="5" s="1"/>
  <c r="FQ241" i="5" s="1"/>
  <c r="FP203" i="5"/>
  <c r="FP204" i="5" s="1"/>
  <c r="FP214" i="5" s="1"/>
  <c r="FP233" i="5" s="1"/>
  <c r="FP241" i="5" s="1"/>
  <c r="FT203" i="5"/>
  <c r="FT204" i="5" s="1"/>
  <c r="FT214" i="5" s="1"/>
  <c r="FT233" i="5" s="1"/>
  <c r="FT241" i="5" s="1"/>
  <c r="FU203" i="5"/>
  <c r="FU204" i="5" s="1"/>
  <c r="FU214" i="5" s="1"/>
  <c r="FU233" i="5" s="1"/>
  <c r="FU241" i="5" s="1"/>
  <c r="FR202" i="5"/>
  <c r="FX214" i="5"/>
  <c r="FX233" i="5" s="1"/>
  <c r="FX241" i="5" s="1"/>
  <c r="GA202" i="5"/>
  <c r="GA203" i="5" s="1"/>
  <c r="GA204" i="5" s="1"/>
  <c r="GA214" i="5" s="1"/>
  <c r="GA233" i="5" s="1"/>
  <c r="GA241" i="5" s="1"/>
  <c r="FS210" i="5"/>
  <c r="FS212" i="5" s="1"/>
  <c r="FS203" i="5"/>
  <c r="FS204" i="5" s="1"/>
  <c r="FY203" i="5"/>
  <c r="FY204" i="5" s="1"/>
  <c r="FY214" i="5" s="1"/>
  <c r="FY233" i="5" s="1"/>
  <c r="FY241" i="5" s="1"/>
  <c r="FV209" i="5"/>
  <c r="FV203" i="5"/>
  <c r="FV204" i="5" s="1"/>
  <c r="FW214" i="5"/>
  <c r="FW233" i="5" s="1"/>
  <c r="FW241" i="5" s="1"/>
  <c r="FZ203" i="5"/>
  <c r="FZ204" i="5" s="1"/>
  <c r="FZ210" i="5"/>
  <c r="FZ212" i="5" s="1"/>
  <c r="GB209" i="5"/>
  <c r="ET209" i="5"/>
  <c r="ET210" i="5" s="1"/>
  <c r="ET212" i="5" s="1"/>
  <c r="EH203" i="5"/>
  <c r="EH204" i="5" s="1"/>
  <c r="EH214" i="5" s="1"/>
  <c r="EH233" i="5" s="1"/>
  <c r="EH241" i="5" s="1"/>
  <c r="EG203" i="5"/>
  <c r="EG204" i="5" s="1"/>
  <c r="EG214" i="5" s="1"/>
  <c r="EG233" i="5" s="1"/>
  <c r="EG241" i="5" s="1"/>
  <c r="EJ203" i="5"/>
  <c r="EJ204" i="5" s="1"/>
  <c r="DG214" i="5"/>
  <c r="DG233" i="5" s="1"/>
  <c r="DG241" i="5" s="1"/>
  <c r="ET202" i="5"/>
  <c r="EK202" i="5"/>
  <c r="EK203" i="5" s="1"/>
  <c r="EK204" i="5" s="1"/>
  <c r="EJ210" i="5"/>
  <c r="EJ212" i="5" s="1"/>
  <c r="EK210" i="5"/>
  <c r="EK212" i="5" s="1"/>
  <c r="BU202" i="5"/>
  <c r="BU203" i="5" s="1"/>
  <c r="BU204" i="5" s="1"/>
  <c r="EL210" i="5"/>
  <c r="EL212" i="5" s="1"/>
  <c r="EO202" i="5"/>
  <c r="EO203" i="5" s="1"/>
  <c r="EO204" i="5" s="1"/>
  <c r="EO214" i="5" s="1"/>
  <c r="EO233" i="5" s="1"/>
  <c r="EO241" i="5" s="1"/>
  <c r="EL203" i="5"/>
  <c r="EL204" i="5" s="1"/>
  <c r="EN203" i="5"/>
  <c r="EN204" i="5" s="1"/>
  <c r="EM210" i="5"/>
  <c r="EM212" i="5" s="1"/>
  <c r="EM203" i="5"/>
  <c r="EM204" i="5" s="1"/>
  <c r="EN210" i="5"/>
  <c r="EN212" i="5" s="1"/>
  <c r="ER203" i="5"/>
  <c r="ER204" i="5" s="1"/>
  <c r="EQ210" i="5"/>
  <c r="EQ212" i="5" s="1"/>
  <c r="EP210" i="5"/>
  <c r="EP212" i="5" s="1"/>
  <c r="ER210" i="5"/>
  <c r="ER212" i="5" s="1"/>
  <c r="EQ203" i="5"/>
  <c r="EQ204" i="5" s="1"/>
  <c r="CB202" i="5"/>
  <c r="CB203" i="5" s="1"/>
  <c r="CB204" i="5" s="1"/>
  <c r="EP203" i="5"/>
  <c r="EP204" i="5" s="1"/>
  <c r="ES203" i="5"/>
  <c r="ES204" i="5" s="1"/>
  <c r="CZ202" i="5"/>
  <c r="CZ203" i="5" s="1"/>
  <c r="CZ204" i="5" s="1"/>
  <c r="ES209" i="5"/>
  <c r="EU203" i="5"/>
  <c r="EU204" i="5" s="1"/>
  <c r="EU214" i="5" s="1"/>
  <c r="EU233" i="5" s="1"/>
  <c r="EU241" i="5" s="1"/>
  <c r="DF214" i="5"/>
  <c r="DF233" i="5" s="1"/>
  <c r="DF241" i="5" s="1"/>
  <c r="DC203" i="5"/>
  <c r="DC204" i="5" s="1"/>
  <c r="DC214" i="5" s="1"/>
  <c r="DC233" i="5" s="1"/>
  <c r="DC241" i="5" s="1"/>
  <c r="CZ210" i="5"/>
  <c r="CZ212" i="5" s="1"/>
  <c r="DB210" i="5"/>
  <c r="DB212" i="5" s="1"/>
  <c r="DB214" i="5" s="1"/>
  <c r="DB233" i="5" s="1"/>
  <c r="DB241" i="5" s="1"/>
  <c r="BY202" i="5"/>
  <c r="BY203" i="5" s="1"/>
  <c r="BY204" i="5" s="1"/>
  <c r="BY214" i="5" s="1"/>
  <c r="BY233" i="5" s="1"/>
  <c r="BY241" i="5" s="1"/>
  <c r="DA203" i="5"/>
  <c r="DA204" i="5" s="1"/>
  <c r="DA214" i="5" s="1"/>
  <c r="DA233" i="5" s="1"/>
  <c r="DA241" i="5" s="1"/>
  <c r="DE214" i="5"/>
  <c r="DE233" i="5" s="1"/>
  <c r="DE241" i="5" s="1"/>
  <c r="DD203" i="5"/>
  <c r="DD204" i="5" s="1"/>
  <c r="DD210" i="5"/>
  <c r="DD212" i="5" s="1"/>
  <c r="DI214" i="5"/>
  <c r="DI233" i="5" s="1"/>
  <c r="DI241" i="5" s="1"/>
  <c r="DJ203" i="5"/>
  <c r="DJ204" i="5" s="1"/>
  <c r="DJ214" i="5" s="1"/>
  <c r="DJ233" i="5" s="1"/>
  <c r="DJ241" i="5" s="1"/>
  <c r="DL202" i="5"/>
  <c r="DL203" i="5" s="1"/>
  <c r="DK210" i="5"/>
  <c r="DK212" i="5" s="1"/>
  <c r="DM209" i="5"/>
  <c r="DM210" i="5" s="1"/>
  <c r="DM212" i="5" s="1"/>
  <c r="DL209" i="5"/>
  <c r="DL210" i="5" s="1"/>
  <c r="DL212" i="5" s="1"/>
  <c r="DH202" i="5"/>
  <c r="DK203" i="5"/>
  <c r="DK204" i="5" s="1"/>
  <c r="DH209" i="5"/>
  <c r="DM203" i="5"/>
  <c r="DM204" i="5" s="1"/>
  <c r="DO203" i="5"/>
  <c r="DO204" i="5" s="1"/>
  <c r="DO214" i="5" s="1"/>
  <c r="DO233" i="5" s="1"/>
  <c r="DO241" i="5" s="1"/>
  <c r="BV202" i="5"/>
  <c r="BV203" i="5" s="1"/>
  <c r="BV204" i="5" s="1"/>
  <c r="BV214" i="5" s="1"/>
  <c r="BV233" i="5" s="1"/>
  <c r="BV241" i="5" s="1"/>
  <c r="BW209" i="5"/>
  <c r="BW202" i="5"/>
  <c r="BS202" i="5"/>
  <c r="BU210" i="5"/>
  <c r="BU212" i="5" s="1"/>
  <c r="BX202" i="5"/>
  <c r="BX203" i="5" s="1"/>
  <c r="BX204" i="5" s="1"/>
  <c r="BT202" i="5"/>
  <c r="BS209" i="5"/>
  <c r="BX209" i="5"/>
  <c r="BZ210" i="5"/>
  <c r="BZ212" i="5" s="1"/>
  <c r="CA202" i="5"/>
  <c r="CA203" i="5" s="1"/>
  <c r="CA204" i="5" s="1"/>
  <c r="BZ203" i="5"/>
  <c r="BZ204" i="5" s="1"/>
  <c r="AP202" i="5"/>
  <c r="AP203" i="5" s="1"/>
  <c r="AP204" i="5" s="1"/>
  <c r="CB209" i="5"/>
  <c r="CA210" i="5"/>
  <c r="CA212" i="5" s="1"/>
  <c r="CD202" i="5"/>
  <c r="CE202" i="5"/>
  <c r="CE203" i="5" s="1"/>
  <c r="CE204" i="5" s="1"/>
  <c r="CD209" i="5"/>
  <c r="CC203" i="5"/>
  <c r="CC204" i="5" s="1"/>
  <c r="AP209" i="5"/>
  <c r="AP210" i="5" s="1"/>
  <c r="AP212" i="5" s="1"/>
  <c r="AX202" i="5"/>
  <c r="AX203" i="5" s="1"/>
  <c r="AX204" i="5" s="1"/>
  <c r="CC209" i="5"/>
  <c r="CF209" i="5"/>
  <c r="CF203" i="5"/>
  <c r="CF204" i="5" s="1"/>
  <c r="AW202" i="5"/>
  <c r="AW203" i="5" s="1"/>
  <c r="AW204" i="5" s="1"/>
  <c r="AQ202" i="5"/>
  <c r="AQ203" i="5" s="1"/>
  <c r="AQ204" i="5" s="1"/>
  <c r="AQ214" i="5" s="1"/>
  <c r="AQ233" i="5" s="1"/>
  <c r="AQ241" i="5" s="1"/>
  <c r="CE209" i="5"/>
  <c r="AM202" i="5"/>
  <c r="AM203" i="5" s="1"/>
  <c r="AM204" i="5" s="1"/>
  <c r="CH202" i="5"/>
  <c r="AS202" i="5"/>
  <c r="AS203" i="5" s="1"/>
  <c r="AS204" i="5" s="1"/>
  <c r="AN203" i="5"/>
  <c r="AN204" i="5" s="1"/>
  <c r="AN214" i="5" s="1"/>
  <c r="AN233" i="5" s="1"/>
  <c r="AN241" i="5" s="1"/>
  <c r="AL209" i="5"/>
  <c r="AL210" i="5" s="1"/>
  <c r="AL212" i="5" s="1"/>
  <c r="AU210" i="5"/>
  <c r="AU212" i="5" s="1"/>
  <c r="AO203" i="5"/>
  <c r="AO204" i="5" s="1"/>
  <c r="AO214" i="5" s="1"/>
  <c r="AO233" i="5" s="1"/>
  <c r="AO241" i="5" s="1"/>
  <c r="AL202" i="5"/>
  <c r="AM210" i="5"/>
  <c r="AM212" i="5" s="1"/>
  <c r="AS209" i="5"/>
  <c r="AS210" i="5" s="1"/>
  <c r="AS212" i="5" s="1"/>
  <c r="AR203" i="5"/>
  <c r="AR204" i="5" s="1"/>
  <c r="AR214" i="5" s="1"/>
  <c r="AR233" i="5" s="1"/>
  <c r="AR241" i="5" s="1"/>
  <c r="AV209" i="5"/>
  <c r="AV210" i="5" s="1"/>
  <c r="AV212" i="5" s="1"/>
  <c r="AU202" i="5"/>
  <c r="AV202" i="5"/>
  <c r="AV203" i="5" s="1"/>
  <c r="AV204" i="5" s="1"/>
  <c r="AT203" i="5"/>
  <c r="AT204" i="5" s="1"/>
  <c r="AT214" i="5" s="1"/>
  <c r="AT233" i="5" s="1"/>
  <c r="AT241" i="5" s="1"/>
  <c r="AD202" i="5"/>
  <c r="AD203" i="5" s="1"/>
  <c r="AD204" i="5" s="1"/>
  <c r="AD214" i="5" s="1"/>
  <c r="AD233" i="5" s="1"/>
  <c r="AD241" i="5" s="1"/>
  <c r="AZ202" i="5"/>
  <c r="AZ203" i="5" s="1"/>
  <c r="AZ204" i="5" s="1"/>
  <c r="AZ214" i="5" s="1"/>
  <c r="AZ233" i="5" s="1"/>
  <c r="AZ241" i="5" s="1"/>
  <c r="AX210" i="5"/>
  <c r="AX212" i="5" s="1"/>
  <c r="AW210" i="5"/>
  <c r="AW212" i="5" s="1"/>
  <c r="BA202" i="5"/>
  <c r="BA210" i="5"/>
  <c r="BA212" i="5" s="1"/>
  <c r="Z203" i="5"/>
  <c r="Z204" i="5" s="1"/>
  <c r="Z214" i="5" s="1"/>
  <c r="Z233" i="5" s="1"/>
  <c r="Z241" i="5" s="1"/>
  <c r="AA203" i="5"/>
  <c r="AA204" i="5" s="1"/>
  <c r="AA214" i="5" s="1"/>
  <c r="AA233" i="5" s="1"/>
  <c r="AA241" i="5" s="1"/>
  <c r="O202" i="5"/>
  <c r="O203" i="5" s="1"/>
  <c r="O204" i="5" s="1"/>
  <c r="O214" i="5" s="1"/>
  <c r="O233" i="5" s="1"/>
  <c r="O241" i="5" s="1"/>
  <c r="R202" i="5"/>
  <c r="R203" i="5" s="1"/>
  <c r="R204" i="5" s="1"/>
  <c r="R214" i="5" s="1"/>
  <c r="R233" i="5" s="1"/>
  <c r="R241" i="5" s="1"/>
  <c r="S202" i="5"/>
  <c r="P203" i="5"/>
  <c r="P204" i="5" s="1"/>
  <c r="P214" i="5" s="1"/>
  <c r="P233" i="5" s="1"/>
  <c r="P241" i="5" s="1"/>
  <c r="M203" i="5"/>
  <c r="M204" i="5" s="1"/>
  <c r="M214" i="5" s="1"/>
  <c r="M233" i="5" s="1"/>
  <c r="M241" i="5" s="1"/>
  <c r="K202" i="5"/>
  <c r="J210" i="5"/>
  <c r="J212" i="5" s="1"/>
  <c r="J202" i="5"/>
  <c r="I202" i="5"/>
  <c r="I209" i="5"/>
  <c r="D60" i="16" l="1"/>
  <c r="D62" i="16" s="1"/>
  <c r="D51" i="16"/>
  <c r="D58" i="16" s="1"/>
  <c r="G60" i="16"/>
  <c r="G62" i="16" s="1"/>
  <c r="G51" i="16"/>
  <c r="G58" i="16" s="1"/>
  <c r="NR214" i="5"/>
  <c r="NR310" i="5" s="1"/>
  <c r="KY214" i="5"/>
  <c r="KY233" i="5" s="1"/>
  <c r="KY241" i="5" s="1"/>
  <c r="JJ312" i="5"/>
  <c r="JJ326" i="5"/>
  <c r="JL310" i="5"/>
  <c r="NM214" i="5"/>
  <c r="NM233" i="5" s="1"/>
  <c r="NM241" i="5" s="1"/>
  <c r="NN214" i="5"/>
  <c r="NN233" i="5" s="1"/>
  <c r="NN241" i="5" s="1"/>
  <c r="NG214" i="5"/>
  <c r="NG310" i="5" s="1"/>
  <c r="NF214" i="5"/>
  <c r="NF310" i="5" s="1"/>
  <c r="NL214" i="5"/>
  <c r="LB214" i="5"/>
  <c r="LB233" i="5" s="1"/>
  <c r="LB241" i="5" s="1"/>
  <c r="NO214" i="5"/>
  <c r="NO310" i="5" s="1"/>
  <c r="NJ214" i="5"/>
  <c r="NJ310" i="5" s="1"/>
  <c r="ON214" i="5"/>
  <c r="ON233" i="5" s="1"/>
  <c r="ON241" i="5" s="1"/>
  <c r="OV214" i="5"/>
  <c r="OV233" i="5" s="1"/>
  <c r="OV241" i="5" s="1"/>
  <c r="MD233" i="5"/>
  <c r="MD241" i="5" s="1"/>
  <c r="MD310" i="5"/>
  <c r="MD326" i="5" s="1"/>
  <c r="OP203" i="5"/>
  <c r="OP204" i="5" s="1"/>
  <c r="OP214" i="5" s="1"/>
  <c r="OP233" i="5" s="1"/>
  <c r="OP241" i="5" s="1"/>
  <c r="NE233" i="5"/>
  <c r="NE241" i="5" s="1"/>
  <c r="D10" i="8" s="1"/>
  <c r="NE310" i="5"/>
  <c r="OT204" i="5"/>
  <c r="OT214" i="5" s="1"/>
  <c r="OT233" i="5" s="1"/>
  <c r="OT241" i="5" s="1"/>
  <c r="ML233" i="5"/>
  <c r="ML241" i="5" s="1"/>
  <c r="ML310" i="5"/>
  <c r="ML326" i="5" s="1"/>
  <c r="OS203" i="5"/>
  <c r="OS204" i="5" s="1"/>
  <c r="OS214" i="5" s="1"/>
  <c r="OS233" i="5" s="1"/>
  <c r="OS241" i="5" s="1"/>
  <c r="JJ233" i="5"/>
  <c r="JJ241" i="5" s="1"/>
  <c r="OM203" i="5"/>
  <c r="OM204" i="5" s="1"/>
  <c r="OM214" i="5" s="1"/>
  <c r="OM233" i="5" s="1"/>
  <c r="OM241" i="5" s="1"/>
  <c r="QT45" i="5"/>
  <c r="OF45" i="5"/>
  <c r="PM45" i="5"/>
  <c r="LR45" i="5"/>
  <c r="MY45" i="5"/>
  <c r="A46" i="5"/>
  <c r="JD45" i="5"/>
  <c r="MB310" i="5"/>
  <c r="MB233" i="5"/>
  <c r="MB241" i="5" s="1"/>
  <c r="OR203" i="5"/>
  <c r="OR204" i="5" s="1"/>
  <c r="OR214" i="5" s="1"/>
  <c r="OR233" i="5" s="1"/>
  <c r="OR241" i="5" s="1"/>
  <c r="OL203" i="5"/>
  <c r="OL204" i="5" s="1"/>
  <c r="OL214" i="5" s="1"/>
  <c r="H37" i="16" s="1"/>
  <c r="OY204" i="5"/>
  <c r="OY214" i="5" s="1"/>
  <c r="OY233" i="5" s="1"/>
  <c r="OY241" i="5" s="1"/>
  <c r="MH310" i="5"/>
  <c r="MH326" i="5" s="1"/>
  <c r="MH233" i="5"/>
  <c r="MH241" i="5" s="1"/>
  <c r="MA310" i="5"/>
  <c r="MA233" i="5"/>
  <c r="MA241" i="5" s="1"/>
  <c r="NK233" i="5"/>
  <c r="NK241" i="5" s="1"/>
  <c r="NK310" i="5"/>
  <c r="OX203" i="5"/>
  <c r="OX204" i="5" s="1"/>
  <c r="OU203" i="5"/>
  <c r="OU204" i="5" s="1"/>
  <c r="OU214" i="5" s="1"/>
  <c r="OU233" i="5" s="1"/>
  <c r="OU241" i="5" s="1"/>
  <c r="OQ203" i="5"/>
  <c r="OQ204" i="5" s="1"/>
  <c r="OQ214" i="5" s="1"/>
  <c r="MC310" i="5"/>
  <c r="MC233" i="5"/>
  <c r="MC241" i="5" s="1"/>
  <c r="LZ310" i="5"/>
  <c r="LZ326" i="5" s="1"/>
  <c r="JL233" i="5"/>
  <c r="JL241" i="5" s="1"/>
  <c r="JN310" i="5"/>
  <c r="JN233" i="5"/>
  <c r="JN241" i="5" s="1"/>
  <c r="JS310" i="5"/>
  <c r="JS233" i="5"/>
  <c r="JS241" i="5" s="1"/>
  <c r="JP310" i="5"/>
  <c r="JP233" i="5"/>
  <c r="JP241" i="5" s="1"/>
  <c r="JW310" i="5"/>
  <c r="JW233" i="5"/>
  <c r="JW241" i="5" s="1"/>
  <c r="JT214" i="5"/>
  <c r="IG233" i="5"/>
  <c r="IG241" i="5" s="1"/>
  <c r="IG310" i="5"/>
  <c r="IC233" i="5"/>
  <c r="IC241" i="5" s="1"/>
  <c r="IC312" i="5"/>
  <c r="IB233" i="5"/>
  <c r="IB241" i="5" s="1"/>
  <c r="IB310" i="5"/>
  <c r="ID233" i="5"/>
  <c r="ID241" i="5" s="1"/>
  <c r="ID310" i="5"/>
  <c r="II310" i="5"/>
  <c r="II312" i="5" s="1"/>
  <c r="II314" i="5" s="1"/>
  <c r="II315" i="5" s="1"/>
  <c r="KS214" i="5"/>
  <c r="KS233" i="5" s="1"/>
  <c r="KS241" i="5" s="1"/>
  <c r="IE241" i="5"/>
  <c r="IE310" i="5"/>
  <c r="IN203" i="5"/>
  <c r="IN204" i="5" s="1"/>
  <c r="IN214" i="5" s="1"/>
  <c r="LX214" i="5"/>
  <c r="LX233" i="5" s="1"/>
  <c r="LX241" i="5" s="1"/>
  <c r="QY210" i="5"/>
  <c r="QY212" i="5" s="1"/>
  <c r="QY214" i="5" s="1"/>
  <c r="QY233" i="5" s="1"/>
  <c r="QY241" i="5" s="1"/>
  <c r="RD214" i="5"/>
  <c r="RD233" i="5" s="1"/>
  <c r="RD241" i="5" s="1"/>
  <c r="RC210" i="5"/>
  <c r="RC212" i="5" s="1"/>
  <c r="RC214" i="5" s="1"/>
  <c r="RC233" i="5" s="1"/>
  <c r="RC241" i="5" s="1"/>
  <c r="RG210" i="5"/>
  <c r="RG212" i="5" s="1"/>
  <c r="RG214" i="5" s="1"/>
  <c r="RG233" i="5" s="1"/>
  <c r="RG241" i="5" s="1"/>
  <c r="RK203" i="5"/>
  <c r="RK204" i="5" s="1"/>
  <c r="RK214" i="5" s="1"/>
  <c r="RK233" i="5" s="1"/>
  <c r="RK241" i="5" s="1"/>
  <c r="PX214" i="5"/>
  <c r="PX233" i="5" s="1"/>
  <c r="PX241" i="5" s="1"/>
  <c r="RL210" i="5"/>
  <c r="RL212" i="5" s="1"/>
  <c r="RL214" i="5" s="1"/>
  <c r="RL233" i="5" s="1"/>
  <c r="RL241" i="5" s="1"/>
  <c r="PY214" i="5"/>
  <c r="PY233" i="5" s="1"/>
  <c r="PY241" i="5" s="1"/>
  <c r="PV203" i="5"/>
  <c r="PV204" i="5" s="1"/>
  <c r="PV210" i="5"/>
  <c r="PV212" i="5" s="1"/>
  <c r="QE214" i="5"/>
  <c r="QE233" i="5" s="1"/>
  <c r="QE241" i="5" s="1"/>
  <c r="QD203" i="5"/>
  <c r="QD204" i="5" s="1"/>
  <c r="QD214" i="5" s="1"/>
  <c r="QD233" i="5" s="1"/>
  <c r="QD241" i="5" s="1"/>
  <c r="OK203" i="5"/>
  <c r="OK204" i="5" s="1"/>
  <c r="OK214" i="5" s="1"/>
  <c r="OK233" i="5" s="1"/>
  <c r="OK241" i="5" s="1"/>
  <c r="OO210" i="5"/>
  <c r="OO212" i="5" s="1"/>
  <c r="OO203" i="5"/>
  <c r="OO204" i="5" s="1"/>
  <c r="OX210" i="5"/>
  <c r="OX212" i="5" s="1"/>
  <c r="OW203" i="5"/>
  <c r="OW204" i="5" s="1"/>
  <c r="OW210" i="5"/>
  <c r="OW212" i="5" s="1"/>
  <c r="NI214" i="5"/>
  <c r="ND210" i="5"/>
  <c r="ND212" i="5" s="1"/>
  <c r="ND214" i="5" s="1"/>
  <c r="NH203" i="5"/>
  <c r="NH204" i="5" s="1"/>
  <c r="NH214" i="5" s="1"/>
  <c r="MI214" i="5"/>
  <c r="NP210" i="5"/>
  <c r="NP212" i="5" s="1"/>
  <c r="NP214" i="5" s="1"/>
  <c r="NQ214" i="5"/>
  <c r="LY214" i="5"/>
  <c r="LW214" i="5"/>
  <c r="LW233" i="5" s="1"/>
  <c r="LW241" i="5" s="1"/>
  <c r="MF214" i="5"/>
  <c r="MG214" i="5"/>
  <c r="ME203" i="5"/>
  <c r="ME204" i="5" s="1"/>
  <c r="ME210" i="5"/>
  <c r="ME212" i="5" s="1"/>
  <c r="MJ210" i="5"/>
  <c r="MJ212" i="5" s="1"/>
  <c r="KW214" i="5"/>
  <c r="KW233" i="5" s="1"/>
  <c r="KW241" i="5" s="1"/>
  <c r="MJ203" i="5"/>
  <c r="MJ204" i="5" s="1"/>
  <c r="KR214" i="5"/>
  <c r="KT210" i="5"/>
  <c r="KT212" i="5" s="1"/>
  <c r="KT203" i="5"/>
  <c r="KT204" i="5" s="1"/>
  <c r="LA214" i="5"/>
  <c r="LA233" i="5" s="1"/>
  <c r="LA241" i="5" s="1"/>
  <c r="KZ214" i="5"/>
  <c r="KZ233" i="5" s="1"/>
  <c r="KZ241" i="5" s="1"/>
  <c r="KX203" i="5"/>
  <c r="KX204" i="5" s="1"/>
  <c r="KX214" i="5" s="1"/>
  <c r="KX233" i="5" s="1"/>
  <c r="KX241" i="5" s="1"/>
  <c r="LC210" i="5"/>
  <c r="LC212" i="5" s="1"/>
  <c r="LC214" i="5" s="1"/>
  <c r="LC233" i="5" s="1"/>
  <c r="LC241" i="5" s="1"/>
  <c r="JO214" i="5"/>
  <c r="JK214" i="5"/>
  <c r="JU204" i="5"/>
  <c r="JU214" i="5" s="1"/>
  <c r="JM210" i="5"/>
  <c r="JM212" i="5" s="1"/>
  <c r="JM214" i="5" s="1"/>
  <c r="JR214" i="5"/>
  <c r="IK214" i="5"/>
  <c r="JQ203" i="5"/>
  <c r="JQ204" i="5" s="1"/>
  <c r="JQ214" i="5" s="1"/>
  <c r="IH214" i="5"/>
  <c r="JV210" i="5"/>
  <c r="JV212" i="5" s="1"/>
  <c r="JV214" i="5" s="1"/>
  <c r="IL214" i="5"/>
  <c r="IF203" i="5"/>
  <c r="IF204" i="5" s="1"/>
  <c r="IF214" i="5" s="1"/>
  <c r="IM214" i="5"/>
  <c r="IQ214" i="5"/>
  <c r="IO214" i="5"/>
  <c r="IJ203" i="5"/>
  <c r="IJ204" i="5" s="1"/>
  <c r="IJ214" i="5" s="1"/>
  <c r="FS214" i="5"/>
  <c r="FS233" i="5" s="1"/>
  <c r="FS241" i="5" s="1"/>
  <c r="FR203" i="5"/>
  <c r="FR204" i="5" s="1"/>
  <c r="FR214" i="5" s="1"/>
  <c r="FR233" i="5" s="1"/>
  <c r="FR241" i="5" s="1"/>
  <c r="FZ214" i="5"/>
  <c r="FZ233" i="5" s="1"/>
  <c r="FZ241" i="5" s="1"/>
  <c r="FV210" i="5"/>
  <c r="FV212" i="5" s="1"/>
  <c r="FV214" i="5" s="1"/>
  <c r="FV233" i="5" s="1"/>
  <c r="FV241" i="5" s="1"/>
  <c r="ET203" i="5"/>
  <c r="ET204" i="5" s="1"/>
  <c r="ET214" i="5" s="1"/>
  <c r="ET233" i="5" s="1"/>
  <c r="ET241" i="5" s="1"/>
  <c r="EQ214" i="5"/>
  <c r="EQ233" i="5" s="1"/>
  <c r="EQ241" i="5" s="1"/>
  <c r="EN214" i="5"/>
  <c r="EN233" i="5" s="1"/>
  <c r="EN241" i="5" s="1"/>
  <c r="EM214" i="5"/>
  <c r="EM233" i="5" s="1"/>
  <c r="EM241" i="5" s="1"/>
  <c r="GB210" i="5"/>
  <c r="GB212" i="5" s="1"/>
  <c r="GB214" i="5" s="1"/>
  <c r="GB233" i="5" s="1"/>
  <c r="GB241" i="5" s="1"/>
  <c r="EJ214" i="5"/>
  <c r="EJ233" i="5" s="1"/>
  <c r="EJ241" i="5" s="1"/>
  <c r="EL214" i="5"/>
  <c r="EL233" i="5" s="1"/>
  <c r="EL241" i="5" s="1"/>
  <c r="EK214" i="5"/>
  <c r="EK233" i="5" s="1"/>
  <c r="EK241" i="5" s="1"/>
  <c r="ER214" i="5"/>
  <c r="ER233" i="5" s="1"/>
  <c r="ER241" i="5" s="1"/>
  <c r="EP214" i="5"/>
  <c r="EP233" i="5" s="1"/>
  <c r="EP241" i="5" s="1"/>
  <c r="ES210" i="5"/>
  <c r="ES212" i="5" s="1"/>
  <c r="ES214" i="5" s="1"/>
  <c r="ES233" i="5" s="1"/>
  <c r="ES241" i="5" s="1"/>
  <c r="DD214" i="5"/>
  <c r="DD233" i="5" s="1"/>
  <c r="DD241" i="5" s="1"/>
  <c r="CZ214" i="5"/>
  <c r="CZ233" i="5" s="1"/>
  <c r="CZ241" i="5" s="1"/>
  <c r="DK214" i="5"/>
  <c r="DK233" i="5" s="1"/>
  <c r="DK241" i="5" s="1"/>
  <c r="DL204" i="5"/>
  <c r="DL214" i="5" s="1"/>
  <c r="DL233" i="5" s="1"/>
  <c r="DL241" i="5" s="1"/>
  <c r="DH210" i="5"/>
  <c r="DH212" i="5" s="1"/>
  <c r="DH203" i="5"/>
  <c r="DH204" i="5" s="1"/>
  <c r="DM214" i="5"/>
  <c r="DM233" i="5" s="1"/>
  <c r="DM241" i="5" s="1"/>
  <c r="BW203" i="5"/>
  <c r="BW204" i="5" s="1"/>
  <c r="BS203" i="5"/>
  <c r="BS204" i="5" s="1"/>
  <c r="BW210" i="5"/>
  <c r="BW212" i="5" s="1"/>
  <c r="BZ214" i="5"/>
  <c r="BZ233" i="5" s="1"/>
  <c r="BZ241" i="5" s="1"/>
  <c r="BS210" i="5"/>
  <c r="BS212" i="5" s="1"/>
  <c r="BU214" i="5"/>
  <c r="BU233" i="5" s="1"/>
  <c r="BU241" i="5" s="1"/>
  <c r="BT203" i="5"/>
  <c r="BT204" i="5" s="1"/>
  <c r="BT214" i="5" s="1"/>
  <c r="BT233" i="5" s="1"/>
  <c r="BT241" i="5" s="1"/>
  <c r="CA214" i="5"/>
  <c r="CA233" i="5" s="1"/>
  <c r="CA241" i="5" s="1"/>
  <c r="BX210" i="5"/>
  <c r="BX212" i="5" s="1"/>
  <c r="BX214" i="5" s="1"/>
  <c r="BX233" i="5" s="1"/>
  <c r="BX241" i="5" s="1"/>
  <c r="CD203" i="5"/>
  <c r="CD204" i="5" s="1"/>
  <c r="CB210" i="5"/>
  <c r="CB212" i="5" s="1"/>
  <c r="CB214" i="5" s="1"/>
  <c r="CB233" i="5" s="1"/>
  <c r="CB241" i="5" s="1"/>
  <c r="CD210" i="5"/>
  <c r="CD212" i="5" s="1"/>
  <c r="CC210" i="5"/>
  <c r="CC212" i="5" s="1"/>
  <c r="CC214" i="5" s="1"/>
  <c r="CC233" i="5" s="1"/>
  <c r="CC241" i="5" s="1"/>
  <c r="CE210" i="5"/>
  <c r="CE212" i="5" s="1"/>
  <c r="CE214" i="5" s="1"/>
  <c r="CE233" i="5" s="1"/>
  <c r="CE241" i="5" s="1"/>
  <c r="CF210" i="5"/>
  <c r="CF212" i="5" s="1"/>
  <c r="CF214" i="5" s="1"/>
  <c r="CF233" i="5" s="1"/>
  <c r="CF241" i="5" s="1"/>
  <c r="CH203" i="5"/>
  <c r="CH204" i="5" s="1"/>
  <c r="CH214" i="5" s="1"/>
  <c r="CH233" i="5" s="1"/>
  <c r="CH241" i="5" s="1"/>
  <c r="AM214" i="5"/>
  <c r="AM233" i="5" s="1"/>
  <c r="AM241" i="5" s="1"/>
  <c r="AL203" i="5"/>
  <c r="AL204" i="5" s="1"/>
  <c r="AL214" i="5" s="1"/>
  <c r="AL233" i="5" s="1"/>
  <c r="AL241" i="5" s="1"/>
  <c r="AW214" i="5"/>
  <c r="AW233" i="5" s="1"/>
  <c r="AW241" i="5" s="1"/>
  <c r="AP214" i="5"/>
  <c r="AP233" i="5" s="1"/>
  <c r="AP241" i="5" s="1"/>
  <c r="AS214" i="5"/>
  <c r="AS233" i="5" s="1"/>
  <c r="AS241" i="5" s="1"/>
  <c r="AU203" i="5"/>
  <c r="AU204" i="5" s="1"/>
  <c r="AU214" i="5" s="1"/>
  <c r="AU233" i="5" s="1"/>
  <c r="AU241" i="5" s="1"/>
  <c r="AV214" i="5"/>
  <c r="AV233" i="5" s="1"/>
  <c r="AV241" i="5" s="1"/>
  <c r="AX214" i="5"/>
  <c r="AX233" i="5" s="1"/>
  <c r="AX241" i="5" s="1"/>
  <c r="BA203" i="5"/>
  <c r="BA204" i="5" s="1"/>
  <c r="BA214" i="5" s="1"/>
  <c r="BA233" i="5" s="1"/>
  <c r="BA241" i="5" s="1"/>
  <c r="S203" i="5"/>
  <c r="S204" i="5" s="1"/>
  <c r="S214" i="5" s="1"/>
  <c r="S233" i="5" s="1"/>
  <c r="S241" i="5" s="1"/>
  <c r="K203" i="5"/>
  <c r="K204" i="5" s="1"/>
  <c r="K214" i="5" s="1"/>
  <c r="K233" i="5" s="1"/>
  <c r="K241" i="5" s="1"/>
  <c r="J203" i="5"/>
  <c r="J204" i="5" s="1"/>
  <c r="J214" i="5" s="1"/>
  <c r="J233" i="5" s="1"/>
  <c r="J241" i="5" s="1"/>
  <c r="I210" i="5"/>
  <c r="I212" i="5" s="1"/>
  <c r="I203" i="5"/>
  <c r="I204" i="5" s="1"/>
  <c r="G64" i="16" l="1"/>
  <c r="X28" i="20"/>
  <c r="G72" i="16"/>
  <c r="X25" i="20"/>
  <c r="D72" i="16"/>
  <c r="D64" i="16"/>
  <c r="H60" i="16"/>
  <c r="H62" i="16" s="1"/>
  <c r="H51" i="16"/>
  <c r="H58" i="16" s="1"/>
  <c r="OL233" i="5"/>
  <c r="OL241" i="5" s="1"/>
  <c r="D11" i="8" s="1"/>
  <c r="D7" i="8"/>
  <c r="NR233" i="5"/>
  <c r="NR241" i="5" s="1"/>
  <c r="NM310" i="5"/>
  <c r="NM312" i="5" s="1"/>
  <c r="NM328" i="5" s="1"/>
  <c r="NM330" i="5" s="1"/>
  <c r="IE312" i="5"/>
  <c r="IE328" i="5" s="1"/>
  <c r="IE330" i="5" s="1"/>
  <c r="IE326" i="5"/>
  <c r="ID312" i="5"/>
  <c r="ID326" i="5"/>
  <c r="IC315" i="5"/>
  <c r="IC328" i="5"/>
  <c r="IC330" i="5" s="1"/>
  <c r="JP312" i="5"/>
  <c r="JP328" i="5" s="1"/>
  <c r="JP330" i="5" s="1"/>
  <c r="JP326" i="5"/>
  <c r="JN312" i="5"/>
  <c r="JN328" i="5" s="1"/>
  <c r="JN330" i="5" s="1"/>
  <c r="JN326" i="5"/>
  <c r="MB312" i="5"/>
  <c r="MB328" i="5" s="1"/>
  <c r="MB330" i="5" s="1"/>
  <c r="MB326" i="5"/>
  <c r="NJ312" i="5"/>
  <c r="NJ328" i="5" s="1"/>
  <c r="NJ330" i="5" s="1"/>
  <c r="NJ326" i="5"/>
  <c r="NF312" i="5"/>
  <c r="NF328" i="5" s="1"/>
  <c r="NF330" i="5" s="1"/>
  <c r="NF326" i="5"/>
  <c r="JL312" i="5"/>
  <c r="JL326" i="5"/>
  <c r="MC312" i="5"/>
  <c r="MC328" i="5" s="1"/>
  <c r="MC330" i="5" s="1"/>
  <c r="MC326" i="5"/>
  <c r="NK312" i="5"/>
  <c r="NK328" i="5" s="1"/>
  <c r="NK330" i="5" s="1"/>
  <c r="NK326" i="5"/>
  <c r="MA312" i="5"/>
  <c r="MA328" i="5" s="1"/>
  <c r="MA330" i="5" s="1"/>
  <c r="MA326" i="5"/>
  <c r="NR312" i="5"/>
  <c r="NR328" i="5" s="1"/>
  <c r="NR330" i="5" s="1"/>
  <c r="NR326" i="5"/>
  <c r="NO312" i="5"/>
  <c r="NO328" i="5" s="1"/>
  <c r="NO330" i="5" s="1"/>
  <c r="NO326" i="5"/>
  <c r="NG312" i="5"/>
  <c r="NG328" i="5" s="1"/>
  <c r="NG330" i="5" s="1"/>
  <c r="NG326" i="5"/>
  <c r="IB312" i="5"/>
  <c r="IB328" i="5" s="1"/>
  <c r="IB330" i="5" s="1"/>
  <c r="IB326" i="5"/>
  <c r="IG312" i="5"/>
  <c r="IG314" i="5" s="1"/>
  <c r="IG326" i="5"/>
  <c r="JW312" i="5"/>
  <c r="JW328" i="5" s="1"/>
  <c r="JW330" i="5" s="1"/>
  <c r="JW326" i="5"/>
  <c r="JS312" i="5"/>
  <c r="JS328" i="5" s="1"/>
  <c r="JS330" i="5" s="1"/>
  <c r="JS326" i="5"/>
  <c r="JJ314" i="5"/>
  <c r="JJ315" i="5" s="1"/>
  <c r="JJ328" i="5"/>
  <c r="JJ330" i="5" s="1"/>
  <c r="II328" i="5"/>
  <c r="II330" i="5" s="1"/>
  <c r="II326" i="5"/>
  <c r="NE312" i="5"/>
  <c r="NE328" i="5" s="1"/>
  <c r="NE330" i="5" s="1"/>
  <c r="NE326" i="5"/>
  <c r="NN310" i="5"/>
  <c r="NL233" i="5"/>
  <c r="NL241" i="5" s="1"/>
  <c r="NG233" i="5"/>
  <c r="NG241" i="5" s="1"/>
  <c r="NJ233" i="5"/>
  <c r="NJ241" i="5" s="1"/>
  <c r="NF233" i="5"/>
  <c r="NF241" i="5" s="1"/>
  <c r="NO233" i="5"/>
  <c r="NO241" i="5" s="1"/>
  <c r="NL310" i="5"/>
  <c r="OO214" i="5"/>
  <c r="OO233" i="5" s="1"/>
  <c r="OO241" i="5" s="1"/>
  <c r="OY310" i="5"/>
  <c r="OQ233" i="5"/>
  <c r="OQ241" i="5" s="1"/>
  <c r="OQ310" i="5"/>
  <c r="MF310" i="5"/>
  <c r="MF233" i="5"/>
  <c r="MF241" i="5" s="1"/>
  <c r="NI233" i="5"/>
  <c r="NI241" i="5" s="1"/>
  <c r="NI310" i="5"/>
  <c r="MI310" i="5"/>
  <c r="MI233" i="5"/>
  <c r="MI241" i="5" s="1"/>
  <c r="MH312" i="5"/>
  <c r="MH328" i="5" s="1"/>
  <c r="MH330" i="5" s="1"/>
  <c r="LY233" i="5"/>
  <c r="LY241" i="5" s="1"/>
  <c r="LY310" i="5"/>
  <c r="NH233" i="5"/>
  <c r="NH241" i="5" s="1"/>
  <c r="NH310" i="5"/>
  <c r="OP310" i="5"/>
  <c r="QT46" i="5"/>
  <c r="OF46" i="5"/>
  <c r="PM46" i="5"/>
  <c r="LR46" i="5"/>
  <c r="MY46" i="5"/>
  <c r="JD46" i="5"/>
  <c r="A47" i="5"/>
  <c r="MD312" i="5"/>
  <c r="NP233" i="5"/>
  <c r="NP241" i="5" s="1"/>
  <c r="NP310" i="5"/>
  <c r="OX214" i="5"/>
  <c r="OX233" i="5" s="1"/>
  <c r="OX241" i="5" s="1"/>
  <c r="OW214" i="5"/>
  <c r="OW233" i="5" s="1"/>
  <c r="OW241" i="5" s="1"/>
  <c r="KR233" i="5"/>
  <c r="KR241" i="5" s="1"/>
  <c r="KR310" i="5"/>
  <c r="KR326" i="5" s="1"/>
  <c r="OL310" i="5"/>
  <c r="MG233" i="5"/>
  <c r="MG241" i="5" s="1"/>
  <c r="MG310" i="5"/>
  <c r="NQ233" i="5"/>
  <c r="NQ241" i="5" s="1"/>
  <c r="NQ310" i="5"/>
  <c r="ND233" i="5"/>
  <c r="ND241" i="5" s="1"/>
  <c r="ND310" i="5"/>
  <c r="LZ312" i="5"/>
  <c r="LZ328" i="5" s="1"/>
  <c r="LZ330" i="5" s="1"/>
  <c r="ML312" i="5"/>
  <c r="ML328" i="5" s="1"/>
  <c r="ML330" i="5" s="1"/>
  <c r="II241" i="5"/>
  <c r="D6" i="8" s="1"/>
  <c r="OT310" i="5"/>
  <c r="OK310" i="5"/>
  <c r="OV310" i="5"/>
  <c r="OM310" i="5"/>
  <c r="OU310" i="5"/>
  <c r="ON310" i="5"/>
  <c r="OS310" i="5"/>
  <c r="OR310" i="5"/>
  <c r="JV310" i="5"/>
  <c r="JV233" i="5"/>
  <c r="JV241" i="5" s="1"/>
  <c r="JR310" i="5"/>
  <c r="JR233" i="5"/>
  <c r="JR241" i="5" s="1"/>
  <c r="JO310" i="5"/>
  <c r="JO233" i="5"/>
  <c r="JO241" i="5" s="1"/>
  <c r="JM310" i="5"/>
  <c r="JM233" i="5"/>
  <c r="JM241" i="5" s="1"/>
  <c r="JT310" i="5"/>
  <c r="JT233" i="5"/>
  <c r="JT241" i="5" s="1"/>
  <c r="JQ310" i="5"/>
  <c r="JQ233" i="5"/>
  <c r="JQ241" i="5" s="1"/>
  <c r="JU310" i="5"/>
  <c r="JU233" i="5"/>
  <c r="JU241" i="5" s="1"/>
  <c r="JK310" i="5"/>
  <c r="JK233" i="5"/>
  <c r="JK241" i="5" s="1"/>
  <c r="IC314" i="5"/>
  <c r="IJ233" i="5"/>
  <c r="IJ241" i="5" s="1"/>
  <c r="IJ310" i="5"/>
  <c r="IF233" i="5"/>
  <c r="IF241" i="5" s="1"/>
  <c r="IF310" i="5"/>
  <c r="IH233" i="5"/>
  <c r="IH241" i="5" s="1"/>
  <c r="IH310" i="5"/>
  <c r="LX310" i="5"/>
  <c r="IO233" i="5"/>
  <c r="IO241" i="5" s="1"/>
  <c r="IO310" i="5"/>
  <c r="IM233" i="5"/>
  <c r="IM241" i="5" s="1"/>
  <c r="IM310" i="5"/>
  <c r="IQ233" i="5"/>
  <c r="IQ241" i="5" s="1"/>
  <c r="IQ310" i="5"/>
  <c r="IL233" i="5"/>
  <c r="IL241" i="5" s="1"/>
  <c r="IL310" i="5"/>
  <c r="IK233" i="5"/>
  <c r="IK241" i="5" s="1"/>
  <c r="IK310" i="5"/>
  <c r="IN310" i="5"/>
  <c r="KS310" i="5"/>
  <c r="PV214" i="5"/>
  <c r="PV233" i="5" s="1"/>
  <c r="PV241" i="5" s="1"/>
  <c r="MJ214" i="5"/>
  <c r="ME214" i="5"/>
  <c r="KT214" i="5"/>
  <c r="KT233" i="5" s="1"/>
  <c r="KT241" i="5" s="1"/>
  <c r="DH214" i="5"/>
  <c r="DH233" i="5" s="1"/>
  <c r="DH241" i="5" s="1"/>
  <c r="BS214" i="5"/>
  <c r="BS233" i="5" s="1"/>
  <c r="BS241" i="5" s="1"/>
  <c r="BW214" i="5"/>
  <c r="BW233" i="5" s="1"/>
  <c r="BW241" i="5" s="1"/>
  <c r="CD214" i="5"/>
  <c r="CD233" i="5" s="1"/>
  <c r="CD241" i="5" s="1"/>
  <c r="I214" i="5"/>
  <c r="I233" i="5" s="1"/>
  <c r="I241" i="5" s="1"/>
  <c r="H64" i="16" l="1"/>
  <c r="H72" i="16"/>
  <c r="X29" i="20"/>
  <c r="NK315" i="5"/>
  <c r="JN314" i="5"/>
  <c r="JS314" i="5"/>
  <c r="JN320" i="5"/>
  <c r="NR315" i="5"/>
  <c r="JS321" i="5"/>
  <c r="NJ314" i="5"/>
  <c r="JN319" i="5"/>
  <c r="IE314" i="5"/>
  <c r="IE315" i="5" s="1"/>
  <c r="NR314" i="5"/>
  <c r="JS322" i="5"/>
  <c r="NG314" i="5"/>
  <c r="NM326" i="5"/>
  <c r="JN321" i="5"/>
  <c r="JS320" i="5"/>
  <c r="MC321" i="5"/>
  <c r="JW321" i="5"/>
  <c r="NO314" i="5"/>
  <c r="NF315" i="5"/>
  <c r="IB321" i="5"/>
  <c r="MC314" i="5"/>
  <c r="MC315" i="5" s="1"/>
  <c r="JP320" i="5"/>
  <c r="NE315" i="5"/>
  <c r="MB322" i="5"/>
  <c r="MA314" i="5"/>
  <c r="MA315" i="5" s="1"/>
  <c r="JW314" i="5"/>
  <c r="MB320" i="5"/>
  <c r="MA322" i="5"/>
  <c r="JP322" i="5"/>
  <c r="NO315" i="5"/>
  <c r="IB319" i="5"/>
  <c r="MA321" i="5"/>
  <c r="JN322" i="5"/>
  <c r="JS319" i="5"/>
  <c r="JW319" i="5"/>
  <c r="NG315" i="5"/>
  <c r="NJ315" i="5"/>
  <c r="NE314" i="5"/>
  <c r="MB321" i="5"/>
  <c r="NK314" i="5"/>
  <c r="NM315" i="5"/>
  <c r="IO312" i="5"/>
  <c r="IO314" i="5" s="1"/>
  <c r="IO326" i="5"/>
  <c r="ON312" i="5"/>
  <c r="ON315" i="5" s="1"/>
  <c r="ON326" i="5"/>
  <c r="OK312" i="5"/>
  <c r="OK314" i="5" s="1"/>
  <c r="OK326" i="5"/>
  <c r="OP312" i="5"/>
  <c r="OP328" i="5" s="1"/>
  <c r="OP330" i="5" s="1"/>
  <c r="OP326" i="5"/>
  <c r="MI312" i="5"/>
  <c r="MI328" i="5" s="1"/>
  <c r="MI330" i="5" s="1"/>
  <c r="MI326" i="5"/>
  <c r="KS312" i="5"/>
  <c r="KS328" i="5" s="1"/>
  <c r="KS330" i="5" s="1"/>
  <c r="KS326" i="5"/>
  <c r="IQ312" i="5"/>
  <c r="IQ314" i="5" s="1"/>
  <c r="IQ326" i="5"/>
  <c r="JU312" i="5"/>
  <c r="JU328" i="5" s="1"/>
  <c r="JU330" i="5" s="1"/>
  <c r="JU326" i="5"/>
  <c r="NH312" i="5"/>
  <c r="NH328" i="5" s="1"/>
  <c r="NH330" i="5" s="1"/>
  <c r="NH326" i="5"/>
  <c r="OY312" i="5"/>
  <c r="OY328" i="5" s="1"/>
  <c r="OY330" i="5" s="1"/>
  <c r="OY326" i="5"/>
  <c r="ID315" i="5"/>
  <c r="ID328" i="5"/>
  <c r="ID330" i="5" s="1"/>
  <c r="IN312" i="5"/>
  <c r="IN328" i="5" s="1"/>
  <c r="IN330" i="5" s="1"/>
  <c r="IN326" i="5"/>
  <c r="IB315" i="5"/>
  <c r="IB322" i="5"/>
  <c r="LX312" i="5"/>
  <c r="LX328" i="5" s="1"/>
  <c r="LX330" i="5" s="1"/>
  <c r="LX326" i="5"/>
  <c r="OR312" i="5"/>
  <c r="OR314" i="5" s="1"/>
  <c r="OR326" i="5"/>
  <c r="OM312" i="5"/>
  <c r="OM314" i="5" s="1"/>
  <c r="OM326" i="5"/>
  <c r="MA319" i="5"/>
  <c r="JW322" i="5"/>
  <c r="ND312" i="5"/>
  <c r="ND328" i="5" s="1"/>
  <c r="ND330" i="5" s="1"/>
  <c r="ND326" i="5"/>
  <c r="MG312" i="5"/>
  <c r="MG328" i="5" s="1"/>
  <c r="MG330" i="5" s="1"/>
  <c r="MG326" i="5"/>
  <c r="JP319" i="5"/>
  <c r="NP312" i="5"/>
  <c r="NP328" i="5" s="1"/>
  <c r="NP330" i="5" s="1"/>
  <c r="NP326" i="5"/>
  <c r="NF314" i="5"/>
  <c r="MB314" i="5"/>
  <c r="MB315" i="5" s="1"/>
  <c r="MC322" i="5"/>
  <c r="NM314" i="5"/>
  <c r="MF312" i="5"/>
  <c r="MF328" i="5" s="1"/>
  <c r="MF330" i="5" s="1"/>
  <c r="MF326" i="5"/>
  <c r="NQ312" i="5"/>
  <c r="NQ328" i="5" s="1"/>
  <c r="NQ330" i="5" s="1"/>
  <c r="NQ326" i="5"/>
  <c r="OL312" i="5"/>
  <c r="OL328" i="5" s="1"/>
  <c r="OL330" i="5" s="1"/>
  <c r="OL326" i="5"/>
  <c r="MD314" i="5"/>
  <c r="MD315" i="5" s="1"/>
  <c r="MD328" i="5"/>
  <c r="MD330" i="5" s="1"/>
  <c r="IK312" i="5"/>
  <c r="IK314" i="5" s="1"/>
  <c r="IK326" i="5"/>
  <c r="IF312" i="5"/>
  <c r="IF314" i="5" s="1"/>
  <c r="IF326" i="5"/>
  <c r="JT312" i="5"/>
  <c r="JT328" i="5" s="1"/>
  <c r="JT330" i="5" s="1"/>
  <c r="JT326" i="5"/>
  <c r="JO312" i="5"/>
  <c r="JO328" i="5" s="1"/>
  <c r="JO330" i="5" s="1"/>
  <c r="JO326" i="5"/>
  <c r="JV312" i="5"/>
  <c r="JV328" i="5" s="1"/>
  <c r="JV330" i="5" s="1"/>
  <c r="JV326" i="5"/>
  <c r="OU312" i="5"/>
  <c r="OU314" i="5" s="1"/>
  <c r="OU326" i="5"/>
  <c r="OT312" i="5"/>
  <c r="OT315" i="5" s="1"/>
  <c r="OT326" i="5"/>
  <c r="NN312" i="5"/>
  <c r="NN326" i="5"/>
  <c r="ID314" i="5"/>
  <c r="IL312" i="5"/>
  <c r="IL314" i="5" s="1"/>
  <c r="IL326" i="5"/>
  <c r="IM312" i="5"/>
  <c r="IM314" i="5" s="1"/>
  <c r="IM326" i="5"/>
  <c r="IB320" i="5"/>
  <c r="IB314" i="5"/>
  <c r="IH312" i="5"/>
  <c r="IH314" i="5" s="1"/>
  <c r="IH326" i="5"/>
  <c r="IJ312" i="5"/>
  <c r="IJ314" i="5" s="1"/>
  <c r="IJ326" i="5"/>
  <c r="JK312" i="5"/>
  <c r="JK328" i="5" s="1"/>
  <c r="JK330" i="5" s="1"/>
  <c r="JK326" i="5"/>
  <c r="JQ312" i="5"/>
  <c r="JQ328" i="5" s="1"/>
  <c r="JQ330" i="5" s="1"/>
  <c r="JQ326" i="5"/>
  <c r="JM312" i="5"/>
  <c r="JM328" i="5" s="1"/>
  <c r="JM330" i="5" s="1"/>
  <c r="JM326" i="5"/>
  <c r="JR312" i="5"/>
  <c r="JR328" i="5" s="1"/>
  <c r="JR330" i="5" s="1"/>
  <c r="JR326" i="5"/>
  <c r="OS312" i="5"/>
  <c r="OS314" i="5" s="1"/>
  <c r="OS326" i="5"/>
  <c r="OV312" i="5"/>
  <c r="OV315" i="5" s="1"/>
  <c r="OV326" i="5"/>
  <c r="MA320" i="5"/>
  <c r="JW320" i="5"/>
  <c r="JP321" i="5"/>
  <c r="JP314" i="5"/>
  <c r="MB319" i="5"/>
  <c r="MC320" i="5"/>
  <c r="MC319" i="5"/>
  <c r="LY312" i="5"/>
  <c r="LY328" i="5" s="1"/>
  <c r="LY330" i="5" s="1"/>
  <c r="LY326" i="5"/>
  <c r="NI312" i="5"/>
  <c r="NI328" i="5" s="1"/>
  <c r="NI330" i="5" s="1"/>
  <c r="NI326" i="5"/>
  <c r="OQ312" i="5"/>
  <c r="OQ328" i="5" s="1"/>
  <c r="OQ330" i="5" s="1"/>
  <c r="OQ326" i="5"/>
  <c r="NL312" i="5"/>
  <c r="NL315" i="5" s="1"/>
  <c r="NL326" i="5"/>
  <c r="IG315" i="5"/>
  <c r="IG328" i="5"/>
  <c r="IG330" i="5" s="1"/>
  <c r="JL314" i="5"/>
  <c r="JL315" i="5" s="1"/>
  <c r="JL328" i="5"/>
  <c r="JL330" i="5" s="1"/>
  <c r="MH322" i="5"/>
  <c r="MH321" i="5"/>
  <c r="MH320" i="5"/>
  <c r="MH319" i="5"/>
  <c r="ML322" i="5"/>
  <c r="ML321" i="5"/>
  <c r="ML320" i="5"/>
  <c r="ML319" i="5"/>
  <c r="QT47" i="5"/>
  <c r="OF47" i="5"/>
  <c r="PM47" i="5"/>
  <c r="MY47" i="5"/>
  <c r="LR47" i="5"/>
  <c r="KK47" i="5"/>
  <c r="A48" i="5"/>
  <c r="JD47" i="5"/>
  <c r="OX310" i="5"/>
  <c r="ML314" i="5"/>
  <c r="ML315" i="5" s="1"/>
  <c r="MJ310" i="5"/>
  <c r="MJ233" i="5"/>
  <c r="MJ241" i="5" s="1"/>
  <c r="LZ322" i="5"/>
  <c r="LZ321" i="5"/>
  <c r="LZ320" i="5"/>
  <c r="LZ319" i="5"/>
  <c r="KR312" i="5"/>
  <c r="JK321" i="5"/>
  <c r="LZ314" i="5"/>
  <c r="MH314" i="5"/>
  <c r="MH315" i="5" s="1"/>
  <c r="ME310" i="5"/>
  <c r="ME233" i="5"/>
  <c r="ME241" i="5" s="1"/>
  <c r="MD322" i="5"/>
  <c r="MD321" i="5"/>
  <c r="MD320" i="5"/>
  <c r="MD319" i="5"/>
  <c r="OO310" i="5"/>
  <c r="OW310" i="5"/>
  <c r="F7" i="3"/>
  <c r="JN323" i="5" l="1"/>
  <c r="JN324" i="5" s="1"/>
  <c r="LY321" i="5"/>
  <c r="JS323" i="5"/>
  <c r="JS324" i="5" s="1"/>
  <c r="NH314" i="5"/>
  <c r="KS315" i="5"/>
  <c r="OV314" i="5"/>
  <c r="ND315" i="5"/>
  <c r="OM315" i="5"/>
  <c r="LX320" i="5"/>
  <c r="OP322" i="5"/>
  <c r="OP323" i="5" s="1"/>
  <c r="OP324" i="5" s="1"/>
  <c r="JU321" i="5"/>
  <c r="JQ319" i="5"/>
  <c r="JR321" i="5"/>
  <c r="JW323" i="5"/>
  <c r="JW324" i="5" s="1"/>
  <c r="JU314" i="5"/>
  <c r="OP315" i="5"/>
  <c r="NI314" i="5"/>
  <c r="MF314" i="5"/>
  <c r="MF315" i="5" s="1"/>
  <c r="IB323" i="5"/>
  <c r="JP323" i="5"/>
  <c r="JP324" i="5" s="1"/>
  <c r="KS314" i="5"/>
  <c r="ND314" i="5"/>
  <c r="JQ322" i="5"/>
  <c r="JR320" i="5"/>
  <c r="OP314" i="5"/>
  <c r="IN314" i="5"/>
  <c r="LX314" i="5"/>
  <c r="MY315" i="5" s="1"/>
  <c r="MY229" i="5" s="1"/>
  <c r="F46" i="16" s="1"/>
  <c r="OT314" i="5"/>
  <c r="ON314" i="5"/>
  <c r="JT320" i="5"/>
  <c r="JU319" i="5"/>
  <c r="LX322" i="5"/>
  <c r="JQ320" i="5"/>
  <c r="JQ314" i="5"/>
  <c r="JR322" i="5"/>
  <c r="JV320" i="5"/>
  <c r="OY314" i="5"/>
  <c r="OY322" i="5"/>
  <c r="OY323" i="5" s="1"/>
  <c r="OY324" i="5" s="1"/>
  <c r="MB323" i="5"/>
  <c r="MB324" i="5" s="1"/>
  <c r="JU320" i="5"/>
  <c r="LX321" i="5"/>
  <c r="JR314" i="5"/>
  <c r="OL314" i="5"/>
  <c r="JT319" i="5"/>
  <c r="JU322" i="5"/>
  <c r="LX319" i="5"/>
  <c r="JQ321" i="5"/>
  <c r="MF322" i="5"/>
  <c r="JR319" i="5"/>
  <c r="JV321" i="5"/>
  <c r="OY315" i="5"/>
  <c r="JO321" i="5"/>
  <c r="LY319" i="5"/>
  <c r="JO319" i="5"/>
  <c r="NP314" i="5"/>
  <c r="JM321" i="5"/>
  <c r="MC323" i="5"/>
  <c r="MC324" i="5" s="1"/>
  <c r="JM314" i="5"/>
  <c r="MI319" i="5"/>
  <c r="MG322" i="5"/>
  <c r="MA323" i="5"/>
  <c r="MA324" i="5" s="1"/>
  <c r="MG319" i="5"/>
  <c r="MI320" i="5"/>
  <c r="OK315" i="5"/>
  <c r="OR315" i="5"/>
  <c r="OS315" i="5"/>
  <c r="NQ315" i="5"/>
  <c r="MG321" i="5"/>
  <c r="JM320" i="5"/>
  <c r="JK314" i="5"/>
  <c r="JK319" i="5"/>
  <c r="JO314" i="5"/>
  <c r="MI314" i="5"/>
  <c r="MI315" i="5" s="1"/>
  <c r="MI321" i="5"/>
  <c r="MG320" i="5"/>
  <c r="JM319" i="5"/>
  <c r="JK320" i="5"/>
  <c r="NH315" i="5"/>
  <c r="MG314" i="5"/>
  <c r="MG315" i="5" s="1"/>
  <c r="JM322" i="5"/>
  <c r="JK322" i="5"/>
  <c r="LY314" i="5"/>
  <c r="LY315" i="5" s="1"/>
  <c r="MI322" i="5"/>
  <c r="OQ314" i="5"/>
  <c r="ME312" i="5"/>
  <c r="ME328" i="5" s="1"/>
  <c r="ME330" i="5" s="1"/>
  <c r="ME326" i="5"/>
  <c r="MJ312" i="5"/>
  <c r="MJ328" i="5" s="1"/>
  <c r="MJ330" i="5" s="1"/>
  <c r="MJ326" i="5"/>
  <c r="NN328" i="5"/>
  <c r="NN330" i="5" s="1"/>
  <c r="NN315" i="5"/>
  <c r="NN314" i="5"/>
  <c r="OU322" i="5"/>
  <c r="OU323" i="5" s="1"/>
  <c r="OU324" i="5" s="1"/>
  <c r="OU328" i="5"/>
  <c r="OU330" i="5" s="1"/>
  <c r="IF315" i="5"/>
  <c r="IF328" i="5"/>
  <c r="IF330" i="5" s="1"/>
  <c r="OU315" i="5"/>
  <c r="NI315" i="5"/>
  <c r="NQ314" i="5"/>
  <c r="JT322" i="5"/>
  <c r="JT314" i="5"/>
  <c r="KR315" i="5"/>
  <c r="KR328" i="5"/>
  <c r="KR330" i="5" s="1"/>
  <c r="JO320" i="5"/>
  <c r="MF321" i="5"/>
  <c r="MF320" i="5"/>
  <c r="LY322" i="5"/>
  <c r="OX312" i="5"/>
  <c r="OX328" i="5" s="1"/>
  <c r="OX330" i="5" s="1"/>
  <c r="OX326" i="5"/>
  <c r="NP315" i="5"/>
  <c r="JV322" i="5"/>
  <c r="OQ322" i="5"/>
  <c r="OQ323" i="5" s="1"/>
  <c r="OQ324" i="5" s="1"/>
  <c r="OV322" i="5"/>
  <c r="OV323" i="5" s="1"/>
  <c r="OV324" i="5" s="1"/>
  <c r="OV328" i="5"/>
  <c r="OV330" i="5" s="1"/>
  <c r="IJ315" i="5"/>
  <c r="IJ328" i="5"/>
  <c r="IJ330" i="5" s="1"/>
  <c r="IL315" i="5"/>
  <c r="IL328" i="5"/>
  <c r="IL330" i="5" s="1"/>
  <c r="OM322" i="5"/>
  <c r="OM323" i="5" s="1"/>
  <c r="OM324" i="5" s="1"/>
  <c r="OM328" i="5"/>
  <c r="OM330" i="5" s="1"/>
  <c r="ON322" i="5"/>
  <c r="ON323" i="5" s="1"/>
  <c r="ON324" i="5" s="1"/>
  <c r="ON328" i="5"/>
  <c r="ON330" i="5" s="1"/>
  <c r="OW312" i="5"/>
  <c r="OW314" i="5" s="1"/>
  <c r="OW326" i="5"/>
  <c r="NL314" i="5"/>
  <c r="NL328" i="5"/>
  <c r="NL330" i="5" s="1"/>
  <c r="OT322" i="5"/>
  <c r="OT323" i="5" s="1"/>
  <c r="OT324" i="5" s="1"/>
  <c r="OT328" i="5"/>
  <c r="OT330" i="5" s="1"/>
  <c r="IK315" i="5"/>
  <c r="IK328" i="5"/>
  <c r="IK330" i="5" s="1"/>
  <c r="OO312" i="5"/>
  <c r="OO314" i="5" s="1"/>
  <c r="OO326" i="5"/>
  <c r="OL315" i="5"/>
  <c r="JT321" i="5"/>
  <c r="JO322" i="5"/>
  <c r="MF319" i="5"/>
  <c r="LY320" i="5"/>
  <c r="JV319" i="5"/>
  <c r="JV314" i="5"/>
  <c r="OQ315" i="5"/>
  <c r="OS322" i="5"/>
  <c r="OS323" i="5" s="1"/>
  <c r="OS324" i="5" s="1"/>
  <c r="OS328" i="5"/>
  <c r="OS330" i="5" s="1"/>
  <c r="IH315" i="5"/>
  <c r="IH328" i="5"/>
  <c r="IH330" i="5" s="1"/>
  <c r="IM315" i="5"/>
  <c r="IM328" i="5"/>
  <c r="IM330" i="5" s="1"/>
  <c r="OR322" i="5"/>
  <c r="OR323" i="5" s="1"/>
  <c r="OR324" i="5" s="1"/>
  <c r="OR328" i="5"/>
  <c r="OR330" i="5" s="1"/>
  <c r="IQ315" i="5"/>
  <c r="IQ328" i="5"/>
  <c r="IQ330" i="5" s="1"/>
  <c r="OK322" i="5"/>
  <c r="OK323" i="5" s="1"/>
  <c r="OK324" i="5" s="1"/>
  <c r="OK328" i="5"/>
  <c r="OK330" i="5" s="1"/>
  <c r="IO315" i="5"/>
  <c r="IO328" i="5"/>
  <c r="IO330" i="5" s="1"/>
  <c r="KR314" i="5"/>
  <c r="MH323" i="5"/>
  <c r="MH324" i="5" s="1"/>
  <c r="QT48" i="5"/>
  <c r="PM48" i="5"/>
  <c r="OF48" i="5"/>
  <c r="LR48" i="5"/>
  <c r="MY48" i="5"/>
  <c r="KK48" i="5"/>
  <c r="A49" i="5"/>
  <c r="JD48" i="5"/>
  <c r="ML323" i="5"/>
  <c r="ML324" i="5" s="1"/>
  <c r="MD323" i="5"/>
  <c r="MD324" i="5" s="1"/>
  <c r="LZ323" i="5"/>
  <c r="LZ324" i="5" s="1"/>
  <c r="GM293" i="5"/>
  <c r="FJ293" i="5"/>
  <c r="EV293" i="5"/>
  <c r="DS293" i="5"/>
  <c r="CP293" i="5"/>
  <c r="BM293" i="5"/>
  <c r="AJ293" i="5"/>
  <c r="GM292" i="5"/>
  <c r="FJ292" i="5"/>
  <c r="EV292" i="5"/>
  <c r="DS292" i="5"/>
  <c r="CP292" i="5"/>
  <c r="BM292" i="5"/>
  <c r="AJ292" i="5"/>
  <c r="GM290" i="5"/>
  <c r="FJ290" i="5"/>
  <c r="EV290" i="5"/>
  <c r="DS290" i="5"/>
  <c r="CP290" i="5"/>
  <c r="BM290" i="5"/>
  <c r="AJ290" i="5"/>
  <c r="GM289" i="5"/>
  <c r="FJ289" i="5"/>
  <c r="EV289" i="5"/>
  <c r="DS289" i="5"/>
  <c r="CP289" i="5"/>
  <c r="BM289" i="5"/>
  <c r="AJ289" i="5"/>
  <c r="GM267" i="5"/>
  <c r="FJ267" i="5"/>
  <c r="EV267" i="5"/>
  <c r="DS267" i="5"/>
  <c r="CP267" i="5"/>
  <c r="BM267" i="5"/>
  <c r="AJ267" i="5"/>
  <c r="GM266" i="5"/>
  <c r="FJ266" i="5"/>
  <c r="EV266" i="5"/>
  <c r="DS266" i="5"/>
  <c r="CP266" i="5"/>
  <c r="BM266" i="5"/>
  <c r="AJ266" i="5"/>
  <c r="GM260" i="5"/>
  <c r="FJ260" i="5"/>
  <c r="EV260" i="5"/>
  <c r="DS260" i="5"/>
  <c r="CP260" i="5"/>
  <c r="BM260" i="5"/>
  <c r="AJ260" i="5"/>
  <c r="GM259" i="5"/>
  <c r="FJ259" i="5"/>
  <c r="EV259" i="5"/>
  <c r="DS259" i="5"/>
  <c r="CP259" i="5"/>
  <c r="BM259" i="5"/>
  <c r="AJ259" i="5"/>
  <c r="IN315" i="5" l="1"/>
  <c r="IN229" i="5" s="1"/>
  <c r="OX315" i="5"/>
  <c r="ME319" i="5"/>
  <c r="OX322" i="5"/>
  <c r="OX323" i="5" s="1"/>
  <c r="OX324" i="5" s="1"/>
  <c r="MJ314" i="5"/>
  <c r="MJ315" i="5" s="1"/>
  <c r="JQ323" i="5"/>
  <c r="JQ324" i="5" s="1"/>
  <c r="JR323" i="5"/>
  <c r="JR324" i="5" s="1"/>
  <c r="LX315" i="5"/>
  <c r="MJ321" i="5"/>
  <c r="MJ320" i="5"/>
  <c r="JT323" i="5"/>
  <c r="JT324" i="5" s="1"/>
  <c r="JU323" i="5"/>
  <c r="JU324" i="5" s="1"/>
  <c r="LX323" i="5"/>
  <c r="LX324" i="5" s="1"/>
  <c r="JV323" i="5"/>
  <c r="JV324" i="5" s="1"/>
  <c r="MJ322" i="5"/>
  <c r="LZ315" i="5"/>
  <c r="LZ229" i="5" s="1"/>
  <c r="LZ233" i="5" s="1"/>
  <c r="LZ241" i="5" s="1"/>
  <c r="D9" i="8" s="1"/>
  <c r="MJ319" i="5"/>
  <c r="MG323" i="5"/>
  <c r="MG324" i="5" s="1"/>
  <c r="MI323" i="5"/>
  <c r="MI324" i="5" s="1"/>
  <c r="JM323" i="5"/>
  <c r="JM324" i="5" s="1"/>
  <c r="JK323" i="5"/>
  <c r="JK324" i="5" s="1"/>
  <c r="ME320" i="5"/>
  <c r="OX314" i="5"/>
  <c r="JO323" i="5"/>
  <c r="JO324" i="5" s="1"/>
  <c r="ME314" i="5"/>
  <c r="ME315" i="5" s="1"/>
  <c r="ME321" i="5"/>
  <c r="ME322" i="5"/>
  <c r="LY323" i="5"/>
  <c r="LY324" i="5" s="1"/>
  <c r="MF323" i="5"/>
  <c r="MF324" i="5" s="1"/>
  <c r="OO322" i="5"/>
  <c r="OO323" i="5" s="1"/>
  <c r="OO324" i="5" s="1"/>
  <c r="OO328" i="5"/>
  <c r="OO330" i="5" s="1"/>
  <c r="OW322" i="5"/>
  <c r="OW323" i="5" s="1"/>
  <c r="OW324" i="5" s="1"/>
  <c r="OW328" i="5"/>
  <c r="OW330" i="5" s="1"/>
  <c r="OO315" i="5"/>
  <c r="OW315" i="5"/>
  <c r="QT49" i="5"/>
  <c r="PM49" i="5"/>
  <c r="OF49" i="5"/>
  <c r="LR49" i="5"/>
  <c r="MY49" i="5"/>
  <c r="KK49" i="5"/>
  <c r="JD49" i="5"/>
  <c r="A50" i="5"/>
  <c r="RY208" i="5"/>
  <c r="RX208" i="5"/>
  <c r="RW208" i="5"/>
  <c r="RY207" i="5"/>
  <c r="RX207" i="5"/>
  <c r="RW207" i="5"/>
  <c r="RZ164" i="5"/>
  <c r="RY164" i="5"/>
  <c r="RX164" i="5"/>
  <c r="RW164" i="5"/>
  <c r="RZ105" i="5"/>
  <c r="RY105" i="5"/>
  <c r="RX105" i="5"/>
  <c r="RW105" i="5"/>
  <c r="RZ77" i="5"/>
  <c r="RY77" i="5"/>
  <c r="RX77" i="5"/>
  <c r="RW77" i="5"/>
  <c r="RZ46" i="5"/>
  <c r="RY46" i="5"/>
  <c r="RX46" i="5"/>
  <c r="RW46" i="5"/>
  <c r="RZ45" i="5"/>
  <c r="RY45" i="5"/>
  <c r="RX45" i="5"/>
  <c r="RW45" i="5"/>
  <c r="RZ15" i="5"/>
  <c r="RY15" i="5"/>
  <c r="RX15" i="5"/>
  <c r="RW15" i="5"/>
  <c r="QR208" i="5"/>
  <c r="QQ208" i="5"/>
  <c r="QP208" i="5"/>
  <c r="QR207" i="5"/>
  <c r="QQ207" i="5"/>
  <c r="QP207" i="5"/>
  <c r="QS164" i="5"/>
  <c r="QR164" i="5"/>
  <c r="QQ164" i="5"/>
  <c r="QP164" i="5"/>
  <c r="QS105" i="5"/>
  <c r="QR105" i="5"/>
  <c r="QQ105" i="5"/>
  <c r="QP105" i="5"/>
  <c r="QS77" i="5"/>
  <c r="QR77" i="5"/>
  <c r="QQ77" i="5"/>
  <c r="QP77" i="5"/>
  <c r="QS46" i="5"/>
  <c r="QR46" i="5"/>
  <c r="QQ46" i="5"/>
  <c r="QP46" i="5"/>
  <c r="QS45" i="5"/>
  <c r="QR45" i="5"/>
  <c r="QQ45" i="5"/>
  <c r="QP45" i="5"/>
  <c r="QS15" i="5"/>
  <c r="QR15" i="5"/>
  <c r="QQ15" i="5"/>
  <c r="QP15" i="5"/>
  <c r="PK208" i="5"/>
  <c r="PJ208" i="5"/>
  <c r="PI208" i="5"/>
  <c r="PK207" i="5"/>
  <c r="PJ207" i="5"/>
  <c r="PI207" i="5"/>
  <c r="PL164" i="5"/>
  <c r="PK164" i="5"/>
  <c r="PJ164" i="5"/>
  <c r="PI164" i="5"/>
  <c r="PL105" i="5"/>
  <c r="PK105" i="5"/>
  <c r="PJ105" i="5"/>
  <c r="PI105" i="5"/>
  <c r="PL77" i="5"/>
  <c r="PK77" i="5"/>
  <c r="PJ77" i="5"/>
  <c r="PI77" i="5"/>
  <c r="PL46" i="5"/>
  <c r="PK46" i="5"/>
  <c r="PJ46" i="5"/>
  <c r="PI46" i="5"/>
  <c r="PL45" i="5"/>
  <c r="PK45" i="5"/>
  <c r="PJ45" i="5"/>
  <c r="PI45" i="5"/>
  <c r="PL15" i="5"/>
  <c r="PK15" i="5"/>
  <c r="PJ15" i="5"/>
  <c r="PI15" i="5"/>
  <c r="OD208" i="5"/>
  <c r="OC208" i="5"/>
  <c r="OB208" i="5"/>
  <c r="OD207" i="5"/>
  <c r="OC207" i="5"/>
  <c r="OB207" i="5"/>
  <c r="OE164" i="5"/>
  <c r="OD164" i="5"/>
  <c r="OC164" i="5"/>
  <c r="OB164" i="5"/>
  <c r="OE105" i="5"/>
  <c r="OD105" i="5"/>
  <c r="OC105" i="5"/>
  <c r="OB105" i="5"/>
  <c r="OE77" i="5"/>
  <c r="OD77" i="5"/>
  <c r="OC77" i="5"/>
  <c r="OB77" i="5"/>
  <c r="OE46" i="5"/>
  <c r="OD46" i="5"/>
  <c r="OC46" i="5"/>
  <c r="OB46" i="5"/>
  <c r="OE45" i="5"/>
  <c r="OD45" i="5"/>
  <c r="OC45" i="5"/>
  <c r="OB45" i="5"/>
  <c r="OE15" i="5"/>
  <c r="OD15" i="5"/>
  <c r="OC15" i="5"/>
  <c r="OB15" i="5"/>
  <c r="MX164" i="5"/>
  <c r="MX194" i="5" s="1"/>
  <c r="MX196" i="5" s="1"/>
  <c r="MW164" i="5"/>
  <c r="MW194" i="5" s="1"/>
  <c r="MW196" i="5" s="1"/>
  <c r="MW207" i="5" s="1"/>
  <c r="MV164" i="5"/>
  <c r="MV194" i="5" s="1"/>
  <c r="MV196" i="5" s="1"/>
  <c r="MV207" i="5" s="1"/>
  <c r="MU164" i="5"/>
  <c r="MU194" i="5" s="1"/>
  <c r="MU196" i="5" s="1"/>
  <c r="MU207" i="5" s="1"/>
  <c r="MX105" i="5"/>
  <c r="MW105" i="5"/>
  <c r="MV105" i="5"/>
  <c r="MU105" i="5"/>
  <c r="MX77" i="5"/>
  <c r="MW77" i="5"/>
  <c r="MV77" i="5"/>
  <c r="MU77" i="5"/>
  <c r="MX46" i="5"/>
  <c r="MW46" i="5"/>
  <c r="MV46" i="5"/>
  <c r="MU46" i="5"/>
  <c r="MX45" i="5"/>
  <c r="MW45" i="5"/>
  <c r="MV45" i="5"/>
  <c r="MU45" i="5"/>
  <c r="MX15" i="5"/>
  <c r="MW15" i="5"/>
  <c r="MV15" i="5"/>
  <c r="MU15" i="5"/>
  <c r="LP208" i="5"/>
  <c r="LO208" i="5"/>
  <c r="LN208" i="5"/>
  <c r="LP207" i="5"/>
  <c r="LO207" i="5"/>
  <c r="LN207" i="5"/>
  <c r="LQ164" i="5"/>
  <c r="LQ194" i="5" s="1"/>
  <c r="LP164" i="5"/>
  <c r="LP194" i="5" s="1"/>
  <c r="LO164" i="5"/>
  <c r="LO194" i="5" s="1"/>
  <c r="LN164" i="5"/>
  <c r="LN194" i="5" s="1"/>
  <c r="LQ105" i="5"/>
  <c r="LP105" i="5"/>
  <c r="LO105" i="5"/>
  <c r="LN105" i="5"/>
  <c r="LQ77" i="5"/>
  <c r="LP77" i="5"/>
  <c r="LO77" i="5"/>
  <c r="LN77" i="5"/>
  <c r="LQ46" i="5"/>
  <c r="LP46" i="5"/>
  <c r="LO46" i="5"/>
  <c r="LN46" i="5"/>
  <c r="LQ45" i="5"/>
  <c r="LP45" i="5"/>
  <c r="LO45" i="5"/>
  <c r="LN45" i="5"/>
  <c r="LQ15" i="5"/>
  <c r="LP15" i="5"/>
  <c r="LO15" i="5"/>
  <c r="LN15" i="5"/>
  <c r="KJ164" i="5"/>
  <c r="KI164" i="5"/>
  <c r="KH164" i="5"/>
  <c r="KG164" i="5"/>
  <c r="KJ105" i="5"/>
  <c r="KI105" i="5"/>
  <c r="KH105" i="5"/>
  <c r="KG105" i="5"/>
  <c r="KJ77" i="5"/>
  <c r="KI77" i="5"/>
  <c r="KH77" i="5"/>
  <c r="KG77" i="5"/>
  <c r="KJ46" i="5"/>
  <c r="KI46" i="5"/>
  <c r="KH46" i="5"/>
  <c r="KG46" i="5"/>
  <c r="KJ45" i="5"/>
  <c r="KI45" i="5"/>
  <c r="KH45" i="5"/>
  <c r="KG45" i="5"/>
  <c r="KJ15" i="5"/>
  <c r="KI15" i="5"/>
  <c r="KH15" i="5"/>
  <c r="KG15" i="5"/>
  <c r="JB208" i="5"/>
  <c r="JA208" i="5"/>
  <c r="IZ208" i="5"/>
  <c r="JB207" i="5"/>
  <c r="JA207" i="5"/>
  <c r="IZ207" i="5"/>
  <c r="JC164" i="5"/>
  <c r="JB164" i="5"/>
  <c r="JA164" i="5"/>
  <c r="IZ164" i="5"/>
  <c r="JC105" i="5"/>
  <c r="JB105" i="5"/>
  <c r="JA105" i="5"/>
  <c r="IZ105" i="5"/>
  <c r="JC77" i="5"/>
  <c r="JB77" i="5"/>
  <c r="JA77" i="5"/>
  <c r="IZ77" i="5"/>
  <c r="JC46" i="5"/>
  <c r="JB46" i="5"/>
  <c r="JA46" i="5"/>
  <c r="IZ46" i="5"/>
  <c r="JC45" i="5"/>
  <c r="JB45" i="5"/>
  <c r="JA45" i="5"/>
  <c r="IZ45" i="5"/>
  <c r="JC15" i="5"/>
  <c r="JB15" i="5"/>
  <c r="JA15" i="5"/>
  <c r="IZ15" i="5"/>
  <c r="FG208" i="5"/>
  <c r="FF208" i="5"/>
  <c r="FE208" i="5"/>
  <c r="FC208" i="5"/>
  <c r="FB208" i="5"/>
  <c r="FA208" i="5"/>
  <c r="EZ208" i="5"/>
  <c r="FG207" i="5"/>
  <c r="FF207" i="5"/>
  <c r="FE207" i="5"/>
  <c r="FC207" i="5"/>
  <c r="FB207" i="5"/>
  <c r="FA207" i="5"/>
  <c r="EZ207" i="5"/>
  <c r="FI164" i="5"/>
  <c r="FH164" i="5"/>
  <c r="FG164" i="5"/>
  <c r="FF164" i="5"/>
  <c r="FE164" i="5"/>
  <c r="FD164" i="5"/>
  <c r="FC164" i="5"/>
  <c r="FB164" i="5"/>
  <c r="FA164" i="5"/>
  <c r="EZ164" i="5"/>
  <c r="EY164" i="5"/>
  <c r="EX164" i="5"/>
  <c r="EW164" i="5"/>
  <c r="EV164" i="5"/>
  <c r="FI105" i="5"/>
  <c r="FH105" i="5"/>
  <c r="FG105" i="5"/>
  <c r="FF105" i="5"/>
  <c r="FE105" i="5"/>
  <c r="FD105" i="5"/>
  <c r="FC105" i="5"/>
  <c r="FB105" i="5"/>
  <c r="FA105" i="5"/>
  <c r="EZ105" i="5"/>
  <c r="EY105" i="5"/>
  <c r="EX105" i="5"/>
  <c r="EW105" i="5"/>
  <c r="EV105" i="5"/>
  <c r="FI77" i="5"/>
  <c r="FH77" i="5"/>
  <c r="FG77" i="5"/>
  <c r="FF77" i="5"/>
  <c r="FE77" i="5"/>
  <c r="FD77" i="5"/>
  <c r="FC77" i="5"/>
  <c r="FB77" i="5"/>
  <c r="FA77" i="5"/>
  <c r="EZ77" i="5"/>
  <c r="EY77" i="5"/>
  <c r="EX77" i="5"/>
  <c r="EW77" i="5"/>
  <c r="EV77" i="5"/>
  <c r="FI46" i="5"/>
  <c r="FH46" i="5"/>
  <c r="FG46" i="5"/>
  <c r="FF46" i="5"/>
  <c r="FE46" i="5"/>
  <c r="FD46" i="5"/>
  <c r="FC46" i="5"/>
  <c r="FB46" i="5"/>
  <c r="FA46" i="5"/>
  <c r="EZ46" i="5"/>
  <c r="EY46" i="5"/>
  <c r="EX46" i="5"/>
  <c r="EW46" i="5"/>
  <c r="EV46" i="5"/>
  <c r="FI45" i="5"/>
  <c r="FH45" i="5"/>
  <c r="FG45" i="5"/>
  <c r="FF45" i="5"/>
  <c r="FE45" i="5"/>
  <c r="FD45" i="5"/>
  <c r="FC45" i="5"/>
  <c r="FB45" i="5"/>
  <c r="FA45" i="5"/>
  <c r="EZ45" i="5"/>
  <c r="EY45" i="5"/>
  <c r="EX45" i="5"/>
  <c r="EW45" i="5"/>
  <c r="EV45" i="5"/>
  <c r="FI15" i="5"/>
  <c r="FH15" i="5"/>
  <c r="FG15" i="5"/>
  <c r="FF15" i="5"/>
  <c r="FE15" i="5"/>
  <c r="FD15" i="5"/>
  <c r="FC15" i="5"/>
  <c r="FB15" i="5"/>
  <c r="FA15" i="5"/>
  <c r="EZ15" i="5"/>
  <c r="EY15" i="5"/>
  <c r="EX15" i="5"/>
  <c r="EW15" i="5"/>
  <c r="EV15" i="5"/>
  <c r="DZ208" i="5"/>
  <c r="DY208" i="5"/>
  <c r="DX208" i="5"/>
  <c r="DV208" i="5"/>
  <c r="DU208" i="5"/>
  <c r="DT208" i="5"/>
  <c r="DS208" i="5"/>
  <c r="DZ207" i="5"/>
  <c r="DY207" i="5"/>
  <c r="DX207" i="5"/>
  <c r="DV207" i="5"/>
  <c r="DU207" i="5"/>
  <c r="DT207" i="5"/>
  <c r="DS207" i="5"/>
  <c r="EB164" i="5"/>
  <c r="EA164" i="5"/>
  <c r="DZ164" i="5"/>
  <c r="DY164" i="5"/>
  <c r="DX164" i="5"/>
  <c r="DW164" i="5"/>
  <c r="DV164" i="5"/>
  <c r="DU164" i="5"/>
  <c r="DT164" i="5"/>
  <c r="DS164" i="5"/>
  <c r="DR164" i="5"/>
  <c r="DQ164" i="5"/>
  <c r="DP164" i="5"/>
  <c r="DN164" i="5"/>
  <c r="EB105" i="5"/>
  <c r="EA105" i="5"/>
  <c r="DZ105" i="5"/>
  <c r="DY105" i="5"/>
  <c r="DX105" i="5"/>
  <c r="DW105" i="5"/>
  <c r="DV105" i="5"/>
  <c r="DU105" i="5"/>
  <c r="DT105" i="5"/>
  <c r="DS105" i="5"/>
  <c r="DR105" i="5"/>
  <c r="DQ105" i="5"/>
  <c r="DP105" i="5"/>
  <c r="DN105" i="5"/>
  <c r="EB77" i="5"/>
  <c r="EA77" i="5"/>
  <c r="DZ77" i="5"/>
  <c r="DY77" i="5"/>
  <c r="DX77" i="5"/>
  <c r="DW77" i="5"/>
  <c r="DV77" i="5"/>
  <c r="DU77" i="5"/>
  <c r="DT77" i="5"/>
  <c r="DS77" i="5"/>
  <c r="DR77" i="5"/>
  <c r="DQ77" i="5"/>
  <c r="DP77" i="5"/>
  <c r="DN77" i="5"/>
  <c r="EB46" i="5"/>
  <c r="EA46" i="5"/>
  <c r="DZ46" i="5"/>
  <c r="DY46" i="5"/>
  <c r="DX46" i="5"/>
  <c r="DW46" i="5"/>
  <c r="DV46" i="5"/>
  <c r="DU46" i="5"/>
  <c r="DT46" i="5"/>
  <c r="DS46" i="5"/>
  <c r="DR46" i="5"/>
  <c r="DQ46" i="5"/>
  <c r="DP46" i="5"/>
  <c r="DN46" i="5"/>
  <c r="EB45" i="5"/>
  <c r="EA45" i="5"/>
  <c r="DZ45" i="5"/>
  <c r="DY45" i="5"/>
  <c r="DX45" i="5"/>
  <c r="DW45" i="5"/>
  <c r="DV45" i="5"/>
  <c r="DU45" i="5"/>
  <c r="DT45" i="5"/>
  <c r="DS45" i="5"/>
  <c r="DR45" i="5"/>
  <c r="DQ45" i="5"/>
  <c r="DP45" i="5"/>
  <c r="DN45" i="5"/>
  <c r="EB15" i="5"/>
  <c r="EA15" i="5"/>
  <c r="DZ15" i="5"/>
  <c r="DY15" i="5"/>
  <c r="DX15" i="5"/>
  <c r="DW15" i="5"/>
  <c r="DV15" i="5"/>
  <c r="DU15" i="5"/>
  <c r="DT15" i="5"/>
  <c r="DS15" i="5"/>
  <c r="DR15" i="5"/>
  <c r="DQ15" i="5"/>
  <c r="DP15" i="5"/>
  <c r="DN15" i="5"/>
  <c r="CS208" i="5"/>
  <c r="CR208" i="5"/>
  <c r="CQ208" i="5"/>
  <c r="CO208" i="5"/>
  <c r="CN208" i="5"/>
  <c r="CM208" i="5"/>
  <c r="CL208" i="5"/>
  <c r="CS207" i="5"/>
  <c r="CR207" i="5"/>
  <c r="CQ207" i="5"/>
  <c r="CO207" i="5"/>
  <c r="CN207" i="5"/>
  <c r="CM207" i="5"/>
  <c r="CL207" i="5"/>
  <c r="CU164" i="5"/>
  <c r="CT164" i="5"/>
  <c r="CS164" i="5"/>
  <c r="CR164" i="5"/>
  <c r="CQ164" i="5"/>
  <c r="CP164" i="5"/>
  <c r="CO164" i="5"/>
  <c r="CN164" i="5"/>
  <c r="CM164" i="5"/>
  <c r="CL164" i="5"/>
  <c r="CK164" i="5"/>
  <c r="CJ164" i="5"/>
  <c r="CI164" i="5"/>
  <c r="CG164" i="5"/>
  <c r="CU105" i="5"/>
  <c r="CT105" i="5"/>
  <c r="CS105" i="5"/>
  <c r="CR105" i="5"/>
  <c r="CQ105" i="5"/>
  <c r="CP105" i="5"/>
  <c r="CO105" i="5"/>
  <c r="CN105" i="5"/>
  <c r="CM105" i="5"/>
  <c r="CL105" i="5"/>
  <c r="CK105" i="5"/>
  <c r="CJ105" i="5"/>
  <c r="CI105" i="5"/>
  <c r="CG105" i="5"/>
  <c r="CU77" i="5"/>
  <c r="CT77" i="5"/>
  <c r="CS77" i="5"/>
  <c r="CR77" i="5"/>
  <c r="CQ77" i="5"/>
  <c r="CP77" i="5"/>
  <c r="CO77" i="5"/>
  <c r="CN77" i="5"/>
  <c r="CM77" i="5"/>
  <c r="CL77" i="5"/>
  <c r="CK77" i="5"/>
  <c r="CJ77" i="5"/>
  <c r="CI77" i="5"/>
  <c r="CG77" i="5"/>
  <c r="CU46" i="5"/>
  <c r="CT46" i="5"/>
  <c r="CS46" i="5"/>
  <c r="CR46" i="5"/>
  <c r="CQ46" i="5"/>
  <c r="CP46" i="5"/>
  <c r="CO46" i="5"/>
  <c r="CN46" i="5"/>
  <c r="CM46" i="5"/>
  <c r="CL46" i="5"/>
  <c r="CK46" i="5"/>
  <c r="CJ46" i="5"/>
  <c r="CI46" i="5"/>
  <c r="CG46" i="5"/>
  <c r="CU45" i="5"/>
  <c r="CT45" i="5"/>
  <c r="CS45" i="5"/>
  <c r="CR45" i="5"/>
  <c r="CQ45" i="5"/>
  <c r="CP45" i="5"/>
  <c r="CO45" i="5"/>
  <c r="CN45" i="5"/>
  <c r="CM45" i="5"/>
  <c r="CL45" i="5"/>
  <c r="CK45" i="5"/>
  <c r="CJ45" i="5"/>
  <c r="CI45" i="5"/>
  <c r="CG45" i="5"/>
  <c r="CU15" i="5"/>
  <c r="CT15" i="5"/>
  <c r="CS15" i="5"/>
  <c r="CR15" i="5"/>
  <c r="CQ15" i="5"/>
  <c r="CP15" i="5"/>
  <c r="CO15" i="5"/>
  <c r="CN15" i="5"/>
  <c r="CM15" i="5"/>
  <c r="CL15" i="5"/>
  <c r="CK15" i="5"/>
  <c r="CJ15" i="5"/>
  <c r="CI15" i="5"/>
  <c r="CG15" i="5"/>
  <c r="BL208" i="5"/>
  <c r="BK208" i="5"/>
  <c r="BJ208" i="5"/>
  <c r="BH208" i="5"/>
  <c r="BG208" i="5"/>
  <c r="BF208" i="5"/>
  <c r="BE208" i="5"/>
  <c r="BL207" i="5"/>
  <c r="BK207" i="5"/>
  <c r="BJ207" i="5"/>
  <c r="BH207" i="5"/>
  <c r="BG207" i="5"/>
  <c r="BF207" i="5"/>
  <c r="BE207" i="5"/>
  <c r="BN164" i="5"/>
  <c r="BM164" i="5"/>
  <c r="BL164" i="5"/>
  <c r="BK164" i="5"/>
  <c r="BJ164" i="5"/>
  <c r="BI164" i="5"/>
  <c r="BH164" i="5"/>
  <c r="BG164" i="5"/>
  <c r="BF164" i="5"/>
  <c r="BE164" i="5"/>
  <c r="BD164" i="5"/>
  <c r="BC164" i="5"/>
  <c r="BB164" i="5"/>
  <c r="AY164" i="5"/>
  <c r="BN105" i="5"/>
  <c r="BM105" i="5"/>
  <c r="BL105" i="5"/>
  <c r="BK105" i="5"/>
  <c r="BJ105" i="5"/>
  <c r="BI105" i="5"/>
  <c r="BH105" i="5"/>
  <c r="BG105" i="5"/>
  <c r="BF105" i="5"/>
  <c r="BE105" i="5"/>
  <c r="BD105" i="5"/>
  <c r="BC105" i="5"/>
  <c r="BB105" i="5"/>
  <c r="AY105" i="5"/>
  <c r="BN77" i="5"/>
  <c r="BM77" i="5"/>
  <c r="BL77" i="5"/>
  <c r="BK77" i="5"/>
  <c r="BJ77" i="5"/>
  <c r="BI77" i="5"/>
  <c r="BH77" i="5"/>
  <c r="BG77" i="5"/>
  <c r="BF77" i="5"/>
  <c r="BE77" i="5"/>
  <c r="BD77" i="5"/>
  <c r="BC77" i="5"/>
  <c r="BB77" i="5"/>
  <c r="AY77" i="5"/>
  <c r="BN46" i="5"/>
  <c r="BM46" i="5"/>
  <c r="BL46" i="5"/>
  <c r="BK46" i="5"/>
  <c r="BJ46" i="5"/>
  <c r="BI46" i="5"/>
  <c r="BH46" i="5"/>
  <c r="BG46" i="5"/>
  <c r="BF46" i="5"/>
  <c r="BE46" i="5"/>
  <c r="BD46" i="5"/>
  <c r="BC46" i="5"/>
  <c r="BB46" i="5"/>
  <c r="AY46" i="5"/>
  <c r="BN45" i="5"/>
  <c r="BM45" i="5"/>
  <c r="BL45" i="5"/>
  <c r="BK45" i="5"/>
  <c r="BJ45" i="5"/>
  <c r="BI45" i="5"/>
  <c r="BH45" i="5"/>
  <c r="BG45" i="5"/>
  <c r="BF45" i="5"/>
  <c r="BE45" i="5"/>
  <c r="BD45" i="5"/>
  <c r="BC45" i="5"/>
  <c r="BB45" i="5"/>
  <c r="AY45" i="5"/>
  <c r="BN15" i="5"/>
  <c r="BM15" i="5"/>
  <c r="BL15" i="5"/>
  <c r="BK15" i="5"/>
  <c r="BJ15" i="5"/>
  <c r="BI15" i="5"/>
  <c r="BH15" i="5"/>
  <c r="BG15" i="5"/>
  <c r="BF15" i="5"/>
  <c r="BE15" i="5"/>
  <c r="BD15" i="5"/>
  <c r="BC15" i="5"/>
  <c r="BB15" i="5"/>
  <c r="AY15" i="5"/>
  <c r="AG164" i="5"/>
  <c r="AF164" i="5"/>
  <c r="AE164" i="5"/>
  <c r="AB164" i="5"/>
  <c r="Y164" i="5"/>
  <c r="X164" i="5"/>
  <c r="W164" i="5"/>
  <c r="T164" i="5"/>
  <c r="Q164" i="5"/>
  <c r="L164" i="5"/>
  <c r="H164" i="5"/>
  <c r="G164" i="5"/>
  <c r="F164" i="5"/>
  <c r="E164" i="5"/>
  <c r="AG105" i="5"/>
  <c r="AF105" i="5"/>
  <c r="AE105" i="5"/>
  <c r="AB105" i="5"/>
  <c r="Y105" i="5"/>
  <c r="X105" i="5"/>
  <c r="W105" i="5"/>
  <c r="T105" i="5"/>
  <c r="Q105" i="5"/>
  <c r="L105" i="5"/>
  <c r="H105" i="5"/>
  <c r="G105" i="5"/>
  <c r="F105" i="5"/>
  <c r="E105" i="5"/>
  <c r="AG77" i="5"/>
  <c r="AG76" i="5" s="1"/>
  <c r="AF77" i="5"/>
  <c r="AF76" i="5" s="1"/>
  <c r="AE77" i="5"/>
  <c r="AE76" i="5" s="1"/>
  <c r="AB77" i="5"/>
  <c r="AB76" i="5" s="1"/>
  <c r="Y77" i="5"/>
  <c r="Y76" i="5" s="1"/>
  <c r="X77" i="5"/>
  <c r="X76" i="5" s="1"/>
  <c r="W77" i="5"/>
  <c r="W76" i="5" s="1"/>
  <c r="T77" i="5"/>
  <c r="T76" i="5" s="1"/>
  <c r="Q77" i="5"/>
  <c r="Q76" i="5" s="1"/>
  <c r="L77" i="5"/>
  <c r="L76" i="5" s="1"/>
  <c r="H77" i="5"/>
  <c r="H76" i="5" s="1"/>
  <c r="G77" i="5"/>
  <c r="G76" i="5" s="1"/>
  <c r="F77" i="5"/>
  <c r="F76" i="5" s="1"/>
  <c r="E77" i="5"/>
  <c r="E76" i="5" s="1"/>
  <c r="AG46" i="5"/>
  <c r="AF46" i="5"/>
  <c r="AE46" i="5"/>
  <c r="AB46" i="5"/>
  <c r="Y46" i="5"/>
  <c r="X46" i="5"/>
  <c r="W46" i="5"/>
  <c r="T46" i="5"/>
  <c r="Q46" i="5"/>
  <c r="L46" i="5"/>
  <c r="H46" i="5"/>
  <c r="G46" i="5"/>
  <c r="F46" i="5"/>
  <c r="E46" i="5"/>
  <c r="AG45" i="5"/>
  <c r="AF45" i="5"/>
  <c r="AE45" i="5"/>
  <c r="AB45" i="5"/>
  <c r="Y45" i="5"/>
  <c r="X45" i="5"/>
  <c r="W45" i="5"/>
  <c r="T45" i="5"/>
  <c r="Q45" i="5"/>
  <c r="L45" i="5"/>
  <c r="H45" i="5"/>
  <c r="G45" i="5"/>
  <c r="F45" i="5"/>
  <c r="E45" i="5"/>
  <c r="AG15" i="5"/>
  <c r="AG14" i="5" s="1"/>
  <c r="AF15" i="5"/>
  <c r="AF14" i="5" s="1"/>
  <c r="AE15" i="5"/>
  <c r="AE14" i="5" s="1"/>
  <c r="AB15" i="5"/>
  <c r="AB14" i="5" s="1"/>
  <c r="Y15" i="5"/>
  <c r="Y14" i="5" s="1"/>
  <c r="X15" i="5"/>
  <c r="X14" i="5" s="1"/>
  <c r="W15" i="5"/>
  <c r="W14" i="5" s="1"/>
  <c r="T15" i="5"/>
  <c r="T14" i="5" s="1"/>
  <c r="Q15" i="5"/>
  <c r="Q14" i="5" s="1"/>
  <c r="L15" i="5"/>
  <c r="L14" i="5" s="1"/>
  <c r="H15" i="5"/>
  <c r="H14" i="5" s="1"/>
  <c r="G15" i="5"/>
  <c r="G14" i="5" s="1"/>
  <c r="F15" i="5"/>
  <c r="F14" i="5" s="1"/>
  <c r="E15" i="5"/>
  <c r="E14" i="5" s="1"/>
  <c r="AE208" i="5"/>
  <c r="AB208" i="5"/>
  <c r="Y208" i="5"/>
  <c r="W208" i="5"/>
  <c r="T208" i="5"/>
  <c r="Q208" i="5"/>
  <c r="L208" i="5"/>
  <c r="AE207" i="5"/>
  <c r="AB207" i="5"/>
  <c r="Y207" i="5"/>
  <c r="W207" i="5"/>
  <c r="T207" i="5"/>
  <c r="Q207" i="5"/>
  <c r="L207" i="5"/>
  <c r="IN233" i="5" l="1"/>
  <c r="IN241" i="5" s="1"/>
  <c r="MJ323" i="5"/>
  <c r="MJ324" i="5" s="1"/>
  <c r="ME323" i="5"/>
  <c r="ME324" i="5" s="1"/>
  <c r="MU208" i="5"/>
  <c r="MV208" i="5"/>
  <c r="MW208" i="5"/>
  <c r="QT50" i="5"/>
  <c r="PM50" i="5"/>
  <c r="OF50" i="5"/>
  <c r="LR50" i="5"/>
  <c r="MY50" i="5"/>
  <c r="KK50" i="5"/>
  <c r="A51" i="5"/>
  <c r="JD50" i="5"/>
  <c r="L209" i="5"/>
  <c r="L210" i="5" s="1"/>
  <c r="T209" i="5"/>
  <c r="T210" i="5" s="1"/>
  <c r="Q209" i="5"/>
  <c r="Q210" i="5" s="1"/>
  <c r="AB209" i="5"/>
  <c r="AB210" i="5" s="1"/>
  <c r="Y209" i="5"/>
  <c r="Y210" i="5" s="1"/>
  <c r="W209" i="5"/>
  <c r="W210" i="5" s="1"/>
  <c r="AE209" i="5"/>
  <c r="AE210" i="5" s="1"/>
  <c r="QT51" i="5" l="1"/>
  <c r="OF51" i="5"/>
  <c r="MY51" i="5"/>
  <c r="PM51" i="5"/>
  <c r="LR51" i="5"/>
  <c r="KK51" i="5"/>
  <c r="JD51" i="5"/>
  <c r="A52" i="5"/>
  <c r="E8" i="3"/>
  <c r="QT52" i="5" l="1"/>
  <c r="PM52" i="5"/>
  <c r="OF52" i="5"/>
  <c r="LR52" i="5"/>
  <c r="MY52" i="5"/>
  <c r="KK52" i="5"/>
  <c r="JD52" i="5"/>
  <c r="A53" i="5"/>
  <c r="C329" i="5"/>
  <c r="AF323" i="5"/>
  <c r="E319" i="5"/>
  <c r="E320" i="5" s="1"/>
  <c r="E321" i="5" s="1"/>
  <c r="E322" i="5" s="1"/>
  <c r="C313" i="5"/>
  <c r="AG237" i="5"/>
  <c r="X237" i="5"/>
  <c r="AF226" i="5"/>
  <c r="AE226" i="5"/>
  <c r="AB226" i="5"/>
  <c r="Y226" i="5"/>
  <c r="W226" i="5"/>
  <c r="T226" i="5"/>
  <c r="Q226" i="5"/>
  <c r="L226" i="5"/>
  <c r="H226" i="5"/>
  <c r="G226" i="5"/>
  <c r="F226" i="5"/>
  <c r="E226" i="5"/>
  <c r="D226" i="5"/>
  <c r="C226" i="5"/>
  <c r="C327" i="5" s="1"/>
  <c r="AG224" i="5"/>
  <c r="AG226" i="5" s="1"/>
  <c r="X224" i="5"/>
  <c r="X226" i="5" s="1"/>
  <c r="AG217" i="5"/>
  <c r="AF217" i="5"/>
  <c r="AE217" i="5"/>
  <c r="AB217" i="5"/>
  <c r="Y217" i="5"/>
  <c r="X217" i="5"/>
  <c r="W217" i="5"/>
  <c r="T217" i="5"/>
  <c r="Q217" i="5"/>
  <c r="L217" i="5"/>
  <c r="H217" i="5"/>
  <c r="G217" i="5"/>
  <c r="F217" i="5"/>
  <c r="E217" i="5"/>
  <c r="AE212" i="5"/>
  <c r="AB212" i="5"/>
  <c r="Y212" i="5"/>
  <c r="W212" i="5"/>
  <c r="T212" i="5"/>
  <c r="Q212" i="5"/>
  <c r="L212" i="5"/>
  <c r="AG194" i="5"/>
  <c r="AG196" i="5" s="1"/>
  <c r="AF194" i="5"/>
  <c r="AF196" i="5" s="1"/>
  <c r="AE194" i="5"/>
  <c r="AB194" i="5"/>
  <c r="Y194" i="5"/>
  <c r="X194" i="5"/>
  <c r="X196" i="5" s="1"/>
  <c r="W194" i="5"/>
  <c r="T194" i="5"/>
  <c r="Q194" i="5"/>
  <c r="L194" i="5"/>
  <c r="H194" i="5"/>
  <c r="H196" i="5" s="1"/>
  <c r="G194" i="5"/>
  <c r="G196" i="5" s="1"/>
  <c r="F194" i="5"/>
  <c r="F196" i="5" s="1"/>
  <c r="E194" i="5"/>
  <c r="E196" i="5" s="1"/>
  <c r="D194" i="5"/>
  <c r="D196" i="5" s="1"/>
  <c r="C194" i="5"/>
  <c r="C196" i="5" s="1"/>
  <c r="AG192" i="5"/>
  <c r="AF192" i="5"/>
  <c r="AE192" i="5"/>
  <c r="AB192" i="5"/>
  <c r="Y192" i="5"/>
  <c r="X192" i="5"/>
  <c r="W192" i="5"/>
  <c r="T192" i="5"/>
  <c r="Q192" i="5"/>
  <c r="L192" i="5"/>
  <c r="H192" i="5"/>
  <c r="G192" i="5"/>
  <c r="F192" i="5"/>
  <c r="E192" i="5"/>
  <c r="D192" i="5"/>
  <c r="AG158" i="5"/>
  <c r="AF158" i="5"/>
  <c r="AE158" i="5"/>
  <c r="AB158" i="5"/>
  <c r="Y158" i="5"/>
  <c r="X158" i="5"/>
  <c r="W158" i="5"/>
  <c r="T158" i="5"/>
  <c r="T160" i="5" s="1"/>
  <c r="Q158" i="5"/>
  <c r="L158" i="5"/>
  <c r="H158" i="5"/>
  <c r="G158" i="5"/>
  <c r="F158" i="5"/>
  <c r="E158" i="5"/>
  <c r="D158" i="5"/>
  <c r="C158" i="5"/>
  <c r="AG104" i="5"/>
  <c r="AF104" i="5"/>
  <c r="AE104" i="5"/>
  <c r="AB104" i="5"/>
  <c r="Y104" i="5"/>
  <c r="X104" i="5"/>
  <c r="W104" i="5"/>
  <c r="T104" i="5"/>
  <c r="Q104" i="5"/>
  <c r="L104" i="5"/>
  <c r="H104" i="5"/>
  <c r="G104" i="5"/>
  <c r="F104" i="5"/>
  <c r="E104" i="5"/>
  <c r="D104" i="5"/>
  <c r="C104" i="5"/>
  <c r="C76" i="5"/>
  <c r="AG44" i="5"/>
  <c r="AF44" i="5"/>
  <c r="AE44" i="5"/>
  <c r="AB44" i="5"/>
  <c r="Y44" i="5"/>
  <c r="X44" i="5"/>
  <c r="W44" i="5"/>
  <c r="T44" i="5"/>
  <c r="Q44" i="5"/>
  <c r="L44" i="5"/>
  <c r="H44" i="5"/>
  <c r="G44" i="5"/>
  <c r="F44" i="5"/>
  <c r="E44" i="5"/>
  <c r="C14" i="5"/>
  <c r="AJ329" i="5"/>
  <c r="BM323" i="5"/>
  <c r="AY319" i="5"/>
  <c r="AY320" i="5" s="1"/>
  <c r="AY321" i="5" s="1"/>
  <c r="AY322" i="5" s="1"/>
  <c r="AJ313" i="5"/>
  <c r="BN237" i="5"/>
  <c r="BI237" i="5"/>
  <c r="BM226" i="5"/>
  <c r="BL226" i="5"/>
  <c r="BK226" i="5"/>
  <c r="BJ226" i="5"/>
  <c r="BH226" i="5"/>
  <c r="BG226" i="5"/>
  <c r="BF226" i="5"/>
  <c r="BE226" i="5"/>
  <c r="BD226" i="5"/>
  <c r="BC226" i="5"/>
  <c r="BB226" i="5"/>
  <c r="AY226" i="5"/>
  <c r="AK226" i="5"/>
  <c r="AJ226" i="5"/>
  <c r="AJ327" i="5" s="1"/>
  <c r="BN224" i="5"/>
  <c r="BN226" i="5" s="1"/>
  <c r="BI224" i="5"/>
  <c r="BI226" i="5" s="1"/>
  <c r="BN217" i="5"/>
  <c r="BM217" i="5"/>
  <c r="BL217" i="5"/>
  <c r="BK217" i="5"/>
  <c r="BJ217" i="5"/>
  <c r="BI217" i="5"/>
  <c r="BH217" i="5"/>
  <c r="BG217" i="5"/>
  <c r="BF217" i="5"/>
  <c r="BE217" i="5"/>
  <c r="BD217" i="5"/>
  <c r="BC217" i="5"/>
  <c r="BB217" i="5"/>
  <c r="AY217" i="5"/>
  <c r="BL209" i="5"/>
  <c r="BL210" i="5" s="1"/>
  <c r="BK209" i="5"/>
  <c r="BK210" i="5" s="1"/>
  <c r="BJ209" i="5"/>
  <c r="BJ210" i="5" s="1"/>
  <c r="BJ212" i="5" s="1"/>
  <c r="BH209" i="5"/>
  <c r="BH210" i="5" s="1"/>
  <c r="BG209" i="5"/>
  <c r="BG210" i="5" s="1"/>
  <c r="BF209" i="5"/>
  <c r="BF210" i="5" s="1"/>
  <c r="BE209" i="5"/>
  <c r="BE210" i="5" s="1"/>
  <c r="BN194" i="5"/>
  <c r="BN196" i="5" s="1"/>
  <c r="BM194" i="5"/>
  <c r="BM196" i="5" s="1"/>
  <c r="BL194" i="5"/>
  <c r="BK194" i="5"/>
  <c r="BJ194" i="5"/>
  <c r="BI194" i="5"/>
  <c r="BI196" i="5" s="1"/>
  <c r="BH194" i="5"/>
  <c r="BG194" i="5"/>
  <c r="BF194" i="5"/>
  <c r="BE194" i="5"/>
  <c r="BD194" i="5"/>
  <c r="BD196" i="5" s="1"/>
  <c r="BC194" i="5"/>
  <c r="BC196" i="5" s="1"/>
  <c r="BB194" i="5"/>
  <c r="BB196" i="5" s="1"/>
  <c r="AY194" i="5"/>
  <c r="AY196" i="5" s="1"/>
  <c r="AK194" i="5"/>
  <c r="AK196" i="5" s="1"/>
  <c r="AJ194" i="5"/>
  <c r="AJ196" i="5" s="1"/>
  <c r="BN192" i="5"/>
  <c r="BM192" i="5"/>
  <c r="BL192" i="5"/>
  <c r="BK192" i="5"/>
  <c r="BJ192" i="5"/>
  <c r="BI192" i="5"/>
  <c r="BH192" i="5"/>
  <c r="BG192" i="5"/>
  <c r="BF192" i="5"/>
  <c r="BE192" i="5"/>
  <c r="BD192" i="5"/>
  <c r="BC192" i="5"/>
  <c r="BB192" i="5"/>
  <c r="AY192" i="5"/>
  <c r="AK192" i="5"/>
  <c r="BN158" i="5"/>
  <c r="BM158" i="5"/>
  <c r="BL158" i="5"/>
  <c r="BK158" i="5"/>
  <c r="BK160" i="5" s="1"/>
  <c r="BJ158" i="5"/>
  <c r="BI158" i="5"/>
  <c r="BH158" i="5"/>
  <c r="BG158" i="5"/>
  <c r="BG160" i="5" s="1"/>
  <c r="BF158" i="5"/>
  <c r="BE158" i="5"/>
  <c r="BD158" i="5"/>
  <c r="BC158" i="5"/>
  <c r="BB158" i="5"/>
  <c r="AY158" i="5"/>
  <c r="AK158" i="5"/>
  <c r="AJ158" i="5"/>
  <c r="BN104" i="5"/>
  <c r="BM104" i="5"/>
  <c r="BL104" i="5"/>
  <c r="BK104" i="5"/>
  <c r="BJ104" i="5"/>
  <c r="BI104" i="5"/>
  <c r="BH104" i="5"/>
  <c r="BG104" i="5"/>
  <c r="BF104" i="5"/>
  <c r="BE104" i="5"/>
  <c r="BD104" i="5"/>
  <c r="BC104" i="5"/>
  <c r="BB104" i="5"/>
  <c r="AY104" i="5"/>
  <c r="AK104" i="5"/>
  <c r="AJ104" i="5"/>
  <c r="BN76" i="5"/>
  <c r="BM76" i="5"/>
  <c r="BL76" i="5"/>
  <c r="BK76" i="5"/>
  <c r="BJ76" i="5"/>
  <c r="BI76" i="5"/>
  <c r="BH76" i="5"/>
  <c r="BG76" i="5"/>
  <c r="BF76" i="5"/>
  <c r="BE76" i="5"/>
  <c r="BD76" i="5"/>
  <c r="BC76" i="5"/>
  <c r="BB76" i="5"/>
  <c r="AY76" i="5"/>
  <c r="AK76" i="5"/>
  <c r="AJ76" i="5"/>
  <c r="BN44" i="5"/>
  <c r="BM44" i="5"/>
  <c r="BL44" i="5"/>
  <c r="BK44" i="5"/>
  <c r="BJ44" i="5"/>
  <c r="BI44" i="5"/>
  <c r="BH44" i="5"/>
  <c r="BG44" i="5"/>
  <c r="BF44" i="5"/>
  <c r="BE44" i="5"/>
  <c r="BD44" i="5"/>
  <c r="BC44" i="5"/>
  <c r="BB44" i="5"/>
  <c r="AY44" i="5"/>
  <c r="BN14" i="5"/>
  <c r="BM14" i="5"/>
  <c r="BL14" i="5"/>
  <c r="BK14" i="5"/>
  <c r="BJ14" i="5"/>
  <c r="BI14" i="5"/>
  <c r="BH14" i="5"/>
  <c r="BG14" i="5"/>
  <c r="BF14" i="5"/>
  <c r="BE14" i="5"/>
  <c r="BD14" i="5"/>
  <c r="BC14" i="5"/>
  <c r="BB14" i="5"/>
  <c r="AY14" i="5"/>
  <c r="AK14" i="5"/>
  <c r="AJ14" i="5"/>
  <c r="BQ329" i="5"/>
  <c r="CT323" i="5"/>
  <c r="CG319" i="5"/>
  <c r="CG320" i="5" s="1"/>
  <c r="CG321" i="5" s="1"/>
  <c r="CG322" i="5" s="1"/>
  <c r="BQ313" i="5"/>
  <c r="CU237" i="5"/>
  <c r="CT237" i="5"/>
  <c r="CP237" i="5"/>
  <c r="CT226" i="5"/>
  <c r="CS226" i="5"/>
  <c r="CR226" i="5"/>
  <c r="CQ226" i="5"/>
  <c r="CO226" i="5"/>
  <c r="CN226" i="5"/>
  <c r="CM226" i="5"/>
  <c r="CL226" i="5"/>
  <c r="CK226" i="5"/>
  <c r="CJ226" i="5"/>
  <c r="CI226" i="5"/>
  <c r="CG226" i="5"/>
  <c r="BR226" i="5"/>
  <c r="BQ226" i="5"/>
  <c r="BQ311" i="5" s="1"/>
  <c r="CU224" i="5"/>
  <c r="CU226" i="5" s="1"/>
  <c r="CP224" i="5"/>
  <c r="CP226" i="5" s="1"/>
  <c r="CU217" i="5"/>
  <c r="CT217" i="5"/>
  <c r="CS217" i="5"/>
  <c r="CR217" i="5"/>
  <c r="CQ217" i="5"/>
  <c r="CP217" i="5"/>
  <c r="CO217" i="5"/>
  <c r="CN217" i="5"/>
  <c r="CM217" i="5"/>
  <c r="CL217" i="5"/>
  <c r="CK217" i="5"/>
  <c r="CJ217" i="5"/>
  <c r="CI217" i="5"/>
  <c r="CG217" i="5"/>
  <c r="CS209" i="5"/>
  <c r="CS210" i="5" s="1"/>
  <c r="CR209" i="5"/>
  <c r="CR210" i="5" s="1"/>
  <c r="CQ209" i="5"/>
  <c r="CQ210" i="5" s="1"/>
  <c r="CO209" i="5"/>
  <c r="CO210" i="5" s="1"/>
  <c r="CN209" i="5"/>
  <c r="CN210" i="5" s="1"/>
  <c r="CM209" i="5"/>
  <c r="CM210" i="5" s="1"/>
  <c r="CL209" i="5"/>
  <c r="CL210" i="5" s="1"/>
  <c r="CU194" i="5"/>
  <c r="CU196" i="5" s="1"/>
  <c r="CT194" i="5"/>
  <c r="CT196" i="5" s="1"/>
  <c r="CS194" i="5"/>
  <c r="CR194" i="5"/>
  <c r="CQ194" i="5"/>
  <c r="CP194" i="5"/>
  <c r="CP196" i="5" s="1"/>
  <c r="CO194" i="5"/>
  <c r="CN194" i="5"/>
  <c r="CM194" i="5"/>
  <c r="CL194" i="5"/>
  <c r="CK194" i="5"/>
  <c r="CK196" i="5" s="1"/>
  <c r="CJ194" i="5"/>
  <c r="CJ196" i="5" s="1"/>
  <c r="CI194" i="5"/>
  <c r="CI196" i="5" s="1"/>
  <c r="CG194" i="5"/>
  <c r="CG196" i="5" s="1"/>
  <c r="BR194" i="5"/>
  <c r="BR196" i="5" s="1"/>
  <c r="BQ194" i="5"/>
  <c r="BQ196" i="5" s="1"/>
  <c r="CU192" i="5"/>
  <c r="CT192" i="5"/>
  <c r="CS192" i="5"/>
  <c r="CR192" i="5"/>
  <c r="CQ192" i="5"/>
  <c r="CP192" i="5"/>
  <c r="CO192" i="5"/>
  <c r="CN192" i="5"/>
  <c r="CM192" i="5"/>
  <c r="CL192" i="5"/>
  <c r="CK192" i="5"/>
  <c r="CJ192" i="5"/>
  <c r="CI192" i="5"/>
  <c r="CG192" i="5"/>
  <c r="BR192" i="5"/>
  <c r="CU158" i="5"/>
  <c r="CT158" i="5"/>
  <c r="CS158" i="5"/>
  <c r="CR158" i="5"/>
  <c r="CR160" i="5" s="1"/>
  <c r="CQ158" i="5"/>
  <c r="CP158" i="5"/>
  <c r="CO158" i="5"/>
  <c r="CN158" i="5"/>
  <c r="CN160" i="5" s="1"/>
  <c r="CM158" i="5"/>
  <c r="CL158" i="5"/>
  <c r="CK158" i="5"/>
  <c r="CJ158" i="5"/>
  <c r="CI158" i="5"/>
  <c r="CG158" i="5"/>
  <c r="BR158" i="5"/>
  <c r="BQ158" i="5"/>
  <c r="CU104" i="5"/>
  <c r="CT104" i="5"/>
  <c r="CS104" i="5"/>
  <c r="CR104" i="5"/>
  <c r="CQ104" i="5"/>
  <c r="CP104" i="5"/>
  <c r="CO104" i="5"/>
  <c r="CN104" i="5"/>
  <c r="CM104" i="5"/>
  <c r="CL104" i="5"/>
  <c r="CK104" i="5"/>
  <c r="CJ104" i="5"/>
  <c r="CI104" i="5"/>
  <c r="CG104" i="5"/>
  <c r="BR104" i="5"/>
  <c r="BQ104" i="5"/>
  <c r="CU76" i="5"/>
  <c r="CT76" i="5"/>
  <c r="CS76" i="5"/>
  <c r="CR76" i="5"/>
  <c r="CQ76" i="5"/>
  <c r="CP76" i="5"/>
  <c r="CO76" i="5"/>
  <c r="CN76" i="5"/>
  <c r="CM76" i="5"/>
  <c r="CL76" i="5"/>
  <c r="CK76" i="5"/>
  <c r="CJ76" i="5"/>
  <c r="CI76" i="5"/>
  <c r="CG76" i="5"/>
  <c r="BR76" i="5"/>
  <c r="BQ76" i="5"/>
  <c r="CU44" i="5"/>
  <c r="CT44" i="5"/>
  <c r="CS44" i="5"/>
  <c r="CR44" i="5"/>
  <c r="CQ44" i="5"/>
  <c r="CP44" i="5"/>
  <c r="CO44" i="5"/>
  <c r="CN44" i="5"/>
  <c r="CM44" i="5"/>
  <c r="CL44" i="5"/>
  <c r="CK44" i="5"/>
  <c r="CJ44" i="5"/>
  <c r="CI44" i="5"/>
  <c r="CG44" i="5"/>
  <c r="CU14" i="5"/>
  <c r="CT14" i="5"/>
  <c r="CS14" i="5"/>
  <c r="CR14" i="5"/>
  <c r="CQ14" i="5"/>
  <c r="CP14" i="5"/>
  <c r="CO14" i="5"/>
  <c r="CN14" i="5"/>
  <c r="CM14" i="5"/>
  <c r="CL14" i="5"/>
  <c r="CK14" i="5"/>
  <c r="CJ14" i="5"/>
  <c r="CI14" i="5"/>
  <c r="CG14" i="5"/>
  <c r="BR14" i="5"/>
  <c r="BQ14" i="5"/>
  <c r="CX329" i="5"/>
  <c r="EA323" i="5"/>
  <c r="DN319" i="5"/>
  <c r="DN320" i="5" s="1"/>
  <c r="DN321" i="5" s="1"/>
  <c r="DN322" i="5" s="1"/>
  <c r="CX313" i="5"/>
  <c r="EB237" i="5"/>
  <c r="EA237" i="5"/>
  <c r="DW237" i="5"/>
  <c r="EA226" i="5"/>
  <c r="DZ226" i="5"/>
  <c r="DY226" i="5"/>
  <c r="DX226" i="5"/>
  <c r="DV226" i="5"/>
  <c r="DU226" i="5"/>
  <c r="DT226" i="5"/>
  <c r="DS226" i="5"/>
  <c r="DR226" i="5"/>
  <c r="DQ226" i="5"/>
  <c r="DP226" i="5"/>
  <c r="DN226" i="5"/>
  <c r="CY226" i="5"/>
  <c r="CX226" i="5"/>
  <c r="CX327" i="5" s="1"/>
  <c r="EB224" i="5"/>
  <c r="EB226" i="5" s="1"/>
  <c r="DW224" i="5"/>
  <c r="DW226" i="5" s="1"/>
  <c r="EB217" i="5"/>
  <c r="EA217" i="5"/>
  <c r="DZ217" i="5"/>
  <c r="DY217" i="5"/>
  <c r="DX217" i="5"/>
  <c r="DW217" i="5"/>
  <c r="DV217" i="5"/>
  <c r="DU217" i="5"/>
  <c r="DT217" i="5"/>
  <c r="DS217" i="5"/>
  <c r="DR217" i="5"/>
  <c r="DQ217" i="5"/>
  <c r="DP217" i="5"/>
  <c r="DN217" i="5"/>
  <c r="DZ209" i="5"/>
  <c r="DZ210" i="5" s="1"/>
  <c r="DY209" i="5"/>
  <c r="DY210" i="5" s="1"/>
  <c r="DX209" i="5"/>
  <c r="DX210" i="5" s="1"/>
  <c r="DV209" i="5"/>
  <c r="DV210" i="5" s="1"/>
  <c r="DU209" i="5"/>
  <c r="DU210" i="5" s="1"/>
  <c r="DT209" i="5"/>
  <c r="DT210" i="5" s="1"/>
  <c r="DS209" i="5"/>
  <c r="DS210" i="5" s="1"/>
  <c r="EB194" i="5"/>
  <c r="EB196" i="5" s="1"/>
  <c r="EA194" i="5"/>
  <c r="EA196" i="5" s="1"/>
  <c r="DZ194" i="5"/>
  <c r="DY194" i="5"/>
  <c r="DX194" i="5"/>
  <c r="DW194" i="5"/>
  <c r="DW196" i="5" s="1"/>
  <c r="DV194" i="5"/>
  <c r="DU194" i="5"/>
  <c r="DT194" i="5"/>
  <c r="DS194" i="5"/>
  <c r="DR194" i="5"/>
  <c r="DR196" i="5" s="1"/>
  <c r="DQ194" i="5"/>
  <c r="DQ196" i="5" s="1"/>
  <c r="DP194" i="5"/>
  <c r="DP196" i="5" s="1"/>
  <c r="DN194" i="5"/>
  <c r="DN196" i="5" s="1"/>
  <c r="CY194" i="5"/>
  <c r="CY196" i="5" s="1"/>
  <c r="CX194" i="5"/>
  <c r="CX196" i="5" s="1"/>
  <c r="EB192" i="5"/>
  <c r="EA192" i="5"/>
  <c r="DZ192" i="5"/>
  <c r="DY192" i="5"/>
  <c r="DX192" i="5"/>
  <c r="DW192" i="5"/>
  <c r="DV192" i="5"/>
  <c r="DU192" i="5"/>
  <c r="DT192" i="5"/>
  <c r="DS192" i="5"/>
  <c r="DR192" i="5"/>
  <c r="DQ192" i="5"/>
  <c r="DP192" i="5"/>
  <c r="DN192" i="5"/>
  <c r="CY192" i="5"/>
  <c r="EB158" i="5"/>
  <c r="EA158" i="5"/>
  <c r="DZ158" i="5"/>
  <c r="DY158" i="5"/>
  <c r="DY160" i="5" s="1"/>
  <c r="DX158" i="5"/>
  <c r="DW158" i="5"/>
  <c r="DV158" i="5"/>
  <c r="DU158" i="5"/>
  <c r="DU160" i="5" s="1"/>
  <c r="DT158" i="5"/>
  <c r="DS158" i="5"/>
  <c r="DR158" i="5"/>
  <c r="DQ158" i="5"/>
  <c r="DP158" i="5"/>
  <c r="DN158" i="5"/>
  <c r="CY158" i="5"/>
  <c r="CX158" i="5"/>
  <c r="EB104" i="5"/>
  <c r="EA104" i="5"/>
  <c r="DZ104" i="5"/>
  <c r="DY104" i="5"/>
  <c r="DX104" i="5"/>
  <c r="DW104" i="5"/>
  <c r="DV104" i="5"/>
  <c r="DU104" i="5"/>
  <c r="DT104" i="5"/>
  <c r="DS104" i="5"/>
  <c r="DR104" i="5"/>
  <c r="DQ104" i="5"/>
  <c r="DP104" i="5"/>
  <c r="DN104" i="5"/>
  <c r="CY104" i="5"/>
  <c r="CX104" i="5"/>
  <c r="EB76" i="5"/>
  <c r="EA76" i="5"/>
  <c r="DZ76" i="5"/>
  <c r="DY76" i="5"/>
  <c r="DX76" i="5"/>
  <c r="DW76" i="5"/>
  <c r="DV76" i="5"/>
  <c r="DU76" i="5"/>
  <c r="DT76" i="5"/>
  <c r="DS76" i="5"/>
  <c r="DR76" i="5"/>
  <c r="DQ76" i="5"/>
  <c r="DP76" i="5"/>
  <c r="DN76" i="5"/>
  <c r="CY76" i="5"/>
  <c r="CX76" i="5"/>
  <c r="EB44" i="5"/>
  <c r="EA44" i="5"/>
  <c r="DZ44" i="5"/>
  <c r="DY44" i="5"/>
  <c r="DX44" i="5"/>
  <c r="DW44" i="5"/>
  <c r="DV44" i="5"/>
  <c r="DU44" i="5"/>
  <c r="DT44" i="5"/>
  <c r="DS44" i="5"/>
  <c r="DR44" i="5"/>
  <c r="DQ44" i="5"/>
  <c r="DP44" i="5"/>
  <c r="DN44" i="5"/>
  <c r="EB14" i="5"/>
  <c r="EA14" i="5"/>
  <c r="DZ14" i="5"/>
  <c r="DY14" i="5"/>
  <c r="DX14" i="5"/>
  <c r="DW14" i="5"/>
  <c r="DV14" i="5"/>
  <c r="DU14" i="5"/>
  <c r="DT14" i="5"/>
  <c r="DS14" i="5"/>
  <c r="DR14" i="5"/>
  <c r="DQ14" i="5"/>
  <c r="DP14" i="5"/>
  <c r="DN14" i="5"/>
  <c r="CY14" i="5"/>
  <c r="CX14" i="5"/>
  <c r="EE329" i="5"/>
  <c r="FH323" i="5"/>
  <c r="EV319" i="5"/>
  <c r="EV320" i="5" s="1"/>
  <c r="EV321" i="5" s="1"/>
  <c r="EV322" i="5" s="1"/>
  <c r="EE313" i="5"/>
  <c r="FI237" i="5"/>
  <c r="FH237" i="5"/>
  <c r="FD237" i="5"/>
  <c r="FH226" i="5"/>
  <c r="FG226" i="5"/>
  <c r="FF226" i="5"/>
  <c r="FE226" i="5"/>
  <c r="FC226" i="5"/>
  <c r="FB226" i="5"/>
  <c r="FA226" i="5"/>
  <c r="EZ226" i="5"/>
  <c r="EY226" i="5"/>
  <c r="EX226" i="5"/>
  <c r="EW226" i="5"/>
  <c r="EV226" i="5"/>
  <c r="EF226" i="5"/>
  <c r="EE226" i="5"/>
  <c r="EE311" i="5" s="1"/>
  <c r="FI224" i="5"/>
  <c r="FI226" i="5" s="1"/>
  <c r="FD224" i="5"/>
  <c r="FD226" i="5" s="1"/>
  <c r="FI217" i="5"/>
  <c r="FH217" i="5"/>
  <c r="FG217" i="5"/>
  <c r="FF217" i="5"/>
  <c r="FE217" i="5"/>
  <c r="FD217" i="5"/>
  <c r="FC217" i="5"/>
  <c r="FB217" i="5"/>
  <c r="FA217" i="5"/>
  <c r="EZ217" i="5"/>
  <c r="EY217" i="5"/>
  <c r="EX217" i="5"/>
  <c r="EW217" i="5"/>
  <c r="EV217" i="5"/>
  <c r="FG209" i="5"/>
  <c r="FG210" i="5" s="1"/>
  <c r="FF209" i="5"/>
  <c r="FF210" i="5" s="1"/>
  <c r="FE209" i="5"/>
  <c r="FE210" i="5" s="1"/>
  <c r="FC209" i="5"/>
  <c r="FC210" i="5" s="1"/>
  <c r="FB209" i="5"/>
  <c r="FB210" i="5" s="1"/>
  <c r="FA209" i="5"/>
  <c r="FA210" i="5" s="1"/>
  <c r="EZ209" i="5"/>
  <c r="EZ210" i="5" s="1"/>
  <c r="FI194" i="5"/>
  <c r="FI196" i="5" s="1"/>
  <c r="FH194" i="5"/>
  <c r="FH196" i="5" s="1"/>
  <c r="FG194" i="5"/>
  <c r="FF194" i="5"/>
  <c r="FE194" i="5"/>
  <c r="FD194" i="5"/>
  <c r="FD196" i="5" s="1"/>
  <c r="FC194" i="5"/>
  <c r="FB194" i="5"/>
  <c r="FA194" i="5"/>
  <c r="EZ194" i="5"/>
  <c r="EY194" i="5"/>
  <c r="EY196" i="5" s="1"/>
  <c r="EX194" i="5"/>
  <c r="EX196" i="5" s="1"/>
  <c r="EW194" i="5"/>
  <c r="EW196" i="5" s="1"/>
  <c r="EV194" i="5"/>
  <c r="EV196" i="5" s="1"/>
  <c r="EF194" i="5"/>
  <c r="EF196" i="5" s="1"/>
  <c r="EE194" i="5"/>
  <c r="EE196" i="5" s="1"/>
  <c r="FI192" i="5"/>
  <c r="FH192" i="5"/>
  <c r="FG192" i="5"/>
  <c r="FF192" i="5"/>
  <c r="FE192" i="5"/>
  <c r="FD192" i="5"/>
  <c r="FC192" i="5"/>
  <c r="FB192" i="5"/>
  <c r="FA192" i="5"/>
  <c r="EZ192" i="5"/>
  <c r="EY192" i="5"/>
  <c r="EX192" i="5"/>
  <c r="EW192" i="5"/>
  <c r="EV192" i="5"/>
  <c r="EF192" i="5"/>
  <c r="FI158" i="5"/>
  <c r="FH158" i="5"/>
  <c r="FG158" i="5"/>
  <c r="FF158" i="5"/>
  <c r="FF160" i="5" s="1"/>
  <c r="FE158" i="5"/>
  <c r="FD158" i="5"/>
  <c r="FC158" i="5"/>
  <c r="FB158" i="5"/>
  <c r="FB160" i="5" s="1"/>
  <c r="FA158" i="5"/>
  <c r="EZ158" i="5"/>
  <c r="EY158" i="5"/>
  <c r="EX158" i="5"/>
  <c r="EW158" i="5"/>
  <c r="EV158" i="5"/>
  <c r="EF158" i="5"/>
  <c r="EE158" i="5"/>
  <c r="FI104" i="5"/>
  <c r="FH104" i="5"/>
  <c r="FG104" i="5"/>
  <c r="FF104" i="5"/>
  <c r="FE104" i="5"/>
  <c r="FD104" i="5"/>
  <c r="FC104" i="5"/>
  <c r="FB104" i="5"/>
  <c r="FA104" i="5"/>
  <c r="EZ104" i="5"/>
  <c r="EY104" i="5"/>
  <c r="EX104" i="5"/>
  <c r="EW104" i="5"/>
  <c r="EV104" i="5"/>
  <c r="EF104" i="5"/>
  <c r="EE104" i="5"/>
  <c r="FI76" i="5"/>
  <c r="FH76" i="5"/>
  <c r="FG76" i="5"/>
  <c r="FF76" i="5"/>
  <c r="FE76" i="5"/>
  <c r="FD76" i="5"/>
  <c r="FC76" i="5"/>
  <c r="FB76" i="5"/>
  <c r="FA76" i="5"/>
  <c r="EZ76" i="5"/>
  <c r="EY76" i="5"/>
  <c r="EX76" i="5"/>
  <c r="EW76" i="5"/>
  <c r="EV76" i="5"/>
  <c r="EF76" i="5"/>
  <c r="EE76" i="5"/>
  <c r="FI44" i="5"/>
  <c r="FH44" i="5"/>
  <c r="FG44" i="5"/>
  <c r="FF44" i="5"/>
  <c r="FE44" i="5"/>
  <c r="FD44" i="5"/>
  <c r="FC44" i="5"/>
  <c r="FB44" i="5"/>
  <c r="FA44" i="5"/>
  <c r="EZ44" i="5"/>
  <c r="EY44" i="5"/>
  <c r="EX44" i="5"/>
  <c r="EW44" i="5"/>
  <c r="EV44" i="5"/>
  <c r="FI14" i="5"/>
  <c r="FH14" i="5"/>
  <c r="FG14" i="5"/>
  <c r="FF14" i="5"/>
  <c r="FE14" i="5"/>
  <c r="FD14" i="5"/>
  <c r="FC14" i="5"/>
  <c r="FB14" i="5"/>
  <c r="FA14" i="5"/>
  <c r="EZ14" i="5"/>
  <c r="EY14" i="5"/>
  <c r="EX14" i="5"/>
  <c r="EW14" i="5"/>
  <c r="EV14" i="5"/>
  <c r="EF14" i="5"/>
  <c r="EE14" i="5"/>
  <c r="RZ237" i="5"/>
  <c r="RZ226" i="5"/>
  <c r="RY226" i="5"/>
  <c r="RX226" i="5"/>
  <c r="RW226" i="5"/>
  <c r="RZ217" i="5"/>
  <c r="RY217" i="5"/>
  <c r="RX217" i="5"/>
  <c r="RW217" i="5"/>
  <c r="RY209" i="5"/>
  <c r="RY210" i="5" s="1"/>
  <c r="RX209" i="5"/>
  <c r="RX210" i="5" s="1"/>
  <c r="RW209" i="5"/>
  <c r="RW210" i="5" s="1"/>
  <c r="RZ194" i="5"/>
  <c r="RZ196" i="5" s="1"/>
  <c r="RY194" i="5"/>
  <c r="RX194" i="5"/>
  <c r="RW194" i="5"/>
  <c r="RZ192" i="5"/>
  <c r="RY192" i="5"/>
  <c r="RX192" i="5"/>
  <c r="RW192" i="5"/>
  <c r="RZ158" i="5"/>
  <c r="RY158" i="5"/>
  <c r="RX158" i="5"/>
  <c r="RX160" i="5" s="1"/>
  <c r="RW158" i="5"/>
  <c r="RZ104" i="5"/>
  <c r="RY104" i="5"/>
  <c r="RX104" i="5"/>
  <c r="RW104" i="5"/>
  <c r="RZ76" i="5"/>
  <c r="RY76" i="5"/>
  <c r="RX76" i="5"/>
  <c r="RW76" i="5"/>
  <c r="RZ44" i="5"/>
  <c r="RY44" i="5"/>
  <c r="RX44" i="5"/>
  <c r="RW44" i="5"/>
  <c r="RZ14" i="5"/>
  <c r="RY14" i="5"/>
  <c r="RX14" i="5"/>
  <c r="RW14" i="5"/>
  <c r="RW154" i="5" s="1"/>
  <c r="RW160" i="5" s="1"/>
  <c r="QS237" i="5"/>
  <c r="QS226" i="5"/>
  <c r="QR226" i="5"/>
  <c r="QQ226" i="5"/>
  <c r="QP226" i="5"/>
  <c r="QS217" i="5"/>
  <c r="QR217" i="5"/>
  <c r="QQ217" i="5"/>
  <c r="QP217" i="5"/>
  <c r="QR209" i="5"/>
  <c r="QR210" i="5" s="1"/>
  <c r="QQ209" i="5"/>
  <c r="QQ210" i="5" s="1"/>
  <c r="QP209" i="5"/>
  <c r="QP210" i="5" s="1"/>
  <c r="QS194" i="5"/>
  <c r="QS196" i="5" s="1"/>
  <c r="QR194" i="5"/>
  <c r="QQ194" i="5"/>
  <c r="QP194" i="5"/>
  <c r="QS192" i="5"/>
  <c r="QR192" i="5"/>
  <c r="QQ192" i="5"/>
  <c r="QP192" i="5"/>
  <c r="QS158" i="5"/>
  <c r="QR158" i="5"/>
  <c r="QQ158" i="5"/>
  <c r="QQ160" i="5" s="1"/>
  <c r="QP158" i="5"/>
  <c r="QS104" i="5"/>
  <c r="QR104" i="5"/>
  <c r="QQ104" i="5"/>
  <c r="QP104" i="5"/>
  <c r="QS76" i="5"/>
  <c r="QR76" i="5"/>
  <c r="QQ76" i="5"/>
  <c r="QP76" i="5"/>
  <c r="QS44" i="5"/>
  <c r="QR44" i="5"/>
  <c r="QQ44" i="5"/>
  <c r="QP44" i="5"/>
  <c r="QS14" i="5"/>
  <c r="QR14" i="5"/>
  <c r="QQ14" i="5"/>
  <c r="QP14" i="5"/>
  <c r="QP154" i="5" s="1"/>
  <c r="QP160" i="5" s="1"/>
  <c r="PL237" i="5"/>
  <c r="PL217" i="5"/>
  <c r="PL313" i="5" s="1"/>
  <c r="PL329" i="5" s="1"/>
  <c r="PK217" i="5"/>
  <c r="PK313" i="5" s="1"/>
  <c r="PK329" i="5" s="1"/>
  <c r="PJ217" i="5"/>
  <c r="PJ313" i="5" s="1"/>
  <c r="PJ329" i="5" s="1"/>
  <c r="PI217" i="5"/>
  <c r="PI313" i="5" s="1"/>
  <c r="PI329" i="5" s="1"/>
  <c r="PK209" i="5"/>
  <c r="PJ209" i="5"/>
  <c r="PI209" i="5"/>
  <c r="PL192" i="5"/>
  <c r="PL194" i="5" s="1"/>
  <c r="PL196" i="5" s="1"/>
  <c r="PK192" i="5"/>
  <c r="PK194" i="5" s="1"/>
  <c r="PJ192" i="5"/>
  <c r="PJ194" i="5" s="1"/>
  <c r="PI192" i="5"/>
  <c r="PI194" i="5" s="1"/>
  <c r="PL158" i="5"/>
  <c r="PK158" i="5"/>
  <c r="PJ158" i="5"/>
  <c r="PJ160" i="5" s="1"/>
  <c r="PI158" i="5"/>
  <c r="PL104" i="5"/>
  <c r="PK104" i="5"/>
  <c r="PJ104" i="5"/>
  <c r="PI104" i="5"/>
  <c r="PL76" i="5"/>
  <c r="PK76" i="5"/>
  <c r="PJ76" i="5"/>
  <c r="PI76" i="5"/>
  <c r="PL44" i="5"/>
  <c r="PK44" i="5"/>
  <c r="PJ44" i="5"/>
  <c r="PI44" i="5"/>
  <c r="PL14" i="5"/>
  <c r="PK14" i="5"/>
  <c r="PJ14" i="5"/>
  <c r="PI14" i="5"/>
  <c r="PI154" i="5" s="1"/>
  <c r="PI160" i="5" s="1"/>
  <c r="OE237" i="5"/>
  <c r="OE217" i="5"/>
  <c r="OD217" i="5"/>
  <c r="OC217" i="5"/>
  <c r="OB217" i="5"/>
  <c r="OD209" i="5"/>
  <c r="OD210" i="5" s="1"/>
  <c r="OC209" i="5"/>
  <c r="OC210" i="5" s="1"/>
  <c r="OB209" i="5"/>
  <c r="OB210" i="5" s="1"/>
  <c r="OE192" i="5"/>
  <c r="OE194" i="5" s="1"/>
  <c r="OE196" i="5" s="1"/>
  <c r="OD192" i="5"/>
  <c r="OD194" i="5" s="1"/>
  <c r="OC192" i="5"/>
  <c r="OC194" i="5" s="1"/>
  <c r="OB192" i="5"/>
  <c r="OB194" i="5" s="1"/>
  <c r="OE158" i="5"/>
  <c r="OD158" i="5"/>
  <c r="OC158" i="5"/>
  <c r="OB158" i="5"/>
  <c r="OE104" i="5"/>
  <c r="OD104" i="5"/>
  <c r="OC104" i="5"/>
  <c r="OB104" i="5"/>
  <c r="OE76" i="5"/>
  <c r="OD76" i="5"/>
  <c r="OC76" i="5"/>
  <c r="OB76" i="5"/>
  <c r="OE44" i="5"/>
  <c r="OD44" i="5"/>
  <c r="OC44" i="5"/>
  <c r="OB44" i="5"/>
  <c r="OE14" i="5"/>
  <c r="OD14" i="5"/>
  <c r="OC14" i="5"/>
  <c r="OB14" i="5"/>
  <c r="MX237" i="5"/>
  <c r="MX217" i="5"/>
  <c r="MX313" i="5" s="1"/>
  <c r="MX329" i="5" s="1"/>
  <c r="MW217" i="5"/>
  <c r="MW313" i="5" s="1"/>
  <c r="MW329" i="5" s="1"/>
  <c r="MV217" i="5"/>
  <c r="MV313" i="5" s="1"/>
  <c r="MV329" i="5" s="1"/>
  <c r="MU217" i="5"/>
  <c r="MU313" i="5" s="1"/>
  <c r="MU329" i="5" s="1"/>
  <c r="MW209" i="5"/>
  <c r="MW210" i="5" s="1"/>
  <c r="MV209" i="5"/>
  <c r="MV210" i="5" s="1"/>
  <c r="MU209" i="5"/>
  <c r="MU210" i="5" s="1"/>
  <c r="MX158" i="5"/>
  <c r="MW158" i="5"/>
  <c r="MV158" i="5"/>
  <c r="MV160" i="5" s="1"/>
  <c r="MU158" i="5"/>
  <c r="MX104" i="5"/>
  <c r="MW104" i="5"/>
  <c r="MV104" i="5"/>
  <c r="MU104" i="5"/>
  <c r="MX76" i="5"/>
  <c r="MW76" i="5"/>
  <c r="MV76" i="5"/>
  <c r="MU76" i="5"/>
  <c r="MX44" i="5"/>
  <c r="MW44" i="5"/>
  <c r="MV44" i="5"/>
  <c r="MU44" i="5"/>
  <c r="MX14" i="5"/>
  <c r="MW14" i="5"/>
  <c r="MV14" i="5"/>
  <c r="MU14" i="5"/>
  <c r="MU154" i="5" s="1"/>
  <c r="MU160" i="5" s="1"/>
  <c r="LQ237" i="5"/>
  <c r="LQ217" i="5"/>
  <c r="LP217" i="5"/>
  <c r="LO217" i="5"/>
  <c r="LN217" i="5"/>
  <c r="LP209" i="5"/>
  <c r="LP210" i="5" s="1"/>
  <c r="LO209" i="5"/>
  <c r="LO210" i="5" s="1"/>
  <c r="LN209" i="5"/>
  <c r="LN210" i="5" s="1"/>
  <c r="LQ196" i="5"/>
  <c r="LQ158" i="5"/>
  <c r="LP158" i="5"/>
  <c r="LO158" i="5"/>
  <c r="LO160" i="5" s="1"/>
  <c r="LN158" i="5"/>
  <c r="LQ104" i="5"/>
  <c r="LP104" i="5"/>
  <c r="LO104" i="5"/>
  <c r="LN104" i="5"/>
  <c r="LQ76" i="5"/>
  <c r="LP76" i="5"/>
  <c r="LO76" i="5"/>
  <c r="LN76" i="5"/>
  <c r="LQ44" i="5"/>
  <c r="LP44" i="5"/>
  <c r="LO44" i="5"/>
  <c r="LN44" i="5"/>
  <c r="LQ14" i="5"/>
  <c r="LP14" i="5"/>
  <c r="LO14" i="5"/>
  <c r="LN14" i="5"/>
  <c r="KJ237" i="5"/>
  <c r="KH217" i="5"/>
  <c r="KG217" i="5"/>
  <c r="KJ194" i="5"/>
  <c r="KJ196" i="5" s="1"/>
  <c r="KI194" i="5"/>
  <c r="KI196" i="5" s="1"/>
  <c r="KH194" i="5"/>
  <c r="KH196" i="5" s="1"/>
  <c r="KG194" i="5"/>
  <c r="KG196" i="5" s="1"/>
  <c r="KJ158" i="5"/>
  <c r="KI158" i="5"/>
  <c r="KH158" i="5"/>
  <c r="KH160" i="5" s="1"/>
  <c r="KG158" i="5"/>
  <c r="KJ104" i="5"/>
  <c r="KI104" i="5"/>
  <c r="KH104" i="5"/>
  <c r="KG104" i="5"/>
  <c r="KJ76" i="5"/>
  <c r="KI76" i="5"/>
  <c r="KH76" i="5"/>
  <c r="KG76" i="5"/>
  <c r="KJ44" i="5"/>
  <c r="KI44" i="5"/>
  <c r="KH44" i="5"/>
  <c r="KG44" i="5"/>
  <c r="KJ14" i="5"/>
  <c r="KI14" i="5"/>
  <c r="KH14" i="5"/>
  <c r="KG14" i="5"/>
  <c r="JC237" i="5"/>
  <c r="JC217" i="5"/>
  <c r="JB217" i="5"/>
  <c r="JA217" i="5"/>
  <c r="IZ217" i="5"/>
  <c r="JB209" i="5"/>
  <c r="JB210" i="5" s="1"/>
  <c r="JA209" i="5"/>
  <c r="JA210" i="5" s="1"/>
  <c r="IZ209" i="5"/>
  <c r="IZ210" i="5" s="1"/>
  <c r="JC194" i="5"/>
  <c r="JC196" i="5" s="1"/>
  <c r="JB194" i="5"/>
  <c r="JA194" i="5"/>
  <c r="IZ194" i="5"/>
  <c r="JC192" i="5"/>
  <c r="JB192" i="5"/>
  <c r="JA192" i="5"/>
  <c r="IZ192" i="5"/>
  <c r="JC158" i="5"/>
  <c r="JB158" i="5"/>
  <c r="JA158" i="5"/>
  <c r="JA160" i="5" s="1"/>
  <c r="IZ158" i="5"/>
  <c r="JC104" i="5"/>
  <c r="JB104" i="5"/>
  <c r="JA104" i="5"/>
  <c r="IZ104" i="5"/>
  <c r="JC76" i="5"/>
  <c r="JB76" i="5"/>
  <c r="JA76" i="5"/>
  <c r="IZ76" i="5"/>
  <c r="JC44" i="5"/>
  <c r="JB44" i="5"/>
  <c r="JA44" i="5"/>
  <c r="IZ44" i="5"/>
  <c r="JC14" i="5"/>
  <c r="JB14" i="5"/>
  <c r="JA14" i="5"/>
  <c r="IZ14" i="5"/>
  <c r="GN208" i="5"/>
  <c r="GM208" i="5"/>
  <c r="GL208" i="5"/>
  <c r="GN207" i="5"/>
  <c r="GM207" i="5"/>
  <c r="GL207" i="5"/>
  <c r="OC154" i="5" l="1"/>
  <c r="OC160" i="5" s="1"/>
  <c r="OC201" i="5" s="1"/>
  <c r="OB154" i="5"/>
  <c r="OB160" i="5" s="1"/>
  <c r="LP313" i="5"/>
  <c r="LP329" i="5" s="1"/>
  <c r="LP330" i="5" s="1"/>
  <c r="LP226" i="5"/>
  <c r="OC313" i="5"/>
  <c r="OC329" i="5" s="1"/>
  <c r="KH207" i="5"/>
  <c r="KH208" i="5"/>
  <c r="LQ313" i="5"/>
  <c r="LQ329" i="5" s="1"/>
  <c r="LQ330" i="5" s="1"/>
  <c r="LQ226" i="5"/>
  <c r="OD313" i="5"/>
  <c r="OD329" i="5" s="1"/>
  <c r="PI210" i="5"/>
  <c r="PI212" i="5" s="1"/>
  <c r="KG313" i="5"/>
  <c r="KG329" i="5" s="1"/>
  <c r="LO313" i="5"/>
  <c r="LO329" i="5" s="1"/>
  <c r="LO330" i="5" s="1"/>
  <c r="LO226" i="5"/>
  <c r="OB313" i="5"/>
  <c r="OB329" i="5" s="1"/>
  <c r="PK210" i="5"/>
  <c r="PK212" i="5" s="1"/>
  <c r="KG207" i="5"/>
  <c r="KG208" i="5"/>
  <c r="KH313" i="5"/>
  <c r="KH329" i="5" s="1"/>
  <c r="QT53" i="5"/>
  <c r="OF53" i="5"/>
  <c r="PM53" i="5"/>
  <c r="LR53" i="5"/>
  <c r="MY53" i="5"/>
  <c r="KK53" i="5"/>
  <c r="JD53" i="5"/>
  <c r="A54" i="5"/>
  <c r="KI207" i="5"/>
  <c r="KI208" i="5"/>
  <c r="LN313" i="5"/>
  <c r="LN329" i="5" s="1"/>
  <c r="LN330" i="5" s="1"/>
  <c r="LN226" i="5"/>
  <c r="OE313" i="5"/>
  <c r="OE329" i="5" s="1"/>
  <c r="PJ210" i="5"/>
  <c r="PJ212" i="5" s="1"/>
  <c r="PL154" i="5"/>
  <c r="PL160" i="5" s="1"/>
  <c r="PL201" i="5" s="1"/>
  <c r="JA313" i="5"/>
  <c r="JA329" i="5" s="1"/>
  <c r="JA226" i="5"/>
  <c r="IZ313" i="5"/>
  <c r="IZ329" i="5" s="1"/>
  <c r="IZ226" i="5"/>
  <c r="JB313" i="5"/>
  <c r="JB329" i="5" s="1"/>
  <c r="JB226" i="5"/>
  <c r="EF154" i="5"/>
  <c r="EF160" i="5" s="1"/>
  <c r="EF200" i="5" s="1"/>
  <c r="QS154" i="5"/>
  <c r="QS160" i="5" s="1"/>
  <c r="QS201" i="5" s="1"/>
  <c r="JC313" i="5"/>
  <c r="JC226" i="5"/>
  <c r="CY154" i="5"/>
  <c r="CY160" i="5" s="1"/>
  <c r="CY200" i="5" s="1"/>
  <c r="BQ154" i="5"/>
  <c r="BQ160" i="5" s="1"/>
  <c r="BQ201" i="5" s="1"/>
  <c r="KI154" i="5"/>
  <c r="KI160" i="5" s="1"/>
  <c r="KI201" i="5" s="1"/>
  <c r="RY154" i="5"/>
  <c r="RY160" i="5" s="1"/>
  <c r="RY200" i="5" s="1"/>
  <c r="MX154" i="5"/>
  <c r="MX160" i="5" s="1"/>
  <c r="MX200" i="5" s="1"/>
  <c r="OE154" i="5"/>
  <c r="OE160" i="5" s="1"/>
  <c r="OE201" i="5" s="1"/>
  <c r="RZ154" i="5"/>
  <c r="RZ160" i="5" s="1"/>
  <c r="RZ201" i="5" s="1"/>
  <c r="AK154" i="5"/>
  <c r="AK160" i="5" s="1"/>
  <c r="AK200" i="5" s="1"/>
  <c r="QR154" i="5"/>
  <c r="QR160" i="5" s="1"/>
  <c r="QR201" i="5" s="1"/>
  <c r="LN154" i="5"/>
  <c r="LN160" i="5" s="1"/>
  <c r="LN200" i="5" s="1"/>
  <c r="FD154" i="5"/>
  <c r="FD160" i="5" s="1"/>
  <c r="FD200" i="5" s="1"/>
  <c r="PK154" i="5"/>
  <c r="DN154" i="5"/>
  <c r="DN160" i="5" s="1"/>
  <c r="DN201" i="5" s="1"/>
  <c r="DS154" i="5"/>
  <c r="DS160" i="5" s="1"/>
  <c r="DS201" i="5" s="1"/>
  <c r="DW154" i="5"/>
  <c r="DW160" i="5" s="1"/>
  <c r="DW201" i="5" s="1"/>
  <c r="EA154" i="5"/>
  <c r="EA160" i="5" s="1"/>
  <c r="EA201" i="5" s="1"/>
  <c r="LQ154" i="5"/>
  <c r="LQ160" i="5" s="1"/>
  <c r="LQ200" i="5" s="1"/>
  <c r="OD154" i="5"/>
  <c r="OD160" i="5" s="1"/>
  <c r="OD201" i="5" s="1"/>
  <c r="CU154" i="5"/>
  <c r="CU160" i="5" s="1"/>
  <c r="CU201" i="5" s="1"/>
  <c r="BR154" i="5"/>
  <c r="BR160" i="5" s="1"/>
  <c r="BR201" i="5" s="1"/>
  <c r="BQ327" i="5"/>
  <c r="EE154" i="5"/>
  <c r="EE160" i="5" s="1"/>
  <c r="EE200" i="5" s="1"/>
  <c r="CX154" i="5"/>
  <c r="CX160" i="5" s="1"/>
  <c r="CX201" i="5" s="1"/>
  <c r="CX311" i="5"/>
  <c r="D154" i="5"/>
  <c r="D160" i="5" s="1"/>
  <c r="D201" i="5" s="1"/>
  <c r="LP154" i="5"/>
  <c r="LP160" i="5" s="1"/>
  <c r="LP201" i="5" s="1"/>
  <c r="IZ154" i="5"/>
  <c r="IZ160" i="5" s="1"/>
  <c r="IZ201" i="5" s="1"/>
  <c r="KJ154" i="5"/>
  <c r="KG154" i="5"/>
  <c r="JC154" i="5"/>
  <c r="JC160" i="5" s="1"/>
  <c r="JC201" i="5" s="1"/>
  <c r="JB154" i="5"/>
  <c r="JB160" i="5" s="1"/>
  <c r="JB201" i="5" s="1"/>
  <c r="CJ154" i="5"/>
  <c r="CJ160" i="5" s="1"/>
  <c r="CJ201" i="5" s="1"/>
  <c r="EX154" i="5"/>
  <c r="EX160" i="5" s="1"/>
  <c r="EX201" i="5" s="1"/>
  <c r="EY154" i="5"/>
  <c r="EY160" i="5" s="1"/>
  <c r="EY200" i="5" s="1"/>
  <c r="FC154" i="5"/>
  <c r="FC160" i="5" s="1"/>
  <c r="FC201" i="5" s="1"/>
  <c r="FG154" i="5"/>
  <c r="FG160" i="5" s="1"/>
  <c r="EW154" i="5"/>
  <c r="EW160" i="5" s="1"/>
  <c r="EW201" i="5" s="1"/>
  <c r="FA154" i="5"/>
  <c r="FA160" i="5" s="1"/>
  <c r="FA201" i="5" s="1"/>
  <c r="FE154" i="5"/>
  <c r="FE160" i="5" s="1"/>
  <c r="FE201" i="5" s="1"/>
  <c r="FI154" i="5"/>
  <c r="FI160" i="5" s="1"/>
  <c r="FI200" i="5" s="1"/>
  <c r="DQ154" i="5"/>
  <c r="DQ160" i="5" s="1"/>
  <c r="DQ201" i="5" s="1"/>
  <c r="EB154" i="5"/>
  <c r="EB160" i="5" s="1"/>
  <c r="EB201" i="5" s="1"/>
  <c r="CG154" i="5"/>
  <c r="CG160" i="5" s="1"/>
  <c r="CG200" i="5" s="1"/>
  <c r="CL154" i="5"/>
  <c r="CL160" i="5" s="1"/>
  <c r="CL200" i="5" s="1"/>
  <c r="CP154" i="5"/>
  <c r="CP160" i="5" s="1"/>
  <c r="CP200" i="5" s="1"/>
  <c r="CT154" i="5"/>
  <c r="CT160" i="5" s="1"/>
  <c r="CT200" i="5" s="1"/>
  <c r="AY154" i="5"/>
  <c r="AY160" i="5" s="1"/>
  <c r="BE154" i="5"/>
  <c r="BE160" i="5" s="1"/>
  <c r="BE201" i="5" s="1"/>
  <c r="BI154" i="5"/>
  <c r="BI160" i="5" s="1"/>
  <c r="BM154" i="5"/>
  <c r="BM160" i="5" s="1"/>
  <c r="BM201" i="5" s="1"/>
  <c r="AB154" i="5"/>
  <c r="AB160" i="5" s="1"/>
  <c r="BF154" i="5"/>
  <c r="BF160" i="5" s="1"/>
  <c r="BJ154" i="5"/>
  <c r="BJ160" i="5" s="1"/>
  <c r="BJ200" i="5" s="1"/>
  <c r="BN154" i="5"/>
  <c r="BN160" i="5" s="1"/>
  <c r="BN200" i="5" s="1"/>
  <c r="AE154" i="5"/>
  <c r="AE160" i="5" s="1"/>
  <c r="AE200" i="5" s="1"/>
  <c r="KH201" i="5"/>
  <c r="KH200" i="5"/>
  <c r="FB201" i="5"/>
  <c r="FB200" i="5"/>
  <c r="EE208" i="5"/>
  <c r="EE207" i="5"/>
  <c r="EF207" i="5"/>
  <c r="EF208" i="5"/>
  <c r="BQ208" i="5"/>
  <c r="BQ207" i="5"/>
  <c r="CY208" i="5"/>
  <c r="CY207" i="5"/>
  <c r="LO201" i="5"/>
  <c r="LO200" i="5"/>
  <c r="QQ200" i="5"/>
  <c r="QQ201" i="5"/>
  <c r="JA200" i="5"/>
  <c r="JA201" i="5"/>
  <c r="MV201" i="5"/>
  <c r="MV200" i="5"/>
  <c r="DY201" i="5"/>
  <c r="DY200" i="5"/>
  <c r="CX208" i="5"/>
  <c r="CX207" i="5"/>
  <c r="CN200" i="5"/>
  <c r="CN201" i="5"/>
  <c r="CR201" i="5"/>
  <c r="CR200" i="5"/>
  <c r="BR207" i="5"/>
  <c r="BR208" i="5"/>
  <c r="FF201" i="5"/>
  <c r="FF200" i="5"/>
  <c r="DU201" i="5"/>
  <c r="DU200" i="5"/>
  <c r="EE327" i="5"/>
  <c r="PJ200" i="5"/>
  <c r="PJ201" i="5"/>
  <c r="RX200" i="5"/>
  <c r="RX201" i="5"/>
  <c r="EV154" i="5"/>
  <c r="EV160" i="5" s="1"/>
  <c r="EV200" i="5" s="1"/>
  <c r="EZ154" i="5"/>
  <c r="EZ160" i="5" s="1"/>
  <c r="EZ200" i="5" s="1"/>
  <c r="FH154" i="5"/>
  <c r="FH160" i="5" s="1"/>
  <c r="FH201" i="5" s="1"/>
  <c r="DP154" i="5"/>
  <c r="DP160" i="5" s="1"/>
  <c r="DP201" i="5" s="1"/>
  <c r="DT154" i="5"/>
  <c r="DT160" i="5" s="1"/>
  <c r="DT201" i="5" s="1"/>
  <c r="DX154" i="5"/>
  <c r="DX160" i="5" s="1"/>
  <c r="DX200" i="5" s="1"/>
  <c r="DR154" i="5"/>
  <c r="DR160" i="5" s="1"/>
  <c r="DR201" i="5" s="1"/>
  <c r="CK154" i="5"/>
  <c r="CK160" i="5" s="1"/>
  <c r="CK201" i="5" s="1"/>
  <c r="CO154" i="5"/>
  <c r="CO160" i="5" s="1"/>
  <c r="CO201" i="5" s="1"/>
  <c r="CS154" i="5"/>
  <c r="CS160" i="5" s="1"/>
  <c r="CS201" i="5" s="1"/>
  <c r="MW154" i="5"/>
  <c r="MW160" i="5" s="1"/>
  <c r="MW200" i="5" s="1"/>
  <c r="BG200" i="5"/>
  <c r="BG201" i="5"/>
  <c r="BK201" i="5"/>
  <c r="BK200" i="5"/>
  <c r="AJ207" i="5"/>
  <c r="AJ208" i="5"/>
  <c r="AK208" i="5"/>
  <c r="AK207" i="5"/>
  <c r="MU212" i="5"/>
  <c r="CM212" i="5"/>
  <c r="Q154" i="5"/>
  <c r="Q160" i="5" s="1"/>
  <c r="Y154" i="5"/>
  <c r="Y160" i="5" s="1"/>
  <c r="T201" i="5"/>
  <c r="T200" i="5"/>
  <c r="C208" i="5"/>
  <c r="C207" i="5"/>
  <c r="D208" i="5"/>
  <c r="D207" i="5"/>
  <c r="BB154" i="5"/>
  <c r="BB160" i="5" s="1"/>
  <c r="BB200" i="5" s="1"/>
  <c r="BD154" i="5"/>
  <c r="BD160" i="5" s="1"/>
  <c r="BD201" i="5" s="1"/>
  <c r="E154" i="5"/>
  <c r="E160" i="5" s="1"/>
  <c r="E201" i="5" s="1"/>
  <c r="L154" i="5"/>
  <c r="L160" i="5" s="1"/>
  <c r="L201" i="5" s="1"/>
  <c r="X154" i="5"/>
  <c r="X160" i="5" s="1"/>
  <c r="X200" i="5" s="1"/>
  <c r="AF154" i="5"/>
  <c r="AF160" i="5" s="1"/>
  <c r="AF200" i="5" s="1"/>
  <c r="AG154" i="5"/>
  <c r="AG160" i="5" s="1"/>
  <c r="AG200" i="5" s="1"/>
  <c r="F154" i="5"/>
  <c r="F160" i="5" s="1"/>
  <c r="F200" i="5" s="1"/>
  <c r="H154" i="5"/>
  <c r="H160" i="5" s="1"/>
  <c r="H201" i="5" s="1"/>
  <c r="W154" i="5"/>
  <c r="W160" i="5" s="1"/>
  <c r="W200" i="5" s="1"/>
  <c r="C154" i="5"/>
  <c r="C160" i="5" s="1"/>
  <c r="C201" i="5" s="1"/>
  <c r="AJ311" i="5"/>
  <c r="BC154" i="5"/>
  <c r="BC160" i="5" s="1"/>
  <c r="BC201" i="5" s="1"/>
  <c r="AJ154" i="5"/>
  <c r="AJ160" i="5" s="1"/>
  <c r="AJ201" i="5" s="1"/>
  <c r="QQ212" i="5"/>
  <c r="G154" i="5"/>
  <c r="G160" i="5" s="1"/>
  <c r="G200" i="5" s="1"/>
  <c r="C311" i="5"/>
  <c r="JA212" i="5"/>
  <c r="RW201" i="5"/>
  <c r="RW200" i="5"/>
  <c r="DQ208" i="5"/>
  <c r="DQ207" i="5"/>
  <c r="MU201" i="5"/>
  <c r="MU200" i="5"/>
  <c r="EX208" i="5"/>
  <c r="EX207" i="5"/>
  <c r="FI208" i="5"/>
  <c r="FI207" i="5"/>
  <c r="EB208" i="5"/>
  <c r="EB207" i="5"/>
  <c r="AF208" i="5"/>
  <c r="AF207" i="5"/>
  <c r="KJ208" i="5"/>
  <c r="KJ207" i="5"/>
  <c r="MX208" i="5"/>
  <c r="MX207" i="5"/>
  <c r="PI201" i="5"/>
  <c r="PI200" i="5"/>
  <c r="FA212" i="5"/>
  <c r="DR207" i="5"/>
  <c r="DR208" i="5"/>
  <c r="DT212" i="5"/>
  <c r="JC208" i="5"/>
  <c r="JC207" i="5"/>
  <c r="OE208" i="5"/>
  <c r="OE207" i="5"/>
  <c r="CJ208" i="5"/>
  <c r="CJ207" i="5"/>
  <c r="LO212" i="5"/>
  <c r="RW212" i="5"/>
  <c r="EY207" i="5"/>
  <c r="EY208" i="5"/>
  <c r="FE212" i="5"/>
  <c r="DN208" i="5"/>
  <c r="DN207" i="5"/>
  <c r="DW207" i="5"/>
  <c r="DW208" i="5"/>
  <c r="DX212" i="5"/>
  <c r="BC208" i="5"/>
  <c r="BC207" i="5"/>
  <c r="EW208" i="5"/>
  <c r="EW207" i="5"/>
  <c r="E208" i="5"/>
  <c r="E207" i="5"/>
  <c r="X208" i="5"/>
  <c r="X207" i="5"/>
  <c r="G207" i="5"/>
  <c r="G208" i="5"/>
  <c r="PL208" i="5"/>
  <c r="PL207" i="5"/>
  <c r="QP201" i="5"/>
  <c r="QP200" i="5"/>
  <c r="RZ208" i="5"/>
  <c r="RZ207" i="5"/>
  <c r="EV208" i="5"/>
  <c r="EV207" i="5"/>
  <c r="FD207" i="5"/>
  <c r="FD208" i="5"/>
  <c r="FH207" i="5"/>
  <c r="FH208" i="5"/>
  <c r="DV154" i="5"/>
  <c r="DV160" i="5" s="1"/>
  <c r="DZ154" i="5"/>
  <c r="DZ160" i="5" s="1"/>
  <c r="DP208" i="5"/>
  <c r="DP207" i="5"/>
  <c r="BD208" i="5"/>
  <c r="BD207" i="5"/>
  <c r="IZ212" i="5"/>
  <c r="LP212" i="5"/>
  <c r="MV212" i="5"/>
  <c r="OB212" i="5"/>
  <c r="QR212" i="5"/>
  <c r="RX212" i="5"/>
  <c r="FB212" i="5"/>
  <c r="FF212" i="5"/>
  <c r="DU212" i="5"/>
  <c r="DY212" i="5"/>
  <c r="CI154" i="5"/>
  <c r="CI160" i="5" s="1"/>
  <c r="CM154" i="5"/>
  <c r="CM160" i="5" s="1"/>
  <c r="CQ154" i="5"/>
  <c r="CQ160" i="5" s="1"/>
  <c r="CK208" i="5"/>
  <c r="CK207" i="5"/>
  <c r="CQ212" i="5"/>
  <c r="AY208" i="5"/>
  <c r="AY207" i="5"/>
  <c r="BI208" i="5"/>
  <c r="BI207" i="5"/>
  <c r="BM208" i="5"/>
  <c r="BM207" i="5"/>
  <c r="F208" i="5"/>
  <c r="F207" i="5"/>
  <c r="AG208" i="5"/>
  <c r="AG207" i="5"/>
  <c r="LQ208" i="5"/>
  <c r="LQ207" i="5"/>
  <c r="MW212" i="5"/>
  <c r="OC212" i="5"/>
  <c r="QS208" i="5"/>
  <c r="QS207" i="5"/>
  <c r="RY212" i="5"/>
  <c r="FC212" i="5"/>
  <c r="FG212" i="5"/>
  <c r="DV212" i="5"/>
  <c r="DZ212" i="5"/>
  <c r="CG208" i="5"/>
  <c r="CG207" i="5"/>
  <c r="CP208" i="5"/>
  <c r="CP207" i="5"/>
  <c r="CT208" i="5"/>
  <c r="CT207" i="5"/>
  <c r="BH154" i="5"/>
  <c r="BH160" i="5" s="1"/>
  <c r="BL154" i="5"/>
  <c r="BL160" i="5" s="1"/>
  <c r="BB208" i="5"/>
  <c r="BB207" i="5"/>
  <c r="BN208" i="5"/>
  <c r="BN207" i="5"/>
  <c r="JB212" i="5"/>
  <c r="LN212" i="5"/>
  <c r="OD212" i="5"/>
  <c r="QP212" i="5"/>
  <c r="EZ212" i="5"/>
  <c r="EA207" i="5"/>
  <c r="EA208" i="5"/>
  <c r="DS212" i="5"/>
  <c r="CI207" i="5"/>
  <c r="CI208" i="5"/>
  <c r="CU207" i="5"/>
  <c r="CU208" i="5"/>
  <c r="BF212" i="5"/>
  <c r="H207" i="5"/>
  <c r="H208" i="5"/>
  <c r="CN212" i="5"/>
  <c r="CR212" i="5"/>
  <c r="BG212" i="5"/>
  <c r="BK212" i="5"/>
  <c r="CO212" i="5"/>
  <c r="CS212" i="5"/>
  <c r="BH212" i="5"/>
  <c r="BL212" i="5"/>
  <c r="CL212" i="5"/>
  <c r="BE212" i="5"/>
  <c r="GO323" i="5"/>
  <c r="GO237" i="5"/>
  <c r="GO226" i="5"/>
  <c r="GN226" i="5"/>
  <c r="GM226" i="5"/>
  <c r="GL226" i="5"/>
  <c r="GO217" i="5"/>
  <c r="GN217" i="5"/>
  <c r="GM217" i="5"/>
  <c r="GL217" i="5"/>
  <c r="GN209" i="5"/>
  <c r="GN210" i="5" s="1"/>
  <c r="GM209" i="5"/>
  <c r="GM210" i="5" s="1"/>
  <c r="GL209" i="5"/>
  <c r="GL210" i="5" s="1"/>
  <c r="GO164" i="5"/>
  <c r="GO194" i="5" s="1"/>
  <c r="GO196" i="5" s="1"/>
  <c r="GN164" i="5"/>
  <c r="GN194" i="5" s="1"/>
  <c r="GM164" i="5"/>
  <c r="GM192" i="5" s="1"/>
  <c r="GL164" i="5"/>
  <c r="GL194" i="5" s="1"/>
  <c r="GO158" i="5"/>
  <c r="GN158" i="5"/>
  <c r="GM158" i="5"/>
  <c r="GM160" i="5" s="1"/>
  <c r="GL158" i="5"/>
  <c r="GO105" i="5"/>
  <c r="GO104" i="5" s="1"/>
  <c r="GN105" i="5"/>
  <c r="GN104" i="5" s="1"/>
  <c r="GM105" i="5"/>
  <c r="GM104" i="5" s="1"/>
  <c r="GL105" i="5"/>
  <c r="GL104" i="5" s="1"/>
  <c r="GO77" i="5"/>
  <c r="GO76" i="5" s="1"/>
  <c r="GN77" i="5"/>
  <c r="GN76" i="5" s="1"/>
  <c r="GM77" i="5"/>
  <c r="GM76" i="5" s="1"/>
  <c r="GL77" i="5"/>
  <c r="GL76" i="5" s="1"/>
  <c r="GO46" i="5"/>
  <c r="GN46" i="5"/>
  <c r="GM46" i="5"/>
  <c r="GL46" i="5"/>
  <c r="GO45" i="5"/>
  <c r="GO44" i="5" s="1"/>
  <c r="GN45" i="5"/>
  <c r="GM45" i="5"/>
  <c r="GL45" i="5"/>
  <c r="GO15" i="5"/>
  <c r="GO14" i="5" s="1"/>
  <c r="GN15" i="5"/>
  <c r="GN14" i="5" s="1"/>
  <c r="GM15" i="5"/>
  <c r="GM14" i="5" s="1"/>
  <c r="GL15" i="5"/>
  <c r="GL14" i="5" s="1"/>
  <c r="JC329" i="5" l="1"/>
  <c r="KG209" i="5"/>
  <c r="KG210" i="5" s="1"/>
  <c r="KG212" i="5" s="1"/>
  <c r="PL200" i="5"/>
  <c r="PL202" i="5" s="1"/>
  <c r="OC200" i="5"/>
  <c r="OC202" i="5" s="1"/>
  <c r="CX200" i="5"/>
  <c r="CX202" i="5" s="1"/>
  <c r="OB201" i="5"/>
  <c r="OB200" i="5"/>
  <c r="PK160" i="5"/>
  <c r="PK200" i="5" s="1"/>
  <c r="KI209" i="5"/>
  <c r="KH209" i="5"/>
  <c r="QT54" i="5"/>
  <c r="PM54" i="5"/>
  <c r="LR54" i="5"/>
  <c r="OF54" i="5"/>
  <c r="MY54" i="5"/>
  <c r="KK54" i="5"/>
  <c r="JD54" i="5"/>
  <c r="A55" i="5"/>
  <c r="MX201" i="5"/>
  <c r="MX202" i="5" s="1"/>
  <c r="QR200" i="5"/>
  <c r="QR202" i="5" s="1"/>
  <c r="EE201" i="5"/>
  <c r="EE202" i="5" s="1"/>
  <c r="KI200" i="5"/>
  <c r="KI202" i="5" s="1"/>
  <c r="BQ200" i="5"/>
  <c r="BQ202" i="5" s="1"/>
  <c r="BQ203" i="5" s="1"/>
  <c r="KG160" i="5"/>
  <c r="KG201" i="5" s="1"/>
  <c r="KJ160" i="5"/>
  <c r="KJ201" i="5" s="1"/>
  <c r="LN201" i="5"/>
  <c r="LN202" i="5" s="1"/>
  <c r="LN203" i="5" s="1"/>
  <c r="LN204" i="5" s="1"/>
  <c r="LN214" i="5" s="1"/>
  <c r="LN233" i="5" s="1"/>
  <c r="LN241" i="5" s="1"/>
  <c r="OE200" i="5"/>
  <c r="OE202" i="5" s="1"/>
  <c r="OE203" i="5" s="1"/>
  <c r="OE204" i="5" s="1"/>
  <c r="RZ200" i="5"/>
  <c r="RZ202" i="5" s="1"/>
  <c r="RZ203" i="5" s="1"/>
  <c r="RZ204" i="5" s="1"/>
  <c r="RY201" i="5"/>
  <c r="RY202" i="5" s="1"/>
  <c r="RY203" i="5" s="1"/>
  <c r="RY204" i="5" s="1"/>
  <c r="RY214" i="5" s="1"/>
  <c r="RY233" i="5" s="1"/>
  <c r="RY241" i="5" s="1"/>
  <c r="EA200" i="5"/>
  <c r="EA202" i="5" s="1"/>
  <c r="LQ201" i="5"/>
  <c r="LQ202" i="5" s="1"/>
  <c r="DN200" i="5"/>
  <c r="DN202" i="5" s="1"/>
  <c r="GL44" i="5"/>
  <c r="GL154" i="5" s="1"/>
  <c r="GL160" i="5" s="1"/>
  <c r="GL200" i="5" s="1"/>
  <c r="OD200" i="5"/>
  <c r="OD202" i="5" s="1"/>
  <c r="DS200" i="5"/>
  <c r="DS202" i="5" s="1"/>
  <c r="DS203" i="5" s="1"/>
  <c r="DS204" i="5" s="1"/>
  <c r="DS214" i="5" s="1"/>
  <c r="DS233" i="5" s="1"/>
  <c r="DS241" i="5" s="1"/>
  <c r="DW200" i="5"/>
  <c r="DW202" i="5" s="1"/>
  <c r="DW203" i="5" s="1"/>
  <c r="DW204" i="5" s="1"/>
  <c r="CU200" i="5"/>
  <c r="CU202" i="5" s="1"/>
  <c r="CU203" i="5" s="1"/>
  <c r="CU204" i="5" s="1"/>
  <c r="EF201" i="5"/>
  <c r="EF202" i="5" s="1"/>
  <c r="BR200" i="5"/>
  <c r="BR202" i="5" s="1"/>
  <c r="MW201" i="5"/>
  <c r="MW202" i="5" s="1"/>
  <c r="GN44" i="5"/>
  <c r="GN154" i="5" s="1"/>
  <c r="GN160" i="5" s="1"/>
  <c r="GN201" i="5" s="1"/>
  <c r="LP200" i="5"/>
  <c r="LP202" i="5" s="1"/>
  <c r="LP203" i="5" s="1"/>
  <c r="LP204" i="5" s="1"/>
  <c r="LP214" i="5" s="1"/>
  <c r="LP233" i="5" s="1"/>
  <c r="LP241" i="5" s="1"/>
  <c r="EZ201" i="5"/>
  <c r="EZ202" i="5" s="1"/>
  <c r="QS200" i="5"/>
  <c r="QS202" i="5" s="1"/>
  <c r="IZ200" i="5"/>
  <c r="IZ202" i="5" s="1"/>
  <c r="JB200" i="5"/>
  <c r="JB202" i="5" s="1"/>
  <c r="JB203" i="5" s="1"/>
  <c r="JB204" i="5" s="1"/>
  <c r="JB214" i="5" s="1"/>
  <c r="JC200" i="5"/>
  <c r="JC202" i="5" s="1"/>
  <c r="JC203" i="5" s="1"/>
  <c r="JC204" i="5" s="1"/>
  <c r="CJ200" i="5"/>
  <c r="CJ202" i="5" s="1"/>
  <c r="CJ203" i="5" s="1"/>
  <c r="CJ204" i="5" s="1"/>
  <c r="GM44" i="5"/>
  <c r="EX200" i="5"/>
  <c r="EX202" i="5" s="1"/>
  <c r="EX203" i="5" s="1"/>
  <c r="EX204" i="5" s="1"/>
  <c r="FI201" i="5"/>
  <c r="FI202" i="5" s="1"/>
  <c r="FD201" i="5"/>
  <c r="FD202" i="5" s="1"/>
  <c r="CY201" i="5"/>
  <c r="CY202" i="5" s="1"/>
  <c r="DQ200" i="5"/>
  <c r="DQ202" i="5" s="1"/>
  <c r="EY201" i="5"/>
  <c r="EY202" i="5" s="1"/>
  <c r="CP201" i="5"/>
  <c r="CP202" i="5" s="1"/>
  <c r="DP200" i="5"/>
  <c r="DP202" i="5" s="1"/>
  <c r="DP203" i="5" s="1"/>
  <c r="DP204" i="5" s="1"/>
  <c r="CL201" i="5"/>
  <c r="CL202" i="5" s="1"/>
  <c r="CK200" i="5"/>
  <c r="CK202" i="5" s="1"/>
  <c r="EW200" i="5"/>
  <c r="EW202" i="5" s="1"/>
  <c r="EW203" i="5" s="1"/>
  <c r="EW204" i="5" s="1"/>
  <c r="BF200" i="5"/>
  <c r="BF201" i="5"/>
  <c r="FA200" i="5"/>
  <c r="FA202" i="5" s="1"/>
  <c r="EV201" i="5"/>
  <c r="EV202" i="5" s="1"/>
  <c r="FG200" i="5"/>
  <c r="FG201" i="5"/>
  <c r="CT201" i="5"/>
  <c r="CT202" i="5" s="1"/>
  <c r="CT203" i="5" s="1"/>
  <c r="CT204" i="5" s="1"/>
  <c r="FE200" i="5"/>
  <c r="FE202" i="5" s="1"/>
  <c r="FC200" i="5"/>
  <c r="FC202" i="5" s="1"/>
  <c r="FC203" i="5" s="1"/>
  <c r="FC204" i="5" s="1"/>
  <c r="FC214" i="5" s="1"/>
  <c r="FC233" i="5" s="1"/>
  <c r="FC241" i="5" s="1"/>
  <c r="DT200" i="5"/>
  <c r="DT202" i="5" s="1"/>
  <c r="DX201" i="5"/>
  <c r="DX202" i="5" s="1"/>
  <c r="EB200" i="5"/>
  <c r="EB202" i="5" s="1"/>
  <c r="EB203" i="5" s="1"/>
  <c r="EB204" i="5" s="1"/>
  <c r="CG201" i="5"/>
  <c r="CG202" i="5" s="1"/>
  <c r="CG203" i="5" s="1"/>
  <c r="CG204" i="5" s="1"/>
  <c r="BN201" i="5"/>
  <c r="BN202" i="5" s="1"/>
  <c r="BN203" i="5" s="1"/>
  <c r="BN204" i="5" s="1"/>
  <c r="CS200" i="5"/>
  <c r="CS202" i="5" s="1"/>
  <c r="CS203" i="5" s="1"/>
  <c r="CS204" i="5" s="1"/>
  <c r="CS214" i="5" s="1"/>
  <c r="CS233" i="5" s="1"/>
  <c r="CS241" i="5" s="1"/>
  <c r="AK201" i="5"/>
  <c r="AK202" i="5" s="1"/>
  <c r="AG201" i="5"/>
  <c r="AG202" i="5" s="1"/>
  <c r="AK209" i="5"/>
  <c r="AK210" i="5" s="1"/>
  <c r="BK202" i="5"/>
  <c r="BK203" i="5" s="1"/>
  <c r="RX202" i="5"/>
  <c r="RX203" i="5" s="1"/>
  <c r="DU202" i="5"/>
  <c r="DU203" i="5" s="1"/>
  <c r="DY202" i="5"/>
  <c r="DY203" i="5" s="1"/>
  <c r="MV202" i="5"/>
  <c r="MV203" i="5" s="1"/>
  <c r="BQ209" i="5"/>
  <c r="BQ210" i="5" s="1"/>
  <c r="EE209" i="5"/>
  <c r="EE210" i="5" s="1"/>
  <c r="AY201" i="5"/>
  <c r="AY200" i="5"/>
  <c r="X201" i="5"/>
  <c r="X202" i="5" s="1"/>
  <c r="X203" i="5" s="1"/>
  <c r="X204" i="5" s="1"/>
  <c r="KH202" i="5"/>
  <c r="KH203" i="5" s="1"/>
  <c r="AB200" i="5"/>
  <c r="AB201" i="5"/>
  <c r="CO200" i="5"/>
  <c r="CO202" i="5" s="1"/>
  <c r="BE200" i="5"/>
  <c r="BE202" i="5" s="1"/>
  <c r="BI201" i="5"/>
  <c r="BI200" i="5"/>
  <c r="BJ201" i="5"/>
  <c r="BJ202" i="5" s="1"/>
  <c r="BD200" i="5"/>
  <c r="BD202" i="5" s="1"/>
  <c r="JA202" i="5"/>
  <c r="BM200" i="5"/>
  <c r="BM202" i="5" s="1"/>
  <c r="BM203" i="5" s="1"/>
  <c r="BM204" i="5" s="1"/>
  <c r="FH200" i="5"/>
  <c r="FH202" i="5" s="1"/>
  <c r="FH203" i="5" s="1"/>
  <c r="FH204" i="5" s="1"/>
  <c r="BR209" i="5"/>
  <c r="CN202" i="5"/>
  <c r="QQ202" i="5"/>
  <c r="EF209" i="5"/>
  <c r="BC200" i="5"/>
  <c r="BC202" i="5" s="1"/>
  <c r="BC203" i="5" s="1"/>
  <c r="BC204" i="5" s="1"/>
  <c r="EW209" i="5"/>
  <c r="EW210" i="5" s="1"/>
  <c r="EW212" i="5" s="1"/>
  <c r="BC209" i="5"/>
  <c r="BC210" i="5" s="1"/>
  <c r="BC212" i="5" s="1"/>
  <c r="CJ209" i="5"/>
  <c r="CJ210" i="5" s="1"/>
  <c r="CJ212" i="5" s="1"/>
  <c r="OE209" i="5"/>
  <c r="OE210" i="5" s="1"/>
  <c r="OE212" i="5" s="1"/>
  <c r="JC209" i="5"/>
  <c r="JC210" i="5" s="1"/>
  <c r="JC212" i="5" s="1"/>
  <c r="DR200" i="5"/>
  <c r="DR202" i="5" s="1"/>
  <c r="DR203" i="5" s="1"/>
  <c r="DR204" i="5" s="1"/>
  <c r="D200" i="5"/>
  <c r="D202" i="5" s="1"/>
  <c r="D203" i="5" s="1"/>
  <c r="D204" i="5" s="1"/>
  <c r="PJ202" i="5"/>
  <c r="FF202" i="5"/>
  <c r="CR202" i="5"/>
  <c r="CX209" i="5"/>
  <c r="LO202" i="5"/>
  <c r="CY209" i="5"/>
  <c r="FB202" i="5"/>
  <c r="AJ209" i="5"/>
  <c r="BG202" i="5"/>
  <c r="Y200" i="5"/>
  <c r="Y201" i="5"/>
  <c r="L200" i="5"/>
  <c r="L202" i="5" s="1"/>
  <c r="Q201" i="5"/>
  <c r="Q200" i="5"/>
  <c r="E200" i="5"/>
  <c r="E202" i="5" s="1"/>
  <c r="E203" i="5" s="1"/>
  <c r="E204" i="5" s="1"/>
  <c r="CU209" i="5"/>
  <c r="CU210" i="5" s="1"/>
  <c r="CU212" i="5" s="1"/>
  <c r="D209" i="5"/>
  <c r="D210" i="5" s="1"/>
  <c r="D212" i="5" s="1"/>
  <c r="BI209" i="5"/>
  <c r="BI210" i="5" s="1"/>
  <c r="BI212" i="5" s="1"/>
  <c r="LQ209" i="5"/>
  <c r="LQ210" i="5" s="1"/>
  <c r="LQ212" i="5" s="1"/>
  <c r="EV209" i="5"/>
  <c r="EV210" i="5" s="1"/>
  <c r="EV212" i="5" s="1"/>
  <c r="PL209" i="5"/>
  <c r="E209" i="5"/>
  <c r="E210" i="5" s="1"/>
  <c r="E212" i="5" s="1"/>
  <c r="PI202" i="5"/>
  <c r="MX209" i="5"/>
  <c r="MX210" i="5" s="1"/>
  <c r="MX212" i="5" s="1"/>
  <c r="DN209" i="5"/>
  <c r="DN210" i="5" s="1"/>
  <c r="DN212" i="5" s="1"/>
  <c r="EB209" i="5"/>
  <c r="EB210" i="5" s="1"/>
  <c r="EB212" i="5" s="1"/>
  <c r="DQ209" i="5"/>
  <c r="DQ210" i="5" s="1"/>
  <c r="C209" i="5"/>
  <c r="T202" i="5"/>
  <c r="BB209" i="5"/>
  <c r="BB210" i="5" s="1"/>
  <c r="BB212" i="5" s="1"/>
  <c r="CP209" i="5"/>
  <c r="CP210" i="5" s="1"/>
  <c r="CP212" i="5" s="1"/>
  <c r="AG209" i="5"/>
  <c r="AG210" i="5" s="1"/>
  <c r="AG212" i="5" s="1"/>
  <c r="FD209" i="5"/>
  <c r="FD210" i="5" s="1"/>
  <c r="FD212" i="5" s="1"/>
  <c r="AF209" i="5"/>
  <c r="AF210" i="5" s="1"/>
  <c r="AF212" i="5" s="1"/>
  <c r="BB201" i="5"/>
  <c r="BB202" i="5" s="1"/>
  <c r="BB203" i="5" s="1"/>
  <c r="BB204" i="5" s="1"/>
  <c r="AJ200" i="5"/>
  <c r="AJ202" i="5" s="1"/>
  <c r="AF201" i="5"/>
  <c r="AF202" i="5" s="1"/>
  <c r="AF203" i="5" s="1"/>
  <c r="AF204" i="5" s="1"/>
  <c r="W201" i="5"/>
  <c r="W202" i="5" s="1"/>
  <c r="H200" i="5"/>
  <c r="H202" i="5" s="1"/>
  <c r="H203" i="5" s="1"/>
  <c r="H204" i="5" s="1"/>
  <c r="G201" i="5"/>
  <c r="G202" i="5" s="1"/>
  <c r="G203" i="5" s="1"/>
  <c r="G204" i="5" s="1"/>
  <c r="F201" i="5"/>
  <c r="F202" i="5" s="1"/>
  <c r="AE201" i="5"/>
  <c r="AE202" i="5" s="1"/>
  <c r="AE203" i="5" s="1"/>
  <c r="AE204" i="5" s="1"/>
  <c r="AE214" i="5" s="1"/>
  <c r="AE233" i="5" s="1"/>
  <c r="AE241" i="5" s="1"/>
  <c r="C200" i="5"/>
  <c r="C202" i="5" s="1"/>
  <c r="C203" i="5" s="1"/>
  <c r="C204" i="5" s="1"/>
  <c r="GO154" i="5"/>
  <c r="GO160" i="5" s="1"/>
  <c r="GO200" i="5" s="1"/>
  <c r="DW209" i="5"/>
  <c r="DW210" i="5" s="1"/>
  <c r="DW212" i="5" s="1"/>
  <c r="GO207" i="5"/>
  <c r="GO208" i="5"/>
  <c r="GM201" i="5"/>
  <c r="GM200" i="5"/>
  <c r="GL212" i="5"/>
  <c r="CI209" i="5"/>
  <c r="BH201" i="5"/>
  <c r="BH200" i="5"/>
  <c r="CQ201" i="5"/>
  <c r="CQ200" i="5"/>
  <c r="FH209" i="5"/>
  <c r="G209" i="5"/>
  <c r="DR209" i="5"/>
  <c r="GM194" i="5"/>
  <c r="GN192" i="5"/>
  <c r="GM212" i="5"/>
  <c r="GO192" i="5"/>
  <c r="GN212" i="5"/>
  <c r="H209" i="5"/>
  <c r="EA209" i="5"/>
  <c r="BN209" i="5"/>
  <c r="CT209" i="5"/>
  <c r="CG209" i="5"/>
  <c r="F209" i="5"/>
  <c r="BM209" i="5"/>
  <c r="AY209" i="5"/>
  <c r="CM201" i="5"/>
  <c r="CM200" i="5"/>
  <c r="BD209" i="5"/>
  <c r="DP209" i="5"/>
  <c r="DZ201" i="5"/>
  <c r="DZ200" i="5"/>
  <c r="RZ209" i="5"/>
  <c r="QP202" i="5"/>
  <c r="X209" i="5"/>
  <c r="EY209" i="5"/>
  <c r="FI209" i="5"/>
  <c r="EX209" i="5"/>
  <c r="MU202" i="5"/>
  <c r="RW202" i="5"/>
  <c r="BL201" i="5"/>
  <c r="BL200" i="5"/>
  <c r="GL192" i="5"/>
  <c r="QS209" i="5"/>
  <c r="CK209" i="5"/>
  <c r="CI201" i="5"/>
  <c r="CI200" i="5"/>
  <c r="DV201" i="5"/>
  <c r="DV200" i="5"/>
  <c r="KJ209" i="5"/>
  <c r="OB202" i="5" l="1"/>
  <c r="OB203" i="5" s="1"/>
  <c r="OB204" i="5" s="1"/>
  <c r="OB214" i="5" s="1"/>
  <c r="OB310" i="5" s="1"/>
  <c r="PK201" i="5"/>
  <c r="PK202" i="5" s="1"/>
  <c r="PK203" i="5" s="1"/>
  <c r="PK204" i="5" s="1"/>
  <c r="PK214" i="5" s="1"/>
  <c r="PK233" i="5" s="1"/>
  <c r="PK241" i="5" s="1"/>
  <c r="PL210" i="5"/>
  <c r="PL212" i="5" s="1"/>
  <c r="KI210" i="5"/>
  <c r="KI212" i="5" s="1"/>
  <c r="PI203" i="5"/>
  <c r="PI204" i="5" s="1"/>
  <c r="PI214" i="5" s="1"/>
  <c r="QT55" i="5"/>
  <c r="OF55" i="5"/>
  <c r="PM55" i="5"/>
  <c r="MY55" i="5"/>
  <c r="LR55" i="5"/>
  <c r="KK55" i="5"/>
  <c r="JD55" i="5"/>
  <c r="A56" i="5"/>
  <c r="KH210" i="5"/>
  <c r="KH212" i="5" s="1"/>
  <c r="KG200" i="5"/>
  <c r="KG202" i="5" s="1"/>
  <c r="KG203" i="5" s="1"/>
  <c r="KG204" i="5" s="1"/>
  <c r="KG214" i="5" s="1"/>
  <c r="KJ200" i="5"/>
  <c r="KJ202" i="5" s="1"/>
  <c r="KJ203" i="5" s="1"/>
  <c r="KJ204" i="5" s="1"/>
  <c r="JB233" i="5"/>
  <c r="JB241" i="5" s="1"/>
  <c r="JB310" i="5"/>
  <c r="GN200" i="5"/>
  <c r="GN202" i="5" s="1"/>
  <c r="GO201" i="5"/>
  <c r="GO202" i="5" s="1"/>
  <c r="GO203" i="5" s="1"/>
  <c r="GO204" i="5" s="1"/>
  <c r="BK204" i="5"/>
  <c r="BK214" i="5" s="1"/>
  <c r="BK233" i="5" s="1"/>
  <c r="BK241" i="5" s="1"/>
  <c r="GL201" i="5"/>
  <c r="GL202" i="5" s="1"/>
  <c r="MV204" i="5"/>
  <c r="MV214" i="5" s="1"/>
  <c r="BI202" i="5"/>
  <c r="BI203" i="5" s="1"/>
  <c r="BI204" i="5" s="1"/>
  <c r="BI214" i="5" s="1"/>
  <c r="BI233" i="5" s="1"/>
  <c r="BI241" i="5" s="1"/>
  <c r="AB202" i="5"/>
  <c r="AB203" i="5" s="1"/>
  <c r="AB204" i="5" s="1"/>
  <c r="AB214" i="5" s="1"/>
  <c r="AB233" i="5" s="1"/>
  <c r="AB241" i="5" s="1"/>
  <c r="AY202" i="5"/>
  <c r="AY203" i="5" s="1"/>
  <c r="AY204" i="5" s="1"/>
  <c r="FG202" i="5"/>
  <c r="FG203" i="5" s="1"/>
  <c r="FG204" i="5" s="1"/>
  <c r="FG214" i="5" s="1"/>
  <c r="FG233" i="5" s="1"/>
  <c r="FG241" i="5" s="1"/>
  <c r="BF202" i="5"/>
  <c r="BF203" i="5" s="1"/>
  <c r="BF204" i="5" s="1"/>
  <c r="BF214" i="5" s="1"/>
  <c r="BF233" i="5" s="1"/>
  <c r="BF241" i="5" s="1"/>
  <c r="BQ204" i="5"/>
  <c r="RX204" i="5"/>
  <c r="RX214" i="5" s="1"/>
  <c r="RX233" i="5" s="1"/>
  <c r="RX241" i="5" s="1"/>
  <c r="BQ212" i="5"/>
  <c r="KH204" i="5"/>
  <c r="DU204" i="5"/>
  <c r="DU214" i="5" s="1"/>
  <c r="DU233" i="5" s="1"/>
  <c r="DU241" i="5" s="1"/>
  <c r="EE212" i="5"/>
  <c r="DY204" i="5"/>
  <c r="DY214" i="5" s="1"/>
  <c r="DY233" i="5" s="1"/>
  <c r="DY241" i="5" s="1"/>
  <c r="AK212" i="5"/>
  <c r="JA203" i="5"/>
  <c r="JA204" i="5" s="1"/>
  <c r="JA214" i="5" s="1"/>
  <c r="Q202" i="5"/>
  <c r="Q203" i="5" s="1"/>
  <c r="Q204" i="5" s="1"/>
  <c r="Q214" i="5" s="1"/>
  <c r="Q233" i="5" s="1"/>
  <c r="Q241" i="5" s="1"/>
  <c r="D214" i="5"/>
  <c r="D233" i="5" s="1"/>
  <c r="D241" i="5" s="1"/>
  <c r="Y202" i="5"/>
  <c r="Y203" i="5" s="1"/>
  <c r="Y204" i="5" s="1"/>
  <c r="Y214" i="5" s="1"/>
  <c r="Y233" i="5" s="1"/>
  <c r="Y241" i="5" s="1"/>
  <c r="EE203" i="5"/>
  <c r="EE204" i="5" s="1"/>
  <c r="EF203" i="5"/>
  <c r="EF204" i="5" s="1"/>
  <c r="PJ203" i="5"/>
  <c r="PJ204" i="5" s="1"/>
  <c r="PJ214" i="5" s="1"/>
  <c r="PJ233" i="5" s="1"/>
  <c r="PJ241" i="5" s="1"/>
  <c r="QQ203" i="5"/>
  <c r="QQ204" i="5" s="1"/>
  <c r="QQ214" i="5" s="1"/>
  <c r="QQ233" i="5" s="1"/>
  <c r="QQ241" i="5" s="1"/>
  <c r="BR203" i="5"/>
  <c r="BR204" i="5" s="1"/>
  <c r="CY203" i="5"/>
  <c r="CY204" i="5" s="1"/>
  <c r="CX210" i="5"/>
  <c r="CX212" i="5" s="1"/>
  <c r="CN203" i="5"/>
  <c r="CN204" i="5" s="1"/>
  <c r="CN214" i="5" s="1"/>
  <c r="CN233" i="5" s="1"/>
  <c r="CN241" i="5" s="1"/>
  <c r="OC203" i="5"/>
  <c r="OC204" i="5" s="1"/>
  <c r="OC214" i="5" s="1"/>
  <c r="FB203" i="5"/>
  <c r="FB204" i="5" s="1"/>
  <c r="FB214" i="5" s="1"/>
  <c r="FB233" i="5" s="1"/>
  <c r="FB241" i="5" s="1"/>
  <c r="CY210" i="5"/>
  <c r="CY212" i="5" s="1"/>
  <c r="CR203" i="5"/>
  <c r="CR204" i="5" s="1"/>
  <c r="CR214" i="5" s="1"/>
  <c r="CR233" i="5" s="1"/>
  <c r="CR241" i="5" s="1"/>
  <c r="EF210" i="5"/>
  <c r="EF212" i="5" s="1"/>
  <c r="BR210" i="5"/>
  <c r="BR212" i="5" s="1"/>
  <c r="CX203" i="5"/>
  <c r="CX204" i="5" s="1"/>
  <c r="LO203" i="5"/>
  <c r="LO204" i="5" s="1"/>
  <c r="LO214" i="5" s="1"/>
  <c r="LO233" i="5" s="1"/>
  <c r="LO241" i="5" s="1"/>
  <c r="FF203" i="5"/>
  <c r="FF204" i="5" s="1"/>
  <c r="FF214" i="5" s="1"/>
  <c r="FF233" i="5" s="1"/>
  <c r="FF241" i="5" s="1"/>
  <c r="BG203" i="5"/>
  <c r="BG204" i="5" s="1"/>
  <c r="BG214" i="5" s="1"/>
  <c r="BG233" i="5" s="1"/>
  <c r="BG241" i="5" s="1"/>
  <c r="AJ210" i="5"/>
  <c r="AJ212" i="5" s="1"/>
  <c r="AK203" i="5"/>
  <c r="AK204" i="5" s="1"/>
  <c r="CM202" i="5"/>
  <c r="CM203" i="5" s="1"/>
  <c r="CM204" i="5" s="1"/>
  <c r="CM214" i="5" s="1"/>
  <c r="CM233" i="5" s="1"/>
  <c r="CM241" i="5" s="1"/>
  <c r="DQ212" i="5"/>
  <c r="EW214" i="5"/>
  <c r="EW233" i="5" s="1"/>
  <c r="EW241" i="5" s="1"/>
  <c r="AF214" i="5"/>
  <c r="AF233" i="5" s="1"/>
  <c r="AF241" i="5" s="1"/>
  <c r="T203" i="5"/>
  <c r="T204" i="5" s="1"/>
  <c r="T214" i="5" s="1"/>
  <c r="T233" i="5" s="1"/>
  <c r="T241" i="5" s="1"/>
  <c r="C210" i="5"/>
  <c r="C212" i="5" s="1"/>
  <c r="C214" i="5" s="1"/>
  <c r="AJ203" i="5"/>
  <c r="AJ204" i="5" s="1"/>
  <c r="BL202" i="5"/>
  <c r="BL203" i="5" s="1"/>
  <c r="BL204" i="5" s="1"/>
  <c r="BL214" i="5" s="1"/>
  <c r="BL233" i="5" s="1"/>
  <c r="BL241" i="5" s="1"/>
  <c r="BB214" i="5"/>
  <c r="BB233" i="5" s="1"/>
  <c r="BB241" i="5" s="1"/>
  <c r="CQ202" i="5"/>
  <c r="CQ203" i="5" s="1"/>
  <c r="CQ204" i="5" s="1"/>
  <c r="CQ214" i="5" s="1"/>
  <c r="CQ233" i="5" s="1"/>
  <c r="CQ241" i="5" s="1"/>
  <c r="DV202" i="5"/>
  <c r="DV203" i="5" s="1"/>
  <c r="CI202" i="5"/>
  <c r="CI203" i="5" s="1"/>
  <c r="GM202" i="5"/>
  <c r="GM203" i="5" s="1"/>
  <c r="GM204" i="5" s="1"/>
  <c r="GM214" i="5" s="1"/>
  <c r="GM233" i="5" s="1"/>
  <c r="GM241" i="5" s="1"/>
  <c r="OE214" i="5"/>
  <c r="DW214" i="5"/>
  <c r="DW233" i="5" s="1"/>
  <c r="DW241" i="5" s="1"/>
  <c r="FE203" i="5"/>
  <c r="FE204" i="5" s="1"/>
  <c r="FE214" i="5" s="1"/>
  <c r="FE233" i="5" s="1"/>
  <c r="FE241" i="5" s="1"/>
  <c r="DQ203" i="5"/>
  <c r="DQ204" i="5" s="1"/>
  <c r="EA210" i="5"/>
  <c r="EA212" i="5" s="1"/>
  <c r="E214" i="5"/>
  <c r="E233" i="5" s="1"/>
  <c r="E241" i="5" s="1"/>
  <c r="QR203" i="5"/>
  <c r="QR204" i="5" s="1"/>
  <c r="QR214" i="5" s="1"/>
  <c r="QR233" i="5" s="1"/>
  <c r="QR241" i="5" s="1"/>
  <c r="LQ203" i="5"/>
  <c r="LQ204" i="5" s="1"/>
  <c r="LQ214" i="5" s="1"/>
  <c r="LQ233" i="5" s="1"/>
  <c r="LQ241" i="5" s="1"/>
  <c r="CK203" i="5"/>
  <c r="CK204" i="5" s="1"/>
  <c r="DX203" i="5"/>
  <c r="DX204" i="5" s="1"/>
  <c r="DX214" i="5" s="1"/>
  <c r="DX233" i="5" s="1"/>
  <c r="DX241" i="5" s="1"/>
  <c r="EX210" i="5"/>
  <c r="EX212" i="5" s="1"/>
  <c r="EX214" i="5" s="1"/>
  <c r="EX233" i="5" s="1"/>
  <c r="EX241" i="5" s="1"/>
  <c r="DT203" i="5"/>
  <c r="DT204" i="5" s="1"/>
  <c r="DT214" i="5" s="1"/>
  <c r="DT233" i="5" s="1"/>
  <c r="DT241" i="5" s="1"/>
  <c r="MX203" i="5"/>
  <c r="MX204" i="5" s="1"/>
  <c r="MX214" i="5" s="1"/>
  <c r="DZ202" i="5"/>
  <c r="BD210" i="5"/>
  <c r="BD212" i="5" s="1"/>
  <c r="CG210" i="5"/>
  <c r="CG212" i="5" s="1"/>
  <c r="CG214" i="5" s="1"/>
  <c r="CG233" i="5" s="1"/>
  <c r="CG241" i="5" s="1"/>
  <c r="L203" i="5"/>
  <c r="L204" i="5" s="1"/>
  <c r="L214" i="5" s="1"/>
  <c r="L233" i="5" s="1"/>
  <c r="L241" i="5" s="1"/>
  <c r="CO203" i="5"/>
  <c r="CO204" i="5" s="1"/>
  <c r="CO214" i="5" s="1"/>
  <c r="CO233" i="5" s="1"/>
  <c r="CO241" i="5" s="1"/>
  <c r="G210" i="5"/>
  <c r="G212" i="5" s="1"/>
  <c r="G214" i="5" s="1"/>
  <c r="G233" i="5" s="1"/>
  <c r="G241" i="5" s="1"/>
  <c r="F203" i="5"/>
  <c r="F204" i="5" s="1"/>
  <c r="CI210" i="5"/>
  <c r="CI212" i="5" s="1"/>
  <c r="OD203" i="5"/>
  <c r="OD204" i="5" s="1"/>
  <c r="OD214" i="5" s="1"/>
  <c r="CK210" i="5"/>
  <c r="CK212" i="5" s="1"/>
  <c r="FI210" i="5"/>
  <c r="FI212" i="5" s="1"/>
  <c r="BD203" i="5"/>
  <c r="BD204" i="5" s="1"/>
  <c r="EY203" i="5"/>
  <c r="EY204" i="5" s="1"/>
  <c r="BN210" i="5"/>
  <c r="BN212" i="5" s="1"/>
  <c r="BN214" i="5" s="1"/>
  <c r="BN233" i="5" s="1"/>
  <c r="BN241" i="5" s="1"/>
  <c r="EA203" i="5"/>
  <c r="EA204" i="5" s="1"/>
  <c r="CU214" i="5"/>
  <c r="CU233" i="5" s="1"/>
  <c r="CU241" i="5" s="1"/>
  <c r="BC214" i="5"/>
  <c r="BC233" i="5" s="1"/>
  <c r="BC241" i="5" s="1"/>
  <c r="RW203" i="5"/>
  <c r="RW204" i="5" s="1"/>
  <c r="RW214" i="5" s="1"/>
  <c r="RW233" i="5" s="1"/>
  <c r="RW241" i="5" s="1"/>
  <c r="KI203" i="5"/>
  <c r="KI204" i="5" s="1"/>
  <c r="EV203" i="5"/>
  <c r="EV204" i="5" s="1"/>
  <c r="EV214" i="5" s="1"/>
  <c r="EV233" i="5" s="1"/>
  <c r="EV241" i="5" s="1"/>
  <c r="FD203" i="5"/>
  <c r="FD204" i="5" s="1"/>
  <c r="FD214" i="5" s="1"/>
  <c r="FD233" i="5" s="1"/>
  <c r="FD241" i="5" s="1"/>
  <c r="QP203" i="5"/>
  <c r="QP204" i="5" s="1"/>
  <c r="QP214" i="5" s="1"/>
  <c r="QP233" i="5" s="1"/>
  <c r="QP241" i="5" s="1"/>
  <c r="AY210" i="5"/>
  <c r="AY212" i="5" s="1"/>
  <c r="CT210" i="5"/>
  <c r="CT212" i="5" s="1"/>
  <c r="CT214" i="5" s="1"/>
  <c r="CT233" i="5" s="1"/>
  <c r="CT241" i="5" s="1"/>
  <c r="CP203" i="5"/>
  <c r="CP204" i="5" s="1"/>
  <c r="CP214" i="5" s="1"/>
  <c r="CP233" i="5" s="1"/>
  <c r="CP241" i="5" s="1"/>
  <c r="DR210" i="5"/>
  <c r="DR212" i="5" s="1"/>
  <c r="DR214" i="5" s="1"/>
  <c r="DR233" i="5" s="1"/>
  <c r="DR241" i="5" s="1"/>
  <c r="JC214" i="5"/>
  <c r="AG203" i="5"/>
  <c r="AG204" i="5" s="1"/>
  <c r="AG214" i="5" s="1"/>
  <c r="AG233" i="5" s="1"/>
  <c r="AG241" i="5" s="1"/>
  <c r="W203" i="5"/>
  <c r="W204" i="5" s="1"/>
  <c r="W214" i="5" s="1"/>
  <c r="W233" i="5" s="1"/>
  <c r="W241" i="5" s="1"/>
  <c r="EB214" i="5"/>
  <c r="EB233" i="5" s="1"/>
  <c r="EB241" i="5" s="1"/>
  <c r="PL203" i="5"/>
  <c r="PL204" i="5" s="1"/>
  <c r="X210" i="5"/>
  <c r="X212" i="5" s="1"/>
  <c r="X214" i="5" s="1"/>
  <c r="X233" i="5" s="1"/>
  <c r="X241" i="5" s="1"/>
  <c r="CL203" i="5"/>
  <c r="CL204" i="5" s="1"/>
  <c r="CL214" i="5" s="1"/>
  <c r="CL233" i="5" s="1"/>
  <c r="CL241" i="5" s="1"/>
  <c r="F210" i="5"/>
  <c r="F212" i="5" s="1"/>
  <c r="H210" i="5"/>
  <c r="H212" i="5" s="1"/>
  <c r="H214" i="5" s="1"/>
  <c r="H233" i="5" s="1"/>
  <c r="H241" i="5" s="1"/>
  <c r="FH210" i="5"/>
  <c r="FH212" i="5" s="1"/>
  <c r="FH214" i="5" s="1"/>
  <c r="FH233" i="5" s="1"/>
  <c r="FH241" i="5" s="1"/>
  <c r="KJ210" i="5"/>
  <c r="KJ212" i="5" s="1"/>
  <c r="EZ203" i="5"/>
  <c r="EZ204" i="5" s="1"/>
  <c r="EZ214" i="5" s="1"/>
  <c r="EZ233" i="5" s="1"/>
  <c r="EZ241" i="5" s="1"/>
  <c r="CJ214" i="5"/>
  <c r="CJ233" i="5" s="1"/>
  <c r="CJ241" i="5" s="1"/>
  <c r="IZ203" i="5"/>
  <c r="IZ204" i="5" s="1"/>
  <c r="IZ214" i="5" s="1"/>
  <c r="QS203" i="5"/>
  <c r="QS204" i="5" s="1"/>
  <c r="MW203" i="5"/>
  <c r="MW204" i="5" s="1"/>
  <c r="MW214" i="5" s="1"/>
  <c r="FA203" i="5"/>
  <c r="FA204" i="5" s="1"/>
  <c r="FA214" i="5" s="1"/>
  <c r="FA233" i="5" s="1"/>
  <c r="FA241" i="5" s="1"/>
  <c r="QS210" i="5"/>
  <c r="QS212" i="5" s="1"/>
  <c r="FI203" i="5"/>
  <c r="FI204" i="5" s="1"/>
  <c r="MU203" i="5"/>
  <c r="MU204" i="5" s="1"/>
  <c r="MU214" i="5" s="1"/>
  <c r="BJ203" i="5"/>
  <c r="BJ204" i="5" s="1"/>
  <c r="BJ214" i="5" s="1"/>
  <c r="BJ233" i="5" s="1"/>
  <c r="BJ241" i="5" s="1"/>
  <c r="EY210" i="5"/>
  <c r="EY212" i="5" s="1"/>
  <c r="DN203" i="5"/>
  <c r="DN204" i="5" s="1"/>
  <c r="DN214" i="5" s="1"/>
  <c r="DN233" i="5" s="1"/>
  <c r="DN241" i="5" s="1"/>
  <c r="RZ210" i="5"/>
  <c r="RZ212" i="5" s="1"/>
  <c r="RZ214" i="5" s="1"/>
  <c r="RZ233" i="5" s="1"/>
  <c r="RZ241" i="5" s="1"/>
  <c r="DP210" i="5"/>
  <c r="DP212" i="5" s="1"/>
  <c r="DP214" i="5" s="1"/>
  <c r="DP233" i="5" s="1"/>
  <c r="DP241" i="5" s="1"/>
  <c r="BM210" i="5"/>
  <c r="BM212" i="5" s="1"/>
  <c r="BM214" i="5" s="1"/>
  <c r="BM233" i="5" s="1"/>
  <c r="BM241" i="5" s="1"/>
  <c r="BE203" i="5"/>
  <c r="BE204" i="5" s="1"/>
  <c r="BE214" i="5" s="1"/>
  <c r="BE233" i="5" s="1"/>
  <c r="BE241" i="5" s="1"/>
  <c r="BH202" i="5"/>
  <c r="GO209" i="5"/>
  <c r="RT15" i="5"/>
  <c r="RT14" i="5" s="1"/>
  <c r="RT45" i="5"/>
  <c r="RT46" i="5"/>
  <c r="RT77" i="5"/>
  <c r="RT76" i="5" s="1"/>
  <c r="RT105" i="5"/>
  <c r="RT104" i="5" s="1"/>
  <c r="RT158" i="5"/>
  <c r="RT164" i="5"/>
  <c r="RT194" i="5" s="1"/>
  <c r="RT207" i="5"/>
  <c r="RT208" i="5"/>
  <c r="RT217" i="5"/>
  <c r="RT226" i="5"/>
  <c r="QM15" i="5"/>
  <c r="QM14" i="5" s="1"/>
  <c r="QM45" i="5"/>
  <c r="QM46" i="5"/>
  <c r="QM77" i="5"/>
  <c r="QM76" i="5" s="1"/>
  <c r="QM105" i="5"/>
  <c r="QM104" i="5" s="1"/>
  <c r="QM158" i="5"/>
  <c r="QM164" i="5"/>
  <c r="QM194" i="5" s="1"/>
  <c r="QM207" i="5"/>
  <c r="QM208" i="5"/>
  <c r="QM217" i="5"/>
  <c r="QM226" i="5"/>
  <c r="PF15" i="5"/>
  <c r="PF14" i="5" s="1"/>
  <c r="PF45" i="5"/>
  <c r="PF46" i="5"/>
  <c r="PF77" i="5"/>
  <c r="PF76" i="5" s="1"/>
  <c r="PF105" i="5"/>
  <c r="PF104" i="5" s="1"/>
  <c r="PF158" i="5"/>
  <c r="PF164" i="5"/>
  <c r="PF207" i="5"/>
  <c r="PF208" i="5"/>
  <c r="PF217" i="5"/>
  <c r="PF313" i="5" s="1"/>
  <c r="PF329" i="5" s="1"/>
  <c r="NY15" i="5"/>
  <c r="NY14" i="5" s="1"/>
  <c r="NY45" i="5"/>
  <c r="NY46" i="5"/>
  <c r="NY77" i="5"/>
  <c r="NY76" i="5" s="1"/>
  <c r="NY105" i="5"/>
  <c r="NY104" i="5" s="1"/>
  <c r="NY158" i="5"/>
  <c r="NY164" i="5"/>
  <c r="NY207" i="5"/>
  <c r="NY208" i="5"/>
  <c r="NY217" i="5"/>
  <c r="MR15" i="5"/>
  <c r="MR14" i="5" s="1"/>
  <c r="MR45" i="5"/>
  <c r="MR46" i="5"/>
  <c r="MR77" i="5"/>
  <c r="MR76" i="5" s="1"/>
  <c r="MR105" i="5"/>
  <c r="MR104" i="5" s="1"/>
  <c r="MR158" i="5"/>
  <c r="MR164" i="5"/>
  <c r="MR194" i="5" s="1"/>
  <c r="MR196" i="5" s="1"/>
  <c r="MR207" i="5" s="1"/>
  <c r="MR217" i="5"/>
  <c r="MR313" i="5" s="1"/>
  <c r="MR329" i="5" s="1"/>
  <c r="LK15" i="5"/>
  <c r="LK14" i="5" s="1"/>
  <c r="LK45" i="5"/>
  <c r="LK46" i="5"/>
  <c r="LK77" i="5"/>
  <c r="LK76" i="5" s="1"/>
  <c r="LK105" i="5"/>
  <c r="LK104" i="5" s="1"/>
  <c r="LK158" i="5"/>
  <c r="LK164" i="5"/>
  <c r="LK194" i="5" s="1"/>
  <c r="LK207" i="5"/>
  <c r="LK208" i="5"/>
  <c r="LK217" i="5"/>
  <c r="KD15" i="5"/>
  <c r="KD14" i="5" s="1"/>
  <c r="KD45" i="5"/>
  <c r="KD46" i="5"/>
  <c r="KD77" i="5"/>
  <c r="KD76" i="5" s="1"/>
  <c r="KD105" i="5"/>
  <c r="KD104" i="5" s="1"/>
  <c r="KD158" i="5"/>
  <c r="KD164" i="5"/>
  <c r="KD194" i="5" s="1"/>
  <c r="KD196" i="5" s="1"/>
  <c r="KD207" i="5" s="1"/>
  <c r="KD217" i="5"/>
  <c r="IW15" i="5"/>
  <c r="IW14" i="5" s="1"/>
  <c r="IW45" i="5"/>
  <c r="IW46" i="5"/>
  <c r="IW77" i="5"/>
  <c r="IW76" i="5" s="1"/>
  <c r="IW105" i="5"/>
  <c r="IW104" i="5" s="1"/>
  <c r="IW158" i="5"/>
  <c r="IW164" i="5"/>
  <c r="IW194" i="5" s="1"/>
  <c r="IW207" i="5"/>
  <c r="IW208" i="5"/>
  <c r="IW217" i="5"/>
  <c r="GI15" i="5"/>
  <c r="GI14" i="5" s="1"/>
  <c r="GI45" i="5"/>
  <c r="GI46" i="5"/>
  <c r="GI77" i="5"/>
  <c r="GI76" i="5" s="1"/>
  <c r="GI105" i="5"/>
  <c r="GI104" i="5" s="1"/>
  <c r="GI158" i="5"/>
  <c r="GI164" i="5"/>
  <c r="GI194" i="5" s="1"/>
  <c r="GI207" i="5"/>
  <c r="GI208" i="5"/>
  <c r="GI217" i="5"/>
  <c r="GI226" i="5"/>
  <c r="OB233" i="5" l="1"/>
  <c r="OB241" i="5" s="1"/>
  <c r="JB312" i="5"/>
  <c r="JB314" i="5" s="1"/>
  <c r="JB326" i="5"/>
  <c r="OB312" i="5"/>
  <c r="OB328" i="5" s="1"/>
  <c r="OB330" i="5" s="1"/>
  <c r="OB326" i="5"/>
  <c r="MR208" i="5"/>
  <c r="PI233" i="5"/>
  <c r="PI241" i="5" s="1"/>
  <c r="PI310" i="5"/>
  <c r="KD313" i="5"/>
  <c r="KD329" i="5" s="1"/>
  <c r="PL214" i="5"/>
  <c r="PL233" i="5" s="1"/>
  <c r="PL241" i="5" s="1"/>
  <c r="QT56" i="5"/>
  <c r="PM56" i="5"/>
  <c r="OF56" i="5"/>
  <c r="LR56" i="5"/>
  <c r="MY56" i="5"/>
  <c r="KK56" i="5"/>
  <c r="JD56" i="5"/>
  <c r="A57" i="5"/>
  <c r="KI214" i="5"/>
  <c r="KI233" i="5" s="1"/>
  <c r="KI241" i="5" s="1"/>
  <c r="MX310" i="5"/>
  <c r="MX326" i="5" s="1"/>
  <c r="MX233" i="5"/>
  <c r="MX241" i="5" s="1"/>
  <c r="KH214" i="5"/>
  <c r="OC233" i="5"/>
  <c r="OC241" i="5" s="1"/>
  <c r="OC310" i="5"/>
  <c r="KD208" i="5"/>
  <c r="KD209" i="5" s="1"/>
  <c r="KD210" i="5" s="1"/>
  <c r="KD212" i="5" s="1"/>
  <c r="NY313" i="5"/>
  <c r="NY329" i="5" s="1"/>
  <c r="MU310" i="5"/>
  <c r="MU233" i="5"/>
  <c r="MU241" i="5" s="1"/>
  <c r="MW233" i="5"/>
  <c r="MW241" i="5" s="1"/>
  <c r="MW310" i="5"/>
  <c r="OE233" i="5"/>
  <c r="OE241" i="5" s="1"/>
  <c r="OE310" i="5"/>
  <c r="MV310" i="5"/>
  <c r="MV233" i="5"/>
  <c r="MV241" i="5" s="1"/>
  <c r="LK313" i="5"/>
  <c r="LK329" i="5" s="1"/>
  <c r="LK330" i="5" s="1"/>
  <c r="LK226" i="5"/>
  <c r="OD233" i="5"/>
  <c r="OD241" i="5" s="1"/>
  <c r="OD310" i="5"/>
  <c r="PK310" i="5"/>
  <c r="PJ310" i="5"/>
  <c r="KG310" i="5"/>
  <c r="KG233" i="5"/>
  <c r="KG241" i="5" s="1"/>
  <c r="KJ214" i="5"/>
  <c r="IZ233" i="5"/>
  <c r="IZ241" i="5" s="1"/>
  <c r="IZ310" i="5"/>
  <c r="JA233" i="5"/>
  <c r="JA241" i="5" s="1"/>
  <c r="JA310" i="5"/>
  <c r="JC233" i="5"/>
  <c r="JC241" i="5" s="1"/>
  <c r="JC310" i="5"/>
  <c r="IW313" i="5"/>
  <c r="IW329" i="5" s="1"/>
  <c r="IW226" i="5"/>
  <c r="PF192" i="5"/>
  <c r="PF194" i="5" s="1"/>
  <c r="QM192" i="5"/>
  <c r="NY192" i="5"/>
  <c r="NY194" i="5" s="1"/>
  <c r="LK44" i="5"/>
  <c r="LK154" i="5" s="1"/>
  <c r="LK160" i="5" s="1"/>
  <c r="LK200" i="5" s="1"/>
  <c r="AY214" i="5"/>
  <c r="AY233" i="5" s="1"/>
  <c r="AY241" i="5" s="1"/>
  <c r="EE214" i="5"/>
  <c r="EE310" i="5" s="1"/>
  <c r="EE312" i="5" s="1"/>
  <c r="EE322" i="5" s="1"/>
  <c r="EW322" i="5" s="1"/>
  <c r="FC322" i="5" s="1"/>
  <c r="BQ214" i="5"/>
  <c r="BQ326" i="5" s="1"/>
  <c r="BQ328" i="5" s="1"/>
  <c r="BQ330" i="5" s="1"/>
  <c r="BQ334" i="5" s="1"/>
  <c r="AK214" i="5"/>
  <c r="AK233" i="5" s="1"/>
  <c r="AK241" i="5" s="1"/>
  <c r="CX214" i="5"/>
  <c r="CX310" i="5" s="1"/>
  <c r="CX312" i="5" s="1"/>
  <c r="DQ214" i="5"/>
  <c r="DQ233" i="5" s="1"/>
  <c r="DQ241" i="5" s="1"/>
  <c r="AJ214" i="5"/>
  <c r="AJ233" i="5" s="1"/>
  <c r="AJ241" i="5" s="1"/>
  <c r="BR214" i="5"/>
  <c r="BR233" i="5" s="1"/>
  <c r="BR241" i="5" s="1"/>
  <c r="CY214" i="5"/>
  <c r="CY233" i="5" s="1"/>
  <c r="CY241" i="5" s="1"/>
  <c r="PF44" i="5"/>
  <c r="PF154" i="5" s="1"/>
  <c r="PF160" i="5" s="1"/>
  <c r="EF214" i="5"/>
  <c r="EF233" i="5" s="1"/>
  <c r="EF241" i="5" s="1"/>
  <c r="IW44" i="5"/>
  <c r="IW154" i="5" s="1"/>
  <c r="IW160" i="5" s="1"/>
  <c r="MR44" i="5"/>
  <c r="MR154" i="5" s="1"/>
  <c r="MR160" i="5" s="1"/>
  <c r="RT192" i="5"/>
  <c r="RT44" i="5"/>
  <c r="RT154" i="5" s="1"/>
  <c r="RT160" i="5" s="1"/>
  <c r="GI209" i="5"/>
  <c r="GI210" i="5" s="1"/>
  <c r="GI212" i="5" s="1"/>
  <c r="CI204" i="5"/>
  <c r="CI214" i="5" s="1"/>
  <c r="CI233" i="5" s="1"/>
  <c r="CI241" i="5" s="1"/>
  <c r="C310" i="5"/>
  <c r="C312" i="5" s="1"/>
  <c r="C326" i="5"/>
  <c r="C328" i="5" s="1"/>
  <c r="C330" i="5" s="1"/>
  <c r="C334" i="5" s="1"/>
  <c r="C233" i="5"/>
  <c r="C241" i="5" s="1"/>
  <c r="MR209" i="5"/>
  <c r="MR210" i="5" s="1"/>
  <c r="MR212" i="5" s="1"/>
  <c r="KD44" i="5"/>
  <c r="KD154" i="5" s="1"/>
  <c r="KD160" i="5" s="1"/>
  <c r="PF209" i="5"/>
  <c r="QM44" i="5"/>
  <c r="QM154" i="5" s="1"/>
  <c r="QM160" i="5" s="1"/>
  <c r="FI214" i="5"/>
  <c r="FI233" i="5" s="1"/>
  <c r="FI241" i="5" s="1"/>
  <c r="DV204" i="5"/>
  <c r="DV214" i="5" s="1"/>
  <c r="DV233" i="5" s="1"/>
  <c r="DV241" i="5" s="1"/>
  <c r="BD214" i="5"/>
  <c r="BD233" i="5" s="1"/>
  <c r="BD241" i="5" s="1"/>
  <c r="NY44" i="5"/>
  <c r="NY154" i="5" s="1"/>
  <c r="NY160" i="5" s="1"/>
  <c r="RT209" i="5"/>
  <c r="RT210" i="5" s="1"/>
  <c r="RT212" i="5" s="1"/>
  <c r="F214" i="5"/>
  <c r="F233" i="5" s="1"/>
  <c r="F241" i="5" s="1"/>
  <c r="QS214" i="5"/>
  <c r="QS233" i="5" s="1"/>
  <c r="QS241" i="5" s="1"/>
  <c r="EA214" i="5"/>
  <c r="EA233" i="5" s="1"/>
  <c r="EA241" i="5" s="1"/>
  <c r="IW209" i="5"/>
  <c r="IW210" i="5" s="1"/>
  <c r="IW212" i="5" s="1"/>
  <c r="LK209" i="5"/>
  <c r="LK210" i="5" s="1"/>
  <c r="LK212" i="5" s="1"/>
  <c r="NY209" i="5"/>
  <c r="NY210" i="5" s="1"/>
  <c r="NY212" i="5" s="1"/>
  <c r="GN203" i="5"/>
  <c r="GN204" i="5" s="1"/>
  <c r="GN214" i="5" s="1"/>
  <c r="GN233" i="5" s="1"/>
  <c r="GN241" i="5" s="1"/>
  <c r="EY214" i="5"/>
  <c r="EY233" i="5" s="1"/>
  <c r="EY241" i="5" s="1"/>
  <c r="CK214" i="5"/>
  <c r="CK233" i="5" s="1"/>
  <c r="CK241" i="5" s="1"/>
  <c r="GO210" i="5"/>
  <c r="GO212" i="5" s="1"/>
  <c r="GO214" i="5" s="1"/>
  <c r="GO233" i="5" s="1"/>
  <c r="GO241" i="5" s="1"/>
  <c r="BH203" i="5"/>
  <c r="BH204" i="5" s="1"/>
  <c r="BH214" i="5" s="1"/>
  <c r="BH233" i="5" s="1"/>
  <c r="BH241" i="5" s="1"/>
  <c r="QM209" i="5"/>
  <c r="QM210" i="5" s="1"/>
  <c r="QM212" i="5" s="1"/>
  <c r="GL203" i="5"/>
  <c r="GL204" i="5" s="1"/>
  <c r="GL214" i="5" s="1"/>
  <c r="GL233" i="5" s="1"/>
  <c r="GL241" i="5" s="1"/>
  <c r="DZ203" i="5"/>
  <c r="DZ204" i="5" s="1"/>
  <c r="DZ214" i="5" s="1"/>
  <c r="DZ233" i="5" s="1"/>
  <c r="DZ241" i="5" s="1"/>
  <c r="IW192" i="5"/>
  <c r="GI192" i="5"/>
  <c r="GI44" i="5"/>
  <c r="GI160" i="5" s="1"/>
  <c r="FL226" i="5"/>
  <c r="EE326" i="5" l="1"/>
  <c r="EE328" i="5" s="1"/>
  <c r="EE330" i="5" s="1"/>
  <c r="EE334" i="5" s="1"/>
  <c r="CX326" i="5"/>
  <c r="CX328" i="5" s="1"/>
  <c r="CX330" i="5" s="1"/>
  <c r="CX334" i="5" s="1"/>
  <c r="OB315" i="5"/>
  <c r="JC312" i="5"/>
  <c r="JC326" i="5"/>
  <c r="IZ312" i="5"/>
  <c r="IZ314" i="5" s="1"/>
  <c r="IZ326" i="5"/>
  <c r="KG312" i="5"/>
  <c r="KG328" i="5" s="1"/>
  <c r="KG330" i="5" s="1"/>
  <c r="KG326" i="5"/>
  <c r="OD312" i="5"/>
  <c r="OD328" i="5" s="1"/>
  <c r="OD330" i="5" s="1"/>
  <c r="OD326" i="5"/>
  <c r="MW312" i="5"/>
  <c r="MW328" i="5" s="1"/>
  <c r="MW330" i="5" s="1"/>
  <c r="MW326" i="5"/>
  <c r="MV312" i="5"/>
  <c r="MV328" i="5" s="1"/>
  <c r="MV330" i="5" s="1"/>
  <c r="MV326" i="5"/>
  <c r="OB314" i="5"/>
  <c r="PK312" i="5"/>
  <c r="PK315" i="5" s="1"/>
  <c r="PK326" i="5"/>
  <c r="MU312" i="5"/>
  <c r="MU328" i="5" s="1"/>
  <c r="MU330" i="5" s="1"/>
  <c r="MU326" i="5"/>
  <c r="PI312" i="5"/>
  <c r="PI328" i="5" s="1"/>
  <c r="PI330" i="5" s="1"/>
  <c r="PI326" i="5"/>
  <c r="JA312" i="5"/>
  <c r="JA314" i="5" s="1"/>
  <c r="JA326" i="5"/>
  <c r="PJ312" i="5"/>
  <c r="PJ314" i="5" s="1"/>
  <c r="PJ326" i="5"/>
  <c r="OE312" i="5"/>
  <c r="OE328" i="5" s="1"/>
  <c r="OE330" i="5" s="1"/>
  <c r="OE326" i="5"/>
  <c r="OC312" i="5"/>
  <c r="OC328" i="5" s="1"/>
  <c r="OC330" i="5" s="1"/>
  <c r="OC326" i="5"/>
  <c r="JB315" i="5"/>
  <c r="JB328" i="5"/>
  <c r="JB330" i="5" s="1"/>
  <c r="PI314" i="5"/>
  <c r="KH310" i="5"/>
  <c r="KH233" i="5"/>
  <c r="KH241" i="5" s="1"/>
  <c r="KI310" i="5"/>
  <c r="PL310" i="5"/>
  <c r="MX312" i="5"/>
  <c r="PF210" i="5"/>
  <c r="PF212" i="5" s="1"/>
  <c r="QT57" i="5"/>
  <c r="PM57" i="5"/>
  <c r="OF57" i="5"/>
  <c r="LR57" i="5"/>
  <c r="MY57" i="5"/>
  <c r="KK57" i="5"/>
  <c r="JD57" i="5"/>
  <c r="A58" i="5"/>
  <c r="KJ310" i="5"/>
  <c r="KJ233" i="5"/>
  <c r="KJ241" i="5" s="1"/>
  <c r="EE233" i="5"/>
  <c r="EE241" i="5" s="1"/>
  <c r="BQ310" i="5"/>
  <c r="BQ312" i="5" s="1"/>
  <c r="BQ322" i="5" s="1"/>
  <c r="CI322" i="5" s="1"/>
  <c r="CO322" i="5" s="1"/>
  <c r="AJ310" i="5"/>
  <c r="AJ312" i="5" s="1"/>
  <c r="AJ322" i="5" s="1"/>
  <c r="BB322" i="5" s="1"/>
  <c r="BH322" i="5" s="1"/>
  <c r="BQ233" i="5"/>
  <c r="BQ241" i="5" s="1"/>
  <c r="CX233" i="5"/>
  <c r="CX241" i="5" s="1"/>
  <c r="AJ326" i="5"/>
  <c r="AJ328" i="5" s="1"/>
  <c r="AJ330" i="5" s="1"/>
  <c r="AJ334" i="5" s="1"/>
  <c r="EE314" i="5"/>
  <c r="EE319" i="5"/>
  <c r="EW319" i="5" s="1"/>
  <c r="FC319" i="5" s="1"/>
  <c r="EE320" i="5"/>
  <c r="EW320" i="5" s="1"/>
  <c r="FC320" i="5" s="1"/>
  <c r="EE321" i="5"/>
  <c r="EW321" i="5" s="1"/>
  <c r="FC321" i="5" s="1"/>
  <c r="EE315" i="5"/>
  <c r="CX314" i="5"/>
  <c r="CX315" i="5"/>
  <c r="CX322" i="5"/>
  <c r="DP322" i="5" s="1"/>
  <c r="DV322" i="5" s="1"/>
  <c r="LK201" i="5"/>
  <c r="LK202" i="5" s="1"/>
  <c r="CX321" i="5"/>
  <c r="DP321" i="5" s="1"/>
  <c r="DV321" i="5" s="1"/>
  <c r="CX319" i="5"/>
  <c r="DP319" i="5" s="1"/>
  <c r="DV319" i="5" s="1"/>
  <c r="CX320" i="5"/>
  <c r="DP320" i="5" s="1"/>
  <c r="DV320" i="5" s="1"/>
  <c r="C322" i="5"/>
  <c r="F322" i="5" s="1"/>
  <c r="W322" i="5" s="1"/>
  <c r="C314" i="5"/>
  <c r="C321" i="5"/>
  <c r="F321" i="5" s="1"/>
  <c r="W321" i="5" s="1"/>
  <c r="C315" i="5"/>
  <c r="C320" i="5"/>
  <c r="F320" i="5" s="1"/>
  <c r="W320" i="5" s="1"/>
  <c r="C319" i="5"/>
  <c r="F319" i="5" s="1"/>
  <c r="W319" i="5" s="1"/>
  <c r="RT201" i="5"/>
  <c r="RT200" i="5"/>
  <c r="QM201" i="5"/>
  <c r="QM200" i="5"/>
  <c r="PF201" i="5"/>
  <c r="PF200" i="5"/>
  <c r="NY201" i="5"/>
  <c r="NY200" i="5"/>
  <c r="MR201" i="5"/>
  <c r="MR200" i="5"/>
  <c r="KD201" i="5"/>
  <c r="KD200" i="5"/>
  <c r="IW201" i="5"/>
  <c r="IW200" i="5"/>
  <c r="GI201" i="5"/>
  <c r="GI200" i="5"/>
  <c r="JC314" i="5" l="1"/>
  <c r="JC315" i="5"/>
  <c r="MW320" i="5"/>
  <c r="MW319" i="5"/>
  <c r="KG320" i="5"/>
  <c r="KG321" i="5"/>
  <c r="OE314" i="5"/>
  <c r="MW321" i="5"/>
  <c r="KG314" i="5"/>
  <c r="MU314" i="5"/>
  <c r="MU315" i="5" s="1"/>
  <c r="MW322" i="5"/>
  <c r="KG322" i="5"/>
  <c r="PK314" i="5"/>
  <c r="MU319" i="5"/>
  <c r="MW314" i="5"/>
  <c r="MW315" i="5" s="1"/>
  <c r="KG319" i="5"/>
  <c r="OC314" i="5"/>
  <c r="MV319" i="5"/>
  <c r="OD315" i="5"/>
  <c r="MV314" i="5"/>
  <c r="MV315" i="5" s="1"/>
  <c r="OD314" i="5"/>
  <c r="MU321" i="5"/>
  <c r="MV321" i="5"/>
  <c r="MV320" i="5"/>
  <c r="PI315" i="5"/>
  <c r="MV322" i="5"/>
  <c r="KJ312" i="5"/>
  <c r="KJ328" i="5" s="1"/>
  <c r="KJ330" i="5" s="1"/>
  <c r="KJ326" i="5"/>
  <c r="PL312" i="5"/>
  <c r="PL328" i="5" s="1"/>
  <c r="PL330" i="5" s="1"/>
  <c r="PL326" i="5"/>
  <c r="KH312" i="5"/>
  <c r="KH320" i="5" s="1"/>
  <c r="KH326" i="5"/>
  <c r="JA315" i="5"/>
  <c r="JA328" i="5"/>
  <c r="JA330" i="5" s="1"/>
  <c r="OE315" i="5"/>
  <c r="MU320" i="5"/>
  <c r="KI312" i="5"/>
  <c r="KI321" i="5" s="1"/>
  <c r="KI326" i="5"/>
  <c r="PI322" i="5"/>
  <c r="PI323" i="5" s="1"/>
  <c r="PI324" i="5" s="1"/>
  <c r="IZ315" i="5"/>
  <c r="IZ328" i="5"/>
  <c r="IZ330" i="5" s="1"/>
  <c r="PJ322" i="5"/>
  <c r="PJ323" i="5" s="1"/>
  <c r="PJ324" i="5" s="1"/>
  <c r="PJ328" i="5"/>
  <c r="PJ330" i="5" s="1"/>
  <c r="PK322" i="5"/>
  <c r="PK323" i="5" s="1"/>
  <c r="PK324" i="5" s="1"/>
  <c r="PK328" i="5"/>
  <c r="PK330" i="5" s="1"/>
  <c r="PJ315" i="5"/>
  <c r="OC315" i="5"/>
  <c r="MU322" i="5"/>
  <c r="MX314" i="5"/>
  <c r="MX315" i="5" s="1"/>
  <c r="MX328" i="5"/>
  <c r="MX330" i="5" s="1"/>
  <c r="JC328" i="5"/>
  <c r="JC330" i="5" s="1"/>
  <c r="QT58" i="5"/>
  <c r="OF58" i="5"/>
  <c r="LR58" i="5"/>
  <c r="PM58" i="5"/>
  <c r="MY58" i="5"/>
  <c r="KK58" i="5"/>
  <c r="A59" i="5"/>
  <c r="JD58" i="5"/>
  <c r="MX322" i="5"/>
  <c r="MX321" i="5"/>
  <c r="MX320" i="5"/>
  <c r="MX319" i="5"/>
  <c r="AJ320" i="5"/>
  <c r="BB320" i="5" s="1"/>
  <c r="BH320" i="5" s="1"/>
  <c r="AJ321" i="5"/>
  <c r="BB321" i="5" s="1"/>
  <c r="BH321" i="5" s="1"/>
  <c r="BQ314" i="5"/>
  <c r="BQ315" i="5"/>
  <c r="BQ321" i="5"/>
  <c r="CI321" i="5" s="1"/>
  <c r="CO321" i="5" s="1"/>
  <c r="AJ319" i="5"/>
  <c r="BB319" i="5" s="1"/>
  <c r="BH319" i="5" s="1"/>
  <c r="AJ315" i="5"/>
  <c r="AJ314" i="5"/>
  <c r="BQ320" i="5"/>
  <c r="CI320" i="5" s="1"/>
  <c r="CO320" i="5" s="1"/>
  <c r="BQ319" i="5"/>
  <c r="CI319" i="5" s="1"/>
  <c r="CO319" i="5" s="1"/>
  <c r="FD323" i="5"/>
  <c r="DW323" i="5"/>
  <c r="X323" i="5"/>
  <c r="RT202" i="5"/>
  <c r="QM202" i="5"/>
  <c r="PF202" i="5"/>
  <c r="NY202" i="5"/>
  <c r="MR202" i="5"/>
  <c r="LK203" i="5"/>
  <c r="LK204" i="5" s="1"/>
  <c r="LK214" i="5" s="1"/>
  <c r="LK233" i="5" s="1"/>
  <c r="LK241" i="5" s="1"/>
  <c r="KD202" i="5"/>
  <c r="IW202" i="5"/>
  <c r="GI202" i="5"/>
  <c r="PL315" i="5" l="1"/>
  <c r="KJ320" i="5"/>
  <c r="KG323" i="5"/>
  <c r="KG324" i="5" s="1"/>
  <c r="MW323" i="5"/>
  <c r="MW324" i="5" s="1"/>
  <c r="MV323" i="5"/>
  <c r="MV324" i="5" s="1"/>
  <c r="KI314" i="5"/>
  <c r="KJ322" i="5"/>
  <c r="KJ319" i="5"/>
  <c r="KJ321" i="5"/>
  <c r="KJ314" i="5"/>
  <c r="KH319" i="5"/>
  <c r="PL314" i="5"/>
  <c r="MU323" i="5"/>
  <c r="MU324" i="5" s="1"/>
  <c r="KI319" i="5"/>
  <c r="KI322" i="5"/>
  <c r="PL322" i="5"/>
  <c r="PL323" i="5" s="1"/>
  <c r="PL324" i="5" s="1"/>
  <c r="KI320" i="5"/>
  <c r="KI328" i="5"/>
  <c r="KI330" i="5" s="1"/>
  <c r="KH321" i="5"/>
  <c r="KH328" i="5"/>
  <c r="KH330" i="5" s="1"/>
  <c r="KH322" i="5"/>
  <c r="KH314" i="5"/>
  <c r="QT59" i="5"/>
  <c r="PM59" i="5"/>
  <c r="OF59" i="5"/>
  <c r="LR59" i="5"/>
  <c r="MY59" i="5"/>
  <c r="KK59" i="5"/>
  <c r="A60" i="5"/>
  <c r="JD59" i="5"/>
  <c r="MX323" i="5"/>
  <c r="MX324" i="5" s="1"/>
  <c r="BI323" i="5"/>
  <c r="CP323" i="5"/>
  <c r="RT203" i="5"/>
  <c r="RT204" i="5" s="1"/>
  <c r="RT214" i="5" s="1"/>
  <c r="RT233" i="5" s="1"/>
  <c r="RT241" i="5" s="1"/>
  <c r="QM203" i="5"/>
  <c r="QM204" i="5" s="1"/>
  <c r="QM214" i="5" s="1"/>
  <c r="QM233" i="5" s="1"/>
  <c r="QM241" i="5" s="1"/>
  <c r="PF203" i="5"/>
  <c r="PF204" i="5" s="1"/>
  <c r="PF214" i="5" s="1"/>
  <c r="PF233" i="5" s="1"/>
  <c r="PF241" i="5" s="1"/>
  <c r="NY203" i="5"/>
  <c r="NY204" i="5" s="1"/>
  <c r="NY214" i="5" s="1"/>
  <c r="MR203" i="5"/>
  <c r="MR204" i="5" s="1"/>
  <c r="MR214" i="5" s="1"/>
  <c r="KD203" i="5"/>
  <c r="KD204" i="5" s="1"/>
  <c r="KD214" i="5" s="1"/>
  <c r="IW203" i="5"/>
  <c r="IW204" i="5" s="1"/>
  <c r="IW214" i="5" s="1"/>
  <c r="GI203" i="5"/>
  <c r="GI204" i="5" s="1"/>
  <c r="GI214" i="5" s="1"/>
  <c r="GI233" i="5" s="1"/>
  <c r="GI241" i="5" s="1"/>
  <c r="QX226" i="5"/>
  <c r="QX217" i="5"/>
  <c r="QX164" i="5"/>
  <c r="QX194" i="5" s="1"/>
  <c r="QX196" i="5" s="1"/>
  <c r="QX158" i="5"/>
  <c r="QX105" i="5"/>
  <c r="QX104" i="5" s="1"/>
  <c r="QX77" i="5"/>
  <c r="QX76" i="5" s="1"/>
  <c r="QX46" i="5"/>
  <c r="QX45" i="5"/>
  <c r="QX15" i="5"/>
  <c r="QX14" i="5" s="1"/>
  <c r="PQ217" i="5"/>
  <c r="PQ313" i="5" s="1"/>
  <c r="PQ329" i="5" s="1"/>
  <c r="PQ164" i="5"/>
  <c r="PQ194" i="5" s="1"/>
  <c r="PQ196" i="5" s="1"/>
  <c r="PQ158" i="5"/>
  <c r="PQ104" i="5"/>
  <c r="PQ77" i="5"/>
  <c r="PQ76" i="5" s="1"/>
  <c r="PQ46" i="5"/>
  <c r="PQ15" i="5"/>
  <c r="PQ14" i="5" s="1"/>
  <c r="OJ217" i="5"/>
  <c r="OJ164" i="5"/>
  <c r="OJ158" i="5"/>
  <c r="OJ105" i="5"/>
  <c r="OJ104" i="5" s="1"/>
  <c r="OJ77" i="5"/>
  <c r="OJ76" i="5" s="1"/>
  <c r="OJ46" i="5"/>
  <c r="OJ45" i="5"/>
  <c r="OJ15" i="5"/>
  <c r="OJ14" i="5" s="1"/>
  <c r="NC217" i="5"/>
  <c r="NC164" i="5"/>
  <c r="NC158" i="5"/>
  <c r="NC105" i="5"/>
  <c r="NC104" i="5" s="1"/>
  <c r="NC77" i="5"/>
  <c r="NC76" i="5" s="1"/>
  <c r="NC46" i="5"/>
  <c r="NC45" i="5"/>
  <c r="NC15" i="5"/>
  <c r="NC14" i="5" s="1"/>
  <c r="LV217" i="5"/>
  <c r="LV313" i="5" s="1"/>
  <c r="LV329" i="5" s="1"/>
  <c r="LV164" i="5"/>
  <c r="LV194" i="5" s="1"/>
  <c r="LV196" i="5" s="1"/>
  <c r="LV158" i="5"/>
  <c r="LV105" i="5"/>
  <c r="LV104" i="5" s="1"/>
  <c r="LV76" i="5"/>
  <c r="LV46" i="5"/>
  <c r="LV45" i="5"/>
  <c r="LV15" i="5"/>
  <c r="LV14" i="5" s="1"/>
  <c r="KO217" i="5"/>
  <c r="KO196" i="5"/>
  <c r="KO158" i="5"/>
  <c r="KO77" i="5"/>
  <c r="KO76" i="5" s="1"/>
  <c r="KO46" i="5"/>
  <c r="KO45" i="5"/>
  <c r="KQ45" i="5" s="1"/>
  <c r="KQ44" i="5" s="1"/>
  <c r="KQ154" i="5" s="1"/>
  <c r="KQ160" i="5" s="1"/>
  <c r="KO15" i="5"/>
  <c r="KO14" i="5" s="1"/>
  <c r="JH194" i="5"/>
  <c r="JH196" i="5" s="1"/>
  <c r="JH158" i="5"/>
  <c r="JH104" i="5"/>
  <c r="JH77" i="5"/>
  <c r="JH76" i="5" s="1"/>
  <c r="JH15" i="5"/>
  <c r="JH14" i="5" s="1"/>
  <c r="IA217" i="5"/>
  <c r="IA313" i="5" s="1"/>
  <c r="IA329" i="5" s="1"/>
  <c r="IA194" i="5"/>
  <c r="IA196" i="5" s="1"/>
  <c r="IA158" i="5"/>
  <c r="IA104" i="5"/>
  <c r="IA77" i="5"/>
  <c r="IA76" i="5" s="1"/>
  <c r="IA46" i="5"/>
  <c r="IA45" i="5"/>
  <c r="IA15" i="5"/>
  <c r="IA14" i="5" s="1"/>
  <c r="FM226" i="5"/>
  <c r="FM194" i="5"/>
  <c r="FM196" i="5" s="1"/>
  <c r="FM158" i="5"/>
  <c r="FM104" i="5"/>
  <c r="FM76" i="5"/>
  <c r="FM14" i="5"/>
  <c r="KJ323" i="5" l="1"/>
  <c r="KJ324" i="5" s="1"/>
  <c r="KI323" i="5"/>
  <c r="KI324" i="5" s="1"/>
  <c r="KH323" i="5"/>
  <c r="KH324" i="5" s="1"/>
  <c r="MR310" i="5"/>
  <c r="MR233" i="5"/>
  <c r="MR241" i="5" s="1"/>
  <c r="QT60" i="5"/>
  <c r="OF60" i="5"/>
  <c r="PM60" i="5"/>
  <c r="LR60" i="5"/>
  <c r="MY60" i="5"/>
  <c r="KK60" i="5"/>
  <c r="A61" i="5"/>
  <c r="JD60" i="5"/>
  <c r="PM217" i="5"/>
  <c r="PM313" i="5" s="1"/>
  <c r="PM329" i="5" s="1"/>
  <c r="OJ313" i="5"/>
  <c r="OJ329" i="5" s="1"/>
  <c r="NY233" i="5"/>
  <c r="NY241" i="5" s="1"/>
  <c r="NY310" i="5"/>
  <c r="NC313" i="5"/>
  <c r="NC329" i="5" s="1"/>
  <c r="OJ194" i="5"/>
  <c r="OJ196" i="5" s="1"/>
  <c r="OJ207" i="5" s="1"/>
  <c r="OJ208" i="5" s="1"/>
  <c r="KQ310" i="5"/>
  <c r="KQ201" i="5"/>
  <c r="KQ202" i="5" s="1"/>
  <c r="KQ203" i="5" s="1"/>
  <c r="KQ204" i="5" s="1"/>
  <c r="KQ214" i="5" s="1"/>
  <c r="KQ233" i="5" s="1"/>
  <c r="KQ241" i="5" s="1"/>
  <c r="KO313" i="5"/>
  <c r="KO329" i="5" s="1"/>
  <c r="KO226" i="5"/>
  <c r="PF310" i="5"/>
  <c r="KD310" i="5"/>
  <c r="KD233" i="5"/>
  <c r="KD241" i="5" s="1"/>
  <c r="IW233" i="5"/>
  <c r="IW241" i="5" s="1"/>
  <c r="IW310" i="5"/>
  <c r="IA226" i="5"/>
  <c r="QX44" i="5"/>
  <c r="QX154" i="5" s="1"/>
  <c r="QX160" i="5" s="1"/>
  <c r="JH44" i="5"/>
  <c r="JH154" i="5" s="1"/>
  <c r="JH160" i="5" s="1"/>
  <c r="IA192" i="5"/>
  <c r="PQ44" i="5"/>
  <c r="PQ154" i="5" s="1"/>
  <c r="PQ160" i="5" s="1"/>
  <c r="IA44" i="5"/>
  <c r="IA154" i="5" s="1"/>
  <c r="IA160" i="5" s="1"/>
  <c r="FM207" i="5"/>
  <c r="FM154" i="5"/>
  <c r="FM160" i="5" s="1"/>
  <c r="OJ44" i="5"/>
  <c r="OJ154" i="5" s="1"/>
  <c r="OJ160" i="5" s="1"/>
  <c r="NC44" i="5"/>
  <c r="NC154" i="5" s="1"/>
  <c r="NC160" i="5" s="1"/>
  <c r="NC201" i="5" s="1"/>
  <c r="KO44" i="5"/>
  <c r="LV44" i="5"/>
  <c r="LV154" i="5" s="1"/>
  <c r="LV160" i="5" s="1"/>
  <c r="QX208" i="5"/>
  <c r="QX207" i="5"/>
  <c r="QX192" i="5"/>
  <c r="PQ207" i="5"/>
  <c r="PQ208" i="5" s="1"/>
  <c r="PQ192" i="5"/>
  <c r="NC192" i="5"/>
  <c r="NC194" i="5" s="1"/>
  <c r="NC196" i="5" s="1"/>
  <c r="LV207" i="5"/>
  <c r="LV208" i="5" s="1"/>
  <c r="KO207" i="5"/>
  <c r="KO208" i="5" s="1"/>
  <c r="JH207" i="5"/>
  <c r="JH208" i="5" s="1"/>
  <c r="IA207" i="5"/>
  <c r="IA208" i="5" s="1"/>
  <c r="FM192" i="5"/>
  <c r="KD312" i="5" l="1"/>
  <c r="KD328" i="5" s="1"/>
  <c r="KD330" i="5" s="1"/>
  <c r="KD326" i="5"/>
  <c r="NY312" i="5"/>
  <c r="NY328" i="5" s="1"/>
  <c r="NY330" i="5" s="1"/>
  <c r="NY326" i="5"/>
  <c r="IW312" i="5"/>
  <c r="IW314" i="5" s="1"/>
  <c r="IW326" i="5"/>
  <c r="PF312" i="5"/>
  <c r="PF326" i="5"/>
  <c r="KQ312" i="5"/>
  <c r="KQ328" i="5" s="1"/>
  <c r="KQ330" i="5" s="1"/>
  <c r="KQ326" i="5"/>
  <c r="MR312" i="5"/>
  <c r="MR328" i="5" s="1"/>
  <c r="MR330" i="5" s="1"/>
  <c r="MR326" i="5"/>
  <c r="NC208" i="5"/>
  <c r="NC207" i="5"/>
  <c r="NY314" i="5"/>
  <c r="QT61" i="5"/>
  <c r="OF61" i="5"/>
  <c r="PM61" i="5"/>
  <c r="MY61" i="5"/>
  <c r="LR61" i="5"/>
  <c r="KK61" i="5"/>
  <c r="JD61" i="5"/>
  <c r="A62" i="5"/>
  <c r="PQ200" i="5"/>
  <c r="PQ201" i="5" s="1"/>
  <c r="PQ202" i="5" s="1"/>
  <c r="QX209" i="5"/>
  <c r="QX210" i="5" s="1"/>
  <c r="QX212" i="5" s="1"/>
  <c r="OJ209" i="5"/>
  <c r="FM208" i="5"/>
  <c r="FM209" i="5" s="1"/>
  <c r="PQ209" i="5"/>
  <c r="PQ210" i="5" s="1"/>
  <c r="PQ212" i="5" s="1"/>
  <c r="LV209" i="5"/>
  <c r="LV210" i="5" s="1"/>
  <c r="LV212" i="5" s="1"/>
  <c r="FM200" i="5"/>
  <c r="FM201" i="5" s="1"/>
  <c r="IA209" i="5"/>
  <c r="IA210" i="5" s="1"/>
  <c r="IA212" i="5" s="1"/>
  <c r="JH209" i="5"/>
  <c r="JH210" i="5" s="1"/>
  <c r="JH212" i="5" s="1"/>
  <c r="KO209" i="5"/>
  <c r="QX200" i="5"/>
  <c r="QX201" i="5"/>
  <c r="OJ200" i="5"/>
  <c r="OJ201" i="5" s="1"/>
  <c r="NC200" i="5"/>
  <c r="LV201" i="5"/>
  <c r="JH200" i="5"/>
  <c r="JH201" i="5" s="1"/>
  <c r="IA200" i="5"/>
  <c r="IA201" i="5" s="1"/>
  <c r="MR319" i="5" l="1"/>
  <c r="KD321" i="5"/>
  <c r="KD320" i="5"/>
  <c r="KD314" i="5"/>
  <c r="KQ315" i="5"/>
  <c r="KD319" i="5"/>
  <c r="KQ314" i="5"/>
  <c r="KD322" i="5"/>
  <c r="PF322" i="5"/>
  <c r="PF323" i="5" s="1"/>
  <c r="PF324" i="5" s="1"/>
  <c r="PF328" i="5"/>
  <c r="PF330" i="5" s="1"/>
  <c r="PF315" i="5"/>
  <c r="MR321" i="5"/>
  <c r="MR320" i="5"/>
  <c r="PF314" i="5"/>
  <c r="MR322" i="5"/>
  <c r="IW315" i="5"/>
  <c r="IW328" i="5"/>
  <c r="IW330" i="5" s="1"/>
  <c r="MR314" i="5"/>
  <c r="MR315" i="5" s="1"/>
  <c r="NY315" i="5"/>
  <c r="NC209" i="5"/>
  <c r="QT62" i="5"/>
  <c r="OF62" i="5"/>
  <c r="PM62" i="5"/>
  <c r="LR62" i="5"/>
  <c r="MY62" i="5"/>
  <c r="KK62" i="5"/>
  <c r="JD62" i="5"/>
  <c r="A63" i="5"/>
  <c r="OJ210" i="5"/>
  <c r="OJ212" i="5" s="1"/>
  <c r="KO210" i="5"/>
  <c r="KO212" i="5" s="1"/>
  <c r="FM210" i="5"/>
  <c r="FM212" i="5" s="1"/>
  <c r="FM202" i="5"/>
  <c r="FM203" i="5" s="1"/>
  <c r="FM204" i="5" s="1"/>
  <c r="QX202" i="5"/>
  <c r="PQ203" i="5"/>
  <c r="PQ204" i="5" s="1"/>
  <c r="PQ214" i="5" s="1"/>
  <c r="OJ202" i="5"/>
  <c r="NC210" i="5"/>
  <c r="NC212" i="5" s="1"/>
  <c r="NC202" i="5"/>
  <c r="LV202" i="5"/>
  <c r="JH202" i="5"/>
  <c r="IA202" i="5"/>
  <c r="KD323" i="5" l="1"/>
  <c r="KD324" i="5" s="1"/>
  <c r="MR323" i="5"/>
  <c r="MR324" i="5" s="1"/>
  <c r="QT63" i="5"/>
  <c r="OF63" i="5"/>
  <c r="PM63" i="5"/>
  <c r="MY63" i="5"/>
  <c r="LR63" i="5"/>
  <c r="KK63" i="5"/>
  <c r="JD63" i="5"/>
  <c r="A64" i="5"/>
  <c r="PQ310" i="5"/>
  <c r="PQ233" i="5"/>
  <c r="PQ241" i="5" s="1"/>
  <c r="FM214" i="5"/>
  <c r="QX203" i="5"/>
  <c r="QX204" i="5" s="1"/>
  <c r="QX214" i="5" s="1"/>
  <c r="QX233" i="5" s="1"/>
  <c r="QX241" i="5" s="1"/>
  <c r="OJ203" i="5"/>
  <c r="NC203" i="5"/>
  <c r="NC204" i="5" s="1"/>
  <c r="NC214" i="5" s="1"/>
  <c r="LV203" i="5"/>
  <c r="LV204" i="5" s="1"/>
  <c r="LV214" i="5" s="1"/>
  <c r="JH203" i="5"/>
  <c r="JH204" i="5" s="1"/>
  <c r="JH214" i="5" s="1"/>
  <c r="IA203" i="5"/>
  <c r="IA204" i="5" s="1"/>
  <c r="LV233" i="5" l="1"/>
  <c r="LV241" i="5" s="1"/>
  <c r="PQ312" i="5"/>
  <c r="PQ328" i="5" s="1"/>
  <c r="PQ330" i="5" s="1"/>
  <c r="PQ326" i="5"/>
  <c r="NC233" i="5"/>
  <c r="NC241" i="5" s="1"/>
  <c r="NC310" i="5"/>
  <c r="QT64" i="5"/>
  <c r="PM64" i="5"/>
  <c r="MY64" i="5"/>
  <c r="OF64" i="5"/>
  <c r="LR64" i="5"/>
  <c r="KK64" i="5"/>
  <c r="A65" i="5"/>
  <c r="JD64" i="5"/>
  <c r="OJ204" i="5"/>
  <c r="OJ214" i="5" s="1"/>
  <c r="JH310" i="5"/>
  <c r="JH233" i="5"/>
  <c r="JH241" i="5" s="1"/>
  <c r="LV310" i="5"/>
  <c r="IA214" i="5"/>
  <c r="FM233" i="5"/>
  <c r="FM241" i="5" s="1"/>
  <c r="RU208" i="5"/>
  <c r="RS208" i="5"/>
  <c r="RR208" i="5"/>
  <c r="QN208" i="5"/>
  <c r="QL208" i="5"/>
  <c r="QK208" i="5"/>
  <c r="PG208" i="5"/>
  <c r="PE208" i="5"/>
  <c r="PD208" i="5"/>
  <c r="NZ208" i="5"/>
  <c r="NX208" i="5"/>
  <c r="NW208" i="5"/>
  <c r="LL208" i="5"/>
  <c r="LJ208" i="5"/>
  <c r="LI208" i="5"/>
  <c r="IX208" i="5"/>
  <c r="IV208" i="5"/>
  <c r="IU208" i="5"/>
  <c r="GJ208" i="5"/>
  <c r="GH208" i="5"/>
  <c r="GG208" i="5"/>
  <c r="OJ233" i="5" l="1"/>
  <c r="OJ241" i="5" s="1"/>
  <c r="PQ315" i="5"/>
  <c r="PQ320" i="5"/>
  <c r="PQ314" i="5"/>
  <c r="PQ321" i="5"/>
  <c r="PQ322" i="5"/>
  <c r="PQ319" i="5"/>
  <c r="LV312" i="5"/>
  <c r="LV328" i="5" s="1"/>
  <c r="LV330" i="5" s="1"/>
  <c r="LV326" i="5"/>
  <c r="NC312" i="5"/>
  <c r="NC328" i="5" s="1"/>
  <c r="NC330" i="5" s="1"/>
  <c r="NC326" i="5"/>
  <c r="JH312" i="5"/>
  <c r="JH326" i="5"/>
  <c r="QT65" i="5"/>
  <c r="PM65" i="5"/>
  <c r="OF65" i="5"/>
  <c r="LR65" i="5"/>
  <c r="MY65" i="5"/>
  <c r="KK65" i="5"/>
  <c r="JD65" i="5"/>
  <c r="A66" i="5"/>
  <c r="OJ310" i="5"/>
  <c r="IA233" i="5"/>
  <c r="IA241" i="5" s="1"/>
  <c r="IA310" i="5"/>
  <c r="RU207" i="5"/>
  <c r="RS207" i="5"/>
  <c r="RR207" i="5"/>
  <c r="QN207" i="5"/>
  <c r="QL207" i="5"/>
  <c r="QK207" i="5"/>
  <c r="PG207" i="5"/>
  <c r="PE207" i="5"/>
  <c r="PD207" i="5"/>
  <c r="NZ207" i="5"/>
  <c r="NX207" i="5"/>
  <c r="NW207" i="5"/>
  <c r="LL207" i="5"/>
  <c r="LJ207" i="5"/>
  <c r="LI207" i="5"/>
  <c r="IX207" i="5"/>
  <c r="IV207" i="5"/>
  <c r="IU207" i="5"/>
  <c r="GJ207" i="5"/>
  <c r="GH207" i="5"/>
  <c r="GG207" i="5"/>
  <c r="JH328" i="5" l="1"/>
  <c r="JH330" i="5" s="1"/>
  <c r="JH322" i="5"/>
  <c r="JH319" i="5"/>
  <c r="JJ319" i="5" s="1"/>
  <c r="LV319" i="5"/>
  <c r="PQ323" i="5"/>
  <c r="PQ324" i="5" s="1"/>
  <c r="NC314" i="5"/>
  <c r="LV322" i="5"/>
  <c r="LV315" i="5"/>
  <c r="LV321" i="5"/>
  <c r="LV320" i="5"/>
  <c r="LV314" i="5"/>
  <c r="JH320" i="5"/>
  <c r="JJ320" i="5" s="1"/>
  <c r="JL320" i="5" s="1"/>
  <c r="JH321" i="5"/>
  <c r="JJ321" i="5" s="1"/>
  <c r="JL321" i="5" s="1"/>
  <c r="JJ322" i="5"/>
  <c r="JL322" i="5" s="1"/>
  <c r="JH314" i="5"/>
  <c r="JH315" i="5" s="1"/>
  <c r="NC315" i="5"/>
  <c r="IA312" i="5"/>
  <c r="IA328" i="5" s="1"/>
  <c r="IA330" i="5" s="1"/>
  <c r="IA326" i="5"/>
  <c r="OJ312" i="5"/>
  <c r="OJ328" i="5" s="1"/>
  <c r="OJ330" i="5" s="1"/>
  <c r="OJ326" i="5"/>
  <c r="QT66" i="5"/>
  <c r="OF66" i="5"/>
  <c r="PM66" i="5"/>
  <c r="LR66" i="5"/>
  <c r="MY66" i="5"/>
  <c r="KK66" i="5"/>
  <c r="JD66" i="5"/>
  <c r="A67" i="5"/>
  <c r="II321" i="5"/>
  <c r="LV323" i="5" l="1"/>
  <c r="KK321" i="5"/>
  <c r="JJ323" i="5"/>
  <c r="JJ324" i="5" s="1"/>
  <c r="KK322" i="5"/>
  <c r="KK319" i="5"/>
  <c r="KK320" i="5"/>
  <c r="IA315" i="5"/>
  <c r="JL319" i="5"/>
  <c r="IN321" i="5"/>
  <c r="JH323" i="5"/>
  <c r="JH324" i="5" s="1"/>
  <c r="IA321" i="5"/>
  <c r="IC322" i="5"/>
  <c r="IE322" i="5"/>
  <c r="II320" i="5"/>
  <c r="IN320" i="5"/>
  <c r="IC320" i="5"/>
  <c r="IE320" i="5"/>
  <c r="IA319" i="5"/>
  <c r="IC321" i="5"/>
  <c r="IA320" i="5"/>
  <c r="IE319" i="5"/>
  <c r="IC319" i="5"/>
  <c r="IA314" i="5"/>
  <c r="IA322" i="5"/>
  <c r="II322" i="5"/>
  <c r="II319" i="5"/>
  <c r="IN322" i="5"/>
  <c r="IE321" i="5"/>
  <c r="IN319" i="5"/>
  <c r="OJ315" i="5"/>
  <c r="OJ314" i="5"/>
  <c r="QT67" i="5"/>
  <c r="OF67" i="5"/>
  <c r="PM67" i="5"/>
  <c r="MY67" i="5"/>
  <c r="LR67" i="5"/>
  <c r="KK67" i="5"/>
  <c r="A68" i="5"/>
  <c r="JD67" i="5"/>
  <c r="SA164" i="5"/>
  <c r="SA192" i="5" s="1"/>
  <c r="RV164" i="5"/>
  <c r="RU164" i="5"/>
  <c r="RU194" i="5" s="1"/>
  <c r="RS164" i="5"/>
  <c r="RS194" i="5" s="1"/>
  <c r="RR164" i="5"/>
  <c r="RQ164" i="5"/>
  <c r="RP164" i="5"/>
  <c r="RP194" i="5" s="1"/>
  <c r="RP196" i="5" s="1"/>
  <c r="RO164" i="5"/>
  <c r="RO192" i="5" s="1"/>
  <c r="RN164" i="5"/>
  <c r="QT164" i="5"/>
  <c r="QO164" i="5"/>
  <c r="QO194" i="5" s="1"/>
  <c r="QO196" i="5" s="1"/>
  <c r="QN164" i="5"/>
  <c r="QN194" i="5" s="1"/>
  <c r="QL164" i="5"/>
  <c r="QL194" i="5" s="1"/>
  <c r="QK164" i="5"/>
  <c r="QJ164" i="5"/>
  <c r="QJ194" i="5" s="1"/>
  <c r="QJ196" i="5" s="1"/>
  <c r="QI164" i="5"/>
  <c r="QI192" i="5" s="1"/>
  <c r="QH164" i="5"/>
  <c r="QH194" i="5" s="1"/>
  <c r="QH196" i="5" s="1"/>
  <c r="QF164" i="5"/>
  <c r="PH164" i="5"/>
  <c r="PG164" i="5"/>
  <c r="PE164" i="5"/>
  <c r="PD164" i="5"/>
  <c r="PC164" i="5"/>
  <c r="PB164" i="5"/>
  <c r="PA164" i="5"/>
  <c r="OZ164" i="5"/>
  <c r="OA164" i="5"/>
  <c r="NZ164" i="5"/>
  <c r="NX164" i="5"/>
  <c r="NW164" i="5"/>
  <c r="NV164" i="5"/>
  <c r="NU164" i="5"/>
  <c r="NT164" i="5"/>
  <c r="NS164" i="5"/>
  <c r="MT164" i="5"/>
  <c r="MT194" i="5" s="1"/>
  <c r="MT196" i="5" s="1"/>
  <c r="MS164" i="5"/>
  <c r="MS194" i="5" s="1"/>
  <c r="MS196" i="5" s="1"/>
  <c r="MQ164" i="5"/>
  <c r="MQ194" i="5" s="1"/>
  <c r="MQ196" i="5" s="1"/>
  <c r="MP164" i="5"/>
  <c r="MP194" i="5" s="1"/>
  <c r="MP196" i="5" s="1"/>
  <c r="MO164" i="5"/>
  <c r="MO194" i="5" s="1"/>
  <c r="MO196" i="5" s="1"/>
  <c r="MN164" i="5"/>
  <c r="MN194" i="5" s="1"/>
  <c r="MN196" i="5" s="1"/>
  <c r="MM164" i="5"/>
  <c r="MM194" i="5" s="1"/>
  <c r="MM196" i="5" s="1"/>
  <c r="MK164" i="5"/>
  <c r="MK194" i="5" s="1"/>
  <c r="MK196" i="5" s="1"/>
  <c r="LM164" i="5"/>
  <c r="LL164" i="5"/>
  <c r="LL194" i="5" s="1"/>
  <c r="LJ164" i="5"/>
  <c r="LJ194" i="5" s="1"/>
  <c r="LI164" i="5"/>
  <c r="LI194" i="5" s="1"/>
  <c r="LH164" i="5"/>
  <c r="LG164" i="5"/>
  <c r="LG194" i="5" s="1"/>
  <c r="LF164" i="5"/>
  <c r="LF194" i="5" s="1"/>
  <c r="LD164" i="5"/>
  <c r="LD194" i="5" s="1"/>
  <c r="KK164" i="5"/>
  <c r="KF164" i="5"/>
  <c r="KF194" i="5" s="1"/>
  <c r="KF196" i="5" s="1"/>
  <c r="KE164" i="5"/>
  <c r="KC164" i="5"/>
  <c r="KB164" i="5"/>
  <c r="KA164" i="5"/>
  <c r="KA194" i="5" s="1"/>
  <c r="KA196" i="5" s="1"/>
  <c r="JZ164" i="5"/>
  <c r="JZ194" i="5" s="1"/>
  <c r="JZ196" i="5" s="1"/>
  <c r="JY164" i="5"/>
  <c r="JX164" i="5"/>
  <c r="JX194" i="5" s="1"/>
  <c r="JX196" i="5" s="1"/>
  <c r="IY164" i="5"/>
  <c r="IY194" i="5" s="1"/>
  <c r="IY196" i="5" s="1"/>
  <c r="IX164" i="5"/>
  <c r="IX192" i="5" s="1"/>
  <c r="IV164" i="5"/>
  <c r="IV192" i="5" s="1"/>
  <c r="IU164" i="5"/>
  <c r="IU194" i="5" s="1"/>
  <c r="IT164" i="5"/>
  <c r="IS164" i="5"/>
  <c r="IS192" i="5" s="1"/>
  <c r="IR164" i="5"/>
  <c r="IR192" i="5" s="1"/>
  <c r="IP164" i="5"/>
  <c r="IP194" i="5" s="1"/>
  <c r="IP196" i="5" s="1"/>
  <c r="GP164" i="5"/>
  <c r="GP192" i="5" s="1"/>
  <c r="GK164" i="5"/>
  <c r="GK192" i="5" s="1"/>
  <c r="GJ164" i="5"/>
  <c r="GJ194" i="5" s="1"/>
  <c r="GH164" i="5"/>
  <c r="GG164" i="5"/>
  <c r="GF164" i="5"/>
  <c r="GF192" i="5" s="1"/>
  <c r="GE164" i="5"/>
  <c r="GE192" i="5" s="1"/>
  <c r="GD164" i="5"/>
  <c r="GC164" i="5"/>
  <c r="SA105" i="5"/>
  <c r="SA104" i="5" s="1"/>
  <c r="RV105" i="5"/>
  <c r="RV104" i="5" s="1"/>
  <c r="RU105" i="5"/>
  <c r="RU104" i="5" s="1"/>
  <c r="RS105" i="5"/>
  <c r="RS104" i="5" s="1"/>
  <c r="RR105" i="5"/>
  <c r="RR104" i="5" s="1"/>
  <c r="RQ105" i="5"/>
  <c r="RQ104" i="5" s="1"/>
  <c r="RP105" i="5"/>
  <c r="RP104" i="5" s="1"/>
  <c r="RO105" i="5"/>
  <c r="RO104" i="5" s="1"/>
  <c r="RN105" i="5"/>
  <c r="RN104" i="5" s="1"/>
  <c r="QO105" i="5"/>
  <c r="QO104" i="5" s="1"/>
  <c r="QN105" i="5"/>
  <c r="QN104" i="5" s="1"/>
  <c r="QL105" i="5"/>
  <c r="QL104" i="5" s="1"/>
  <c r="QK105" i="5"/>
  <c r="QK104" i="5" s="1"/>
  <c r="QJ105" i="5"/>
  <c r="QJ104" i="5" s="1"/>
  <c r="QI105" i="5"/>
  <c r="QI104" i="5" s="1"/>
  <c r="QH105" i="5"/>
  <c r="QH104" i="5" s="1"/>
  <c r="QF105" i="5"/>
  <c r="QF104" i="5" s="1"/>
  <c r="PH105" i="5"/>
  <c r="PH104" i="5" s="1"/>
  <c r="PG105" i="5"/>
  <c r="PG104" i="5" s="1"/>
  <c r="PE105" i="5"/>
  <c r="PE104" i="5" s="1"/>
  <c r="PD105" i="5"/>
  <c r="PD104" i="5" s="1"/>
  <c r="PC105" i="5"/>
  <c r="PC104" i="5" s="1"/>
  <c r="PB105" i="5"/>
  <c r="PB104" i="5" s="1"/>
  <c r="PA105" i="5"/>
  <c r="PA104" i="5" s="1"/>
  <c r="OZ105" i="5"/>
  <c r="OZ104" i="5" s="1"/>
  <c r="OA105" i="5"/>
  <c r="OA104" i="5" s="1"/>
  <c r="NZ105" i="5"/>
  <c r="NZ104" i="5" s="1"/>
  <c r="NX105" i="5"/>
  <c r="NX104" i="5" s="1"/>
  <c r="NW105" i="5"/>
  <c r="NW104" i="5" s="1"/>
  <c r="NV105" i="5"/>
  <c r="NV104" i="5" s="1"/>
  <c r="NU105" i="5"/>
  <c r="NU104" i="5" s="1"/>
  <c r="NT105" i="5"/>
  <c r="NT104" i="5" s="1"/>
  <c r="NS105" i="5"/>
  <c r="NS104" i="5" s="1"/>
  <c r="MT105" i="5"/>
  <c r="MT104" i="5" s="1"/>
  <c r="MS105" i="5"/>
  <c r="MS104" i="5" s="1"/>
  <c r="MQ105" i="5"/>
  <c r="MQ104" i="5" s="1"/>
  <c r="MP105" i="5"/>
  <c r="MP104" i="5" s="1"/>
  <c r="MO105" i="5"/>
  <c r="MO104" i="5" s="1"/>
  <c r="MN105" i="5"/>
  <c r="MN104" i="5" s="1"/>
  <c r="MM105" i="5"/>
  <c r="MM104" i="5" s="1"/>
  <c r="MK105" i="5"/>
  <c r="MK104" i="5" s="1"/>
  <c r="LM105" i="5"/>
  <c r="LM104" i="5" s="1"/>
  <c r="LL105" i="5"/>
  <c r="LL104" i="5" s="1"/>
  <c r="LJ105" i="5"/>
  <c r="LJ104" i="5" s="1"/>
  <c r="LI105" i="5"/>
  <c r="LI104" i="5" s="1"/>
  <c r="LH105" i="5"/>
  <c r="LH104" i="5" s="1"/>
  <c r="LG105" i="5"/>
  <c r="LG104" i="5" s="1"/>
  <c r="LF105" i="5"/>
  <c r="LF104" i="5" s="1"/>
  <c r="LD105" i="5"/>
  <c r="LD104" i="5" s="1"/>
  <c r="KK105" i="5"/>
  <c r="KF105" i="5"/>
  <c r="KF104" i="5" s="1"/>
  <c r="KE105" i="5"/>
  <c r="KE104" i="5" s="1"/>
  <c r="KC105" i="5"/>
  <c r="KC104" i="5" s="1"/>
  <c r="KB105" i="5"/>
  <c r="KB104" i="5" s="1"/>
  <c r="KA105" i="5"/>
  <c r="KA104" i="5" s="1"/>
  <c r="JZ105" i="5"/>
  <c r="JZ104" i="5" s="1"/>
  <c r="JY105" i="5"/>
  <c r="JY104" i="5" s="1"/>
  <c r="JX105" i="5"/>
  <c r="JX104" i="5" s="1"/>
  <c r="IY105" i="5"/>
  <c r="IY104" i="5" s="1"/>
  <c r="IX105" i="5"/>
  <c r="IX104" i="5" s="1"/>
  <c r="IV105" i="5"/>
  <c r="IV104" i="5" s="1"/>
  <c r="IU105" i="5"/>
  <c r="IU104" i="5" s="1"/>
  <c r="IT105" i="5"/>
  <c r="IT104" i="5" s="1"/>
  <c r="IS105" i="5"/>
  <c r="IS104" i="5" s="1"/>
  <c r="IR105" i="5"/>
  <c r="IR104" i="5" s="1"/>
  <c r="IP105" i="5"/>
  <c r="IP104" i="5" s="1"/>
  <c r="GP105" i="5"/>
  <c r="GP104" i="5" s="1"/>
  <c r="GK105" i="5"/>
  <c r="GK104" i="5" s="1"/>
  <c r="GJ105" i="5"/>
  <c r="GJ104" i="5" s="1"/>
  <c r="GH105" i="5"/>
  <c r="GH104" i="5" s="1"/>
  <c r="GG105" i="5"/>
  <c r="GG104" i="5" s="1"/>
  <c r="GF105" i="5"/>
  <c r="GF104" i="5" s="1"/>
  <c r="GE105" i="5"/>
  <c r="GE104" i="5" s="1"/>
  <c r="GD105" i="5"/>
  <c r="GD104" i="5" s="1"/>
  <c r="GC105" i="5"/>
  <c r="GC104" i="5" s="1"/>
  <c r="SA77" i="5"/>
  <c r="SA76" i="5" s="1"/>
  <c r="RV77" i="5"/>
  <c r="RV76" i="5" s="1"/>
  <c r="RU77" i="5"/>
  <c r="RU76" i="5" s="1"/>
  <c r="RS77" i="5"/>
  <c r="RS76" i="5" s="1"/>
  <c r="RR77" i="5"/>
  <c r="RR76" i="5" s="1"/>
  <c r="RQ77" i="5"/>
  <c r="RQ76" i="5" s="1"/>
  <c r="RP77" i="5"/>
  <c r="RP76" i="5" s="1"/>
  <c r="RO77" i="5"/>
  <c r="RO76" i="5" s="1"/>
  <c r="RN77" i="5"/>
  <c r="RN76" i="5" s="1"/>
  <c r="QO77" i="5"/>
  <c r="QN77" i="5"/>
  <c r="QN76" i="5" s="1"/>
  <c r="QL77" i="5"/>
  <c r="QL76" i="5" s="1"/>
  <c r="QK77" i="5"/>
  <c r="QK76" i="5" s="1"/>
  <c r="QJ77" i="5"/>
  <c r="QJ76" i="5" s="1"/>
  <c r="QI77" i="5"/>
  <c r="QI76" i="5" s="1"/>
  <c r="QH77" i="5"/>
  <c r="QH76" i="5" s="1"/>
  <c r="QF77" i="5"/>
  <c r="QF76" i="5" s="1"/>
  <c r="PH77" i="5"/>
  <c r="PH76" i="5" s="1"/>
  <c r="PG77" i="5"/>
  <c r="PG76" i="5" s="1"/>
  <c r="PE77" i="5"/>
  <c r="PE76" i="5" s="1"/>
  <c r="PD77" i="5"/>
  <c r="PD76" i="5" s="1"/>
  <c r="PC77" i="5"/>
  <c r="PC76" i="5" s="1"/>
  <c r="PB77" i="5"/>
  <c r="PB76" i="5" s="1"/>
  <c r="PA77" i="5"/>
  <c r="PA76" i="5" s="1"/>
  <c r="OZ77" i="5"/>
  <c r="OZ76" i="5" s="1"/>
  <c r="OA77" i="5"/>
  <c r="OA76" i="5" s="1"/>
  <c r="NZ77" i="5"/>
  <c r="NZ76" i="5" s="1"/>
  <c r="NX77" i="5"/>
  <c r="NX76" i="5" s="1"/>
  <c r="NW77" i="5"/>
  <c r="NW76" i="5" s="1"/>
  <c r="NV77" i="5"/>
  <c r="NV76" i="5" s="1"/>
  <c r="NU77" i="5"/>
  <c r="NU76" i="5" s="1"/>
  <c r="NT77" i="5"/>
  <c r="NT76" i="5" s="1"/>
  <c r="NS77" i="5"/>
  <c r="NS76" i="5" s="1"/>
  <c r="MT77" i="5"/>
  <c r="MT76" i="5" s="1"/>
  <c r="MS77" i="5"/>
  <c r="MS76" i="5" s="1"/>
  <c r="MQ77" i="5"/>
  <c r="MQ76" i="5" s="1"/>
  <c r="MP77" i="5"/>
  <c r="MP76" i="5" s="1"/>
  <c r="MO77" i="5"/>
  <c r="MO76" i="5" s="1"/>
  <c r="MN77" i="5"/>
  <c r="MN76" i="5" s="1"/>
  <c r="MM77" i="5"/>
  <c r="MM76" i="5" s="1"/>
  <c r="MK77" i="5"/>
  <c r="MK76" i="5" s="1"/>
  <c r="LM77" i="5"/>
  <c r="LM76" i="5" s="1"/>
  <c r="LL77" i="5"/>
  <c r="LL76" i="5" s="1"/>
  <c r="LJ77" i="5"/>
  <c r="LJ76" i="5" s="1"/>
  <c r="LI77" i="5"/>
  <c r="LI76" i="5" s="1"/>
  <c r="LH77" i="5"/>
  <c r="LH76" i="5" s="1"/>
  <c r="LG77" i="5"/>
  <c r="LG76" i="5" s="1"/>
  <c r="LF77" i="5"/>
  <c r="LF76" i="5" s="1"/>
  <c r="LD77" i="5"/>
  <c r="LD76" i="5" s="1"/>
  <c r="KK77" i="5"/>
  <c r="KF77" i="5"/>
  <c r="KF76" i="5" s="1"/>
  <c r="KE77" i="5"/>
  <c r="KE76" i="5" s="1"/>
  <c r="KC77" i="5"/>
  <c r="KC76" i="5" s="1"/>
  <c r="KB77" i="5"/>
  <c r="KB76" i="5" s="1"/>
  <c r="KA77" i="5"/>
  <c r="KA76" i="5" s="1"/>
  <c r="JZ77" i="5"/>
  <c r="JZ76" i="5" s="1"/>
  <c r="JY77" i="5"/>
  <c r="JY76" i="5" s="1"/>
  <c r="JX77" i="5"/>
  <c r="JX76" i="5" s="1"/>
  <c r="IY77" i="5"/>
  <c r="IY76" i="5" s="1"/>
  <c r="IX77" i="5"/>
  <c r="IX76" i="5" s="1"/>
  <c r="IV77" i="5"/>
  <c r="IV76" i="5" s="1"/>
  <c r="IU77" i="5"/>
  <c r="IU76" i="5" s="1"/>
  <c r="IT77" i="5"/>
  <c r="IT76" i="5" s="1"/>
  <c r="IS77" i="5"/>
  <c r="IS76" i="5" s="1"/>
  <c r="IR77" i="5"/>
  <c r="IR76" i="5" s="1"/>
  <c r="IP77" i="5"/>
  <c r="IP76" i="5" s="1"/>
  <c r="GP77" i="5"/>
  <c r="GP76" i="5" s="1"/>
  <c r="GK77" i="5"/>
  <c r="GK76" i="5" s="1"/>
  <c r="GJ77" i="5"/>
  <c r="GJ76" i="5" s="1"/>
  <c r="GH77" i="5"/>
  <c r="GH76" i="5" s="1"/>
  <c r="GG77" i="5"/>
  <c r="GG76" i="5" s="1"/>
  <c r="GF77" i="5"/>
  <c r="GF76" i="5" s="1"/>
  <c r="GE77" i="5"/>
  <c r="GE76" i="5" s="1"/>
  <c r="GD77" i="5"/>
  <c r="GD76" i="5" s="1"/>
  <c r="GC77" i="5"/>
  <c r="GC76" i="5" s="1"/>
  <c r="SA46" i="5"/>
  <c r="RV46" i="5"/>
  <c r="RU46" i="5"/>
  <c r="RS46" i="5"/>
  <c r="RR46" i="5"/>
  <c r="RQ46" i="5"/>
  <c r="RP46" i="5"/>
  <c r="RO46" i="5"/>
  <c r="RN46" i="5"/>
  <c r="QO46" i="5"/>
  <c r="QN46" i="5"/>
  <c r="QL46" i="5"/>
  <c r="QK46" i="5"/>
  <c r="QJ46" i="5"/>
  <c r="QI46" i="5"/>
  <c r="QH46" i="5"/>
  <c r="QF46" i="5"/>
  <c r="PH46" i="5"/>
  <c r="PG46" i="5"/>
  <c r="PE46" i="5"/>
  <c r="PD46" i="5"/>
  <c r="PC46" i="5"/>
  <c r="PB46" i="5"/>
  <c r="PA46" i="5"/>
  <c r="OZ46" i="5"/>
  <c r="OA46" i="5"/>
  <c r="NZ46" i="5"/>
  <c r="NX46" i="5"/>
  <c r="NW46" i="5"/>
  <c r="NV46" i="5"/>
  <c r="NU46" i="5"/>
  <c r="NT46" i="5"/>
  <c r="NS46" i="5"/>
  <c r="MT46" i="5"/>
  <c r="MS46" i="5"/>
  <c r="MQ46" i="5"/>
  <c r="MP46" i="5"/>
  <c r="MO46" i="5"/>
  <c r="MN46" i="5"/>
  <c r="MM46" i="5"/>
  <c r="MK46" i="5"/>
  <c r="LM46" i="5"/>
  <c r="LL46" i="5"/>
  <c r="LJ46" i="5"/>
  <c r="LI46" i="5"/>
  <c r="LH46" i="5"/>
  <c r="LG46" i="5"/>
  <c r="LF46" i="5"/>
  <c r="LD46" i="5"/>
  <c r="KK46" i="5"/>
  <c r="KF46" i="5"/>
  <c r="KE46" i="5"/>
  <c r="KC46" i="5"/>
  <c r="KB46" i="5"/>
  <c r="KA46" i="5"/>
  <c r="JZ46" i="5"/>
  <c r="JY46" i="5"/>
  <c r="JX46" i="5"/>
  <c r="IY46" i="5"/>
  <c r="IX46" i="5"/>
  <c r="IV46" i="5"/>
  <c r="IU46" i="5"/>
  <c r="IT46" i="5"/>
  <c r="IS46" i="5"/>
  <c r="IR46" i="5"/>
  <c r="IP46" i="5"/>
  <c r="GP46" i="5"/>
  <c r="GK46" i="5"/>
  <c r="GJ46" i="5"/>
  <c r="GH46" i="5"/>
  <c r="GG46" i="5"/>
  <c r="GF46" i="5"/>
  <c r="GE46" i="5"/>
  <c r="GD46" i="5"/>
  <c r="GC46" i="5"/>
  <c r="SA45" i="5"/>
  <c r="RV45" i="5"/>
  <c r="RU45" i="5"/>
  <c r="RS45" i="5"/>
  <c r="RR45" i="5"/>
  <c r="RQ45" i="5"/>
  <c r="RP45" i="5"/>
  <c r="RO45" i="5"/>
  <c r="RN45" i="5"/>
  <c r="QO45" i="5"/>
  <c r="QN45" i="5"/>
  <c r="QL45" i="5"/>
  <c r="QK45" i="5"/>
  <c r="QJ45" i="5"/>
  <c r="QI45" i="5"/>
  <c r="QH45" i="5"/>
  <c r="QF45" i="5"/>
  <c r="PH45" i="5"/>
  <c r="PG45" i="5"/>
  <c r="PE45" i="5"/>
  <c r="PD45" i="5"/>
  <c r="PC45" i="5"/>
  <c r="PB45" i="5"/>
  <c r="PA45" i="5"/>
  <c r="OZ45" i="5"/>
  <c r="OA45" i="5"/>
  <c r="NZ45" i="5"/>
  <c r="NX45" i="5"/>
  <c r="NW45" i="5"/>
  <c r="NV45" i="5"/>
  <c r="NU45" i="5"/>
  <c r="NT45" i="5"/>
  <c r="NS45" i="5"/>
  <c r="MT45" i="5"/>
  <c r="MS45" i="5"/>
  <c r="MQ45" i="5"/>
  <c r="MP45" i="5"/>
  <c r="MO45" i="5"/>
  <c r="MN45" i="5"/>
  <c r="MM45" i="5"/>
  <c r="MK45" i="5"/>
  <c r="LM45" i="5"/>
  <c r="LL45" i="5"/>
  <c r="LJ45" i="5"/>
  <c r="LI45" i="5"/>
  <c r="LH45" i="5"/>
  <c r="LG45" i="5"/>
  <c r="LF45" i="5"/>
  <c r="LD45" i="5"/>
  <c r="KK45" i="5"/>
  <c r="KF45" i="5"/>
  <c r="KE45" i="5"/>
  <c r="KC45" i="5"/>
  <c r="KB45" i="5"/>
  <c r="KA45" i="5"/>
  <c r="JZ45" i="5"/>
  <c r="JY45" i="5"/>
  <c r="JX45" i="5"/>
  <c r="IY45" i="5"/>
  <c r="IX45" i="5"/>
  <c r="IV45" i="5"/>
  <c r="IU45" i="5"/>
  <c r="IT45" i="5"/>
  <c r="IS45" i="5"/>
  <c r="IR45" i="5"/>
  <c r="IP45" i="5"/>
  <c r="GP45" i="5"/>
  <c r="GK45" i="5"/>
  <c r="GJ45" i="5"/>
  <c r="GH45" i="5"/>
  <c r="GG45" i="5"/>
  <c r="GF45" i="5"/>
  <c r="GE45" i="5"/>
  <c r="GD45" i="5"/>
  <c r="GC45" i="5"/>
  <c r="SA15" i="5"/>
  <c r="SA14" i="5" s="1"/>
  <c r="RV15" i="5"/>
  <c r="RV14" i="5" s="1"/>
  <c r="RU15" i="5"/>
  <c r="RU14" i="5" s="1"/>
  <c r="RS15" i="5"/>
  <c r="RS14" i="5" s="1"/>
  <c r="RR15" i="5"/>
  <c r="RR14" i="5" s="1"/>
  <c r="RQ15" i="5"/>
  <c r="RQ14" i="5" s="1"/>
  <c r="RP15" i="5"/>
  <c r="RP14" i="5" s="1"/>
  <c r="RO15" i="5"/>
  <c r="RO14" i="5" s="1"/>
  <c r="RN15" i="5"/>
  <c r="RN14" i="5" s="1"/>
  <c r="QT14" i="5"/>
  <c r="QO15" i="5"/>
  <c r="QO14" i="5" s="1"/>
  <c r="QN15" i="5"/>
  <c r="QN14" i="5" s="1"/>
  <c r="QL15" i="5"/>
  <c r="QL14" i="5" s="1"/>
  <c r="QK15" i="5"/>
  <c r="QK14" i="5" s="1"/>
  <c r="QJ15" i="5"/>
  <c r="QJ14" i="5" s="1"/>
  <c r="QI15" i="5"/>
  <c r="QI14" i="5" s="1"/>
  <c r="QH15" i="5"/>
  <c r="QH14" i="5" s="1"/>
  <c r="QF15" i="5"/>
  <c r="QF14" i="5" s="1"/>
  <c r="PH15" i="5"/>
  <c r="PH14" i="5" s="1"/>
  <c r="PG15" i="5"/>
  <c r="PG14" i="5" s="1"/>
  <c r="PE15" i="5"/>
  <c r="PE14" i="5" s="1"/>
  <c r="PD15" i="5"/>
  <c r="PD14" i="5" s="1"/>
  <c r="PC15" i="5"/>
  <c r="PC14" i="5" s="1"/>
  <c r="PB15" i="5"/>
  <c r="PB14" i="5" s="1"/>
  <c r="PA15" i="5"/>
  <c r="PA14" i="5" s="1"/>
  <c r="OZ15" i="5"/>
  <c r="OZ14" i="5" s="1"/>
  <c r="OA15" i="5"/>
  <c r="OA14" i="5" s="1"/>
  <c r="NZ15" i="5"/>
  <c r="NZ14" i="5" s="1"/>
  <c r="NX15" i="5"/>
  <c r="NX14" i="5" s="1"/>
  <c r="NW15" i="5"/>
  <c r="NW14" i="5" s="1"/>
  <c r="NV15" i="5"/>
  <c r="NV14" i="5" s="1"/>
  <c r="NU15" i="5"/>
  <c r="NU14" i="5" s="1"/>
  <c r="NT15" i="5"/>
  <c r="NT14" i="5" s="1"/>
  <c r="NS15" i="5"/>
  <c r="NS14" i="5" s="1"/>
  <c r="MY14" i="5"/>
  <c r="MT15" i="5"/>
  <c r="MT14" i="5" s="1"/>
  <c r="MS15" i="5"/>
  <c r="MS14" i="5" s="1"/>
  <c r="MQ15" i="5"/>
  <c r="MQ14" i="5" s="1"/>
  <c r="MP15" i="5"/>
  <c r="MP14" i="5" s="1"/>
  <c r="MO15" i="5"/>
  <c r="MO14" i="5" s="1"/>
  <c r="MN15" i="5"/>
  <c r="MN14" i="5" s="1"/>
  <c r="MM15" i="5"/>
  <c r="MM14" i="5" s="1"/>
  <c r="MK15" i="5"/>
  <c r="MK14" i="5" s="1"/>
  <c r="LM15" i="5"/>
  <c r="LM14" i="5" s="1"/>
  <c r="LL15" i="5"/>
  <c r="LL14" i="5" s="1"/>
  <c r="LJ15" i="5"/>
  <c r="LJ14" i="5" s="1"/>
  <c r="LI15" i="5"/>
  <c r="LI14" i="5" s="1"/>
  <c r="LH15" i="5"/>
  <c r="LH14" i="5" s="1"/>
  <c r="LG15" i="5"/>
  <c r="LG14" i="5" s="1"/>
  <c r="LF15" i="5"/>
  <c r="LF14" i="5" s="1"/>
  <c r="LD15" i="5"/>
  <c r="LD14" i="5" s="1"/>
  <c r="KF15" i="5"/>
  <c r="KF14" i="5" s="1"/>
  <c r="KE15" i="5"/>
  <c r="KE14" i="5" s="1"/>
  <c r="KC15" i="5"/>
  <c r="KC14" i="5" s="1"/>
  <c r="KB15" i="5"/>
  <c r="KB14" i="5" s="1"/>
  <c r="KA15" i="5"/>
  <c r="KA14" i="5" s="1"/>
  <c r="JZ15" i="5"/>
  <c r="JZ14" i="5" s="1"/>
  <c r="JY15" i="5"/>
  <c r="JY14" i="5" s="1"/>
  <c r="JX15" i="5"/>
  <c r="JX14" i="5" s="1"/>
  <c r="IX15" i="5"/>
  <c r="IX14" i="5" s="1"/>
  <c r="IV15" i="5"/>
  <c r="IV14" i="5" s="1"/>
  <c r="IU15" i="5"/>
  <c r="IU14" i="5" s="1"/>
  <c r="IT15" i="5"/>
  <c r="IT14" i="5" s="1"/>
  <c r="IS15" i="5"/>
  <c r="IS14" i="5" s="1"/>
  <c r="IR15" i="5"/>
  <c r="IR14" i="5" s="1"/>
  <c r="IP15" i="5"/>
  <c r="IP14" i="5" s="1"/>
  <c r="GP15" i="5"/>
  <c r="GP14" i="5" s="1"/>
  <c r="GK15" i="5"/>
  <c r="GK14" i="5" s="1"/>
  <c r="GJ15" i="5"/>
  <c r="GJ14" i="5" s="1"/>
  <c r="GH15" i="5"/>
  <c r="GH14" i="5" s="1"/>
  <c r="GG15" i="5"/>
  <c r="GG14" i="5" s="1"/>
  <c r="GF15" i="5"/>
  <c r="GF14" i="5" s="1"/>
  <c r="GE15" i="5"/>
  <c r="GE14" i="5" s="1"/>
  <c r="GD15" i="5"/>
  <c r="GD14" i="5" s="1"/>
  <c r="GC15" i="5"/>
  <c r="GC14" i="5" s="1"/>
  <c r="RN319" i="5"/>
  <c r="NS319" i="5"/>
  <c r="LD319" i="5"/>
  <c r="GC319" i="5"/>
  <c r="GC320" i="5" s="1"/>
  <c r="GC321" i="5" s="1"/>
  <c r="GC322" i="5" s="1"/>
  <c r="SA237" i="5"/>
  <c r="RV237" i="5"/>
  <c r="QT237" i="5"/>
  <c r="QO237" i="5"/>
  <c r="PM237" i="5"/>
  <c r="PH237" i="5"/>
  <c r="OF237" i="5"/>
  <c r="OA237" i="5"/>
  <c r="MY237" i="5"/>
  <c r="MT237" i="5"/>
  <c r="LR237" i="5"/>
  <c r="LM237" i="5"/>
  <c r="KF237" i="5"/>
  <c r="IY237" i="5"/>
  <c r="GP237" i="5"/>
  <c r="GK237" i="5"/>
  <c r="RU226" i="5"/>
  <c r="RS226" i="5"/>
  <c r="RR226" i="5"/>
  <c r="RQ226" i="5"/>
  <c r="RP226" i="5"/>
  <c r="RO226" i="5"/>
  <c r="RN226" i="5"/>
  <c r="QW226" i="5"/>
  <c r="QN226" i="5"/>
  <c r="QL226" i="5"/>
  <c r="QK226" i="5"/>
  <c r="QJ226" i="5"/>
  <c r="QI226" i="5"/>
  <c r="QH226" i="5"/>
  <c r="QF226" i="5"/>
  <c r="GJ226" i="5"/>
  <c r="GH226" i="5"/>
  <c r="GG226" i="5"/>
  <c r="GF226" i="5"/>
  <c r="GE226" i="5"/>
  <c r="GD226" i="5"/>
  <c r="GC226" i="5"/>
  <c r="FL327" i="5"/>
  <c r="SA224" i="5"/>
  <c r="SA226" i="5" s="1"/>
  <c r="RV224" i="5"/>
  <c r="RV226" i="5" s="1"/>
  <c r="QT224" i="5"/>
  <c r="QO224" i="5"/>
  <c r="QO226" i="5" s="1"/>
  <c r="PM224" i="5"/>
  <c r="PH224" i="5"/>
  <c r="OF224" i="5"/>
  <c r="OA224" i="5"/>
  <c r="MY224" i="5"/>
  <c r="F42" i="16" s="1"/>
  <c r="MT224" i="5"/>
  <c r="LR224" i="5"/>
  <c r="LM224" i="5"/>
  <c r="KK224" i="5"/>
  <c r="KF224" i="5"/>
  <c r="IY224" i="5"/>
  <c r="GP224" i="5"/>
  <c r="GP226" i="5" s="1"/>
  <c r="GK224" i="5"/>
  <c r="GK226" i="5" s="1"/>
  <c r="SA217" i="5"/>
  <c r="RV217" i="5"/>
  <c r="RU217" i="5"/>
  <c r="RS217" i="5"/>
  <c r="RR217" i="5"/>
  <c r="RQ217" i="5"/>
  <c r="RP217" i="5"/>
  <c r="RO217" i="5"/>
  <c r="RN217" i="5"/>
  <c r="QW217" i="5"/>
  <c r="QO217" i="5"/>
  <c r="QN217" i="5"/>
  <c r="QL217" i="5"/>
  <c r="QK217" i="5"/>
  <c r="QJ217" i="5"/>
  <c r="QI217" i="5"/>
  <c r="QH217" i="5"/>
  <c r="QF217" i="5"/>
  <c r="PP217" i="5"/>
  <c r="I40" i="16" s="1"/>
  <c r="PH217" i="5"/>
  <c r="PH313" i="5" s="1"/>
  <c r="PH329" i="5" s="1"/>
  <c r="PG217" i="5"/>
  <c r="PG313" i="5" s="1"/>
  <c r="PG329" i="5" s="1"/>
  <c r="PE217" i="5"/>
  <c r="PE313" i="5" s="1"/>
  <c r="PE329" i="5" s="1"/>
  <c r="PD217" i="5"/>
  <c r="PD313" i="5" s="1"/>
  <c r="PD329" i="5" s="1"/>
  <c r="PC217" i="5"/>
  <c r="PC313" i="5" s="1"/>
  <c r="PC329" i="5" s="1"/>
  <c r="PB217" i="5"/>
  <c r="PB313" i="5" s="1"/>
  <c r="PB329" i="5" s="1"/>
  <c r="PA217" i="5"/>
  <c r="PA313" i="5" s="1"/>
  <c r="PA329" i="5" s="1"/>
  <c r="OZ217" i="5"/>
  <c r="OZ313" i="5" s="1"/>
  <c r="OZ329" i="5" s="1"/>
  <c r="OI217" i="5"/>
  <c r="OA217" i="5"/>
  <c r="NZ217" i="5"/>
  <c r="NX217" i="5"/>
  <c r="NW217" i="5"/>
  <c r="NV217" i="5"/>
  <c r="NU217" i="5"/>
  <c r="NT217" i="5"/>
  <c r="NS217" i="5"/>
  <c r="NB217" i="5"/>
  <c r="NB313" i="5" s="1"/>
  <c r="NB329" i="5" s="1"/>
  <c r="MT217" i="5"/>
  <c r="MT313" i="5" s="1"/>
  <c r="MT329" i="5" s="1"/>
  <c r="MS217" i="5"/>
  <c r="MS313" i="5" s="1"/>
  <c r="MS329" i="5" s="1"/>
  <c r="MQ217" i="5"/>
  <c r="MQ313" i="5" s="1"/>
  <c r="MQ329" i="5" s="1"/>
  <c r="MP217" i="5"/>
  <c r="MP313" i="5" s="1"/>
  <c r="MP329" i="5" s="1"/>
  <c r="MO217" i="5"/>
  <c r="MO313" i="5" s="1"/>
  <c r="MO329" i="5" s="1"/>
  <c r="MN217" i="5"/>
  <c r="MN313" i="5" s="1"/>
  <c r="MN329" i="5" s="1"/>
  <c r="MM217" i="5"/>
  <c r="MM313" i="5" s="1"/>
  <c r="MM329" i="5" s="1"/>
  <c r="MK217" i="5"/>
  <c r="MK313" i="5" s="1"/>
  <c r="MK329" i="5" s="1"/>
  <c r="LU217" i="5"/>
  <c r="LM217" i="5"/>
  <c r="LL217" i="5"/>
  <c r="LJ217" i="5"/>
  <c r="LI217" i="5"/>
  <c r="LH217" i="5"/>
  <c r="LG217" i="5"/>
  <c r="LF217" i="5"/>
  <c r="LD217" i="5"/>
  <c r="KN217" i="5"/>
  <c r="KF217" i="5"/>
  <c r="KE217" i="5"/>
  <c r="KC217" i="5"/>
  <c r="KB217" i="5"/>
  <c r="KA217" i="5"/>
  <c r="JZ217" i="5"/>
  <c r="JY217" i="5"/>
  <c r="JX217" i="5"/>
  <c r="JG217" i="5"/>
  <c r="JG313" i="5" s="1"/>
  <c r="JD217" i="5"/>
  <c r="IY217" i="5"/>
  <c r="IX217" i="5"/>
  <c r="IV217" i="5"/>
  <c r="IU217" i="5"/>
  <c r="IT217" i="5"/>
  <c r="IS217" i="5"/>
  <c r="IR217" i="5"/>
  <c r="IP217" i="5"/>
  <c r="GP217" i="5"/>
  <c r="GK217" i="5"/>
  <c r="GJ217" i="5"/>
  <c r="GH217" i="5"/>
  <c r="GG217" i="5"/>
  <c r="GF217" i="5"/>
  <c r="GE217" i="5"/>
  <c r="GD217" i="5"/>
  <c r="GC217" i="5"/>
  <c r="FL329" i="5"/>
  <c r="RU209" i="5"/>
  <c r="RU210" i="5" s="1"/>
  <c r="PE209" i="5"/>
  <c r="NW209" i="5"/>
  <c r="NW210" i="5" s="1"/>
  <c r="RS209" i="5"/>
  <c r="RS210" i="5" s="1"/>
  <c r="QW194" i="5"/>
  <c r="QW196" i="5" s="1"/>
  <c r="PP194" i="5"/>
  <c r="PP196" i="5" s="1"/>
  <c r="OI196" i="5"/>
  <c r="NB196" i="5"/>
  <c r="KN196" i="5"/>
  <c r="JG194" i="5"/>
  <c r="JG196" i="5" s="1"/>
  <c r="HZ194" i="5"/>
  <c r="HZ196" i="5" s="1"/>
  <c r="FL194" i="5"/>
  <c r="FL196" i="5" s="1"/>
  <c r="SA158" i="5"/>
  <c r="RV158" i="5"/>
  <c r="RU158" i="5"/>
  <c r="RS158" i="5"/>
  <c r="RR158" i="5"/>
  <c r="RQ158" i="5"/>
  <c r="RP158" i="5"/>
  <c r="RO158" i="5"/>
  <c r="RN158" i="5"/>
  <c r="QW158" i="5"/>
  <c r="QT158" i="5"/>
  <c r="QO158" i="5"/>
  <c r="QN158" i="5"/>
  <c r="QL158" i="5"/>
  <c r="QK158" i="5"/>
  <c r="QJ158" i="5"/>
  <c r="QI158" i="5"/>
  <c r="QH158" i="5"/>
  <c r="QF158" i="5"/>
  <c r="PP158" i="5"/>
  <c r="PH158" i="5"/>
  <c r="PG158" i="5"/>
  <c r="PE158" i="5"/>
  <c r="PD158" i="5"/>
  <c r="PC158" i="5"/>
  <c r="PB158" i="5"/>
  <c r="PA158" i="5"/>
  <c r="OZ158" i="5"/>
  <c r="OI158" i="5"/>
  <c r="OA158" i="5"/>
  <c r="NZ158" i="5"/>
  <c r="NX158" i="5"/>
  <c r="NW158" i="5"/>
  <c r="NV158" i="5"/>
  <c r="NU158" i="5"/>
  <c r="NT158" i="5"/>
  <c r="NS158" i="5"/>
  <c r="NB158" i="5"/>
  <c r="MY158" i="5"/>
  <c r="MT158" i="5"/>
  <c r="MS158" i="5"/>
  <c r="MQ158" i="5"/>
  <c r="MP158" i="5"/>
  <c r="MO158" i="5"/>
  <c r="MN158" i="5"/>
  <c r="MM158" i="5"/>
  <c r="MK158" i="5"/>
  <c r="LU158" i="5"/>
  <c r="LM158" i="5"/>
  <c r="LL158" i="5"/>
  <c r="LJ158" i="5"/>
  <c r="LI158" i="5"/>
  <c r="LH158" i="5"/>
  <c r="LG158" i="5"/>
  <c r="LF158" i="5"/>
  <c r="LD158" i="5"/>
  <c r="KN158" i="5"/>
  <c r="KF158" i="5"/>
  <c r="KE158" i="5"/>
  <c r="KC158" i="5"/>
  <c r="KB158" i="5"/>
  <c r="KA158" i="5"/>
  <c r="JZ158" i="5"/>
  <c r="JY158" i="5"/>
  <c r="JX158" i="5"/>
  <c r="JG158" i="5"/>
  <c r="IY158" i="5"/>
  <c r="IX158" i="5"/>
  <c r="IV158" i="5"/>
  <c r="IU158" i="5"/>
  <c r="IT158" i="5"/>
  <c r="IS158" i="5"/>
  <c r="IR158" i="5"/>
  <c r="IP158" i="5"/>
  <c r="HZ158" i="5"/>
  <c r="GP158" i="5"/>
  <c r="GK158" i="5"/>
  <c r="GJ158" i="5"/>
  <c r="GH158" i="5"/>
  <c r="GG158" i="5"/>
  <c r="GF158" i="5"/>
  <c r="GE158" i="5"/>
  <c r="GD158" i="5"/>
  <c r="GC158" i="5"/>
  <c r="FL158" i="5"/>
  <c r="QW104" i="5"/>
  <c r="PP104" i="5"/>
  <c r="OI104" i="5"/>
  <c r="NB104" i="5"/>
  <c r="LU104" i="5"/>
  <c r="KN104" i="5"/>
  <c r="JG104" i="5"/>
  <c r="FL104" i="5"/>
  <c r="QW76" i="5"/>
  <c r="QO76" i="5"/>
  <c r="PP76" i="5"/>
  <c r="OI76" i="5"/>
  <c r="NB76" i="5"/>
  <c r="LU76" i="5"/>
  <c r="KN76" i="5"/>
  <c r="JG76" i="5"/>
  <c r="HZ76" i="5"/>
  <c r="FL76" i="5"/>
  <c r="QW44" i="5"/>
  <c r="PP44" i="5"/>
  <c r="QT44" i="5" s="1"/>
  <c r="OI44" i="5"/>
  <c r="NB44" i="5"/>
  <c r="LU44" i="5"/>
  <c r="KN44" i="5"/>
  <c r="JG44" i="5"/>
  <c r="HZ44" i="5"/>
  <c r="QW14" i="5"/>
  <c r="PP14" i="5"/>
  <c r="OI14" i="5"/>
  <c r="NB14" i="5"/>
  <c r="LU14" i="5"/>
  <c r="KN14" i="5"/>
  <c r="JG14" i="5"/>
  <c r="HZ14" i="5"/>
  <c r="FL14" i="5"/>
  <c r="D14" i="16" l="1"/>
  <c r="D36" i="16" s="1"/>
  <c r="LR226" i="5"/>
  <c r="E42" i="16"/>
  <c r="E63" i="16" s="1"/>
  <c r="I75" i="16"/>
  <c r="I63" i="16"/>
  <c r="KK230" i="5"/>
  <c r="KK323" i="5"/>
  <c r="JL323" i="5"/>
  <c r="JL324" i="5" s="1"/>
  <c r="IC323" i="5"/>
  <c r="IC324" i="5" s="1"/>
  <c r="IA323" i="5"/>
  <c r="IN323" i="5"/>
  <c r="IN324" i="5" s="1"/>
  <c r="II323" i="5"/>
  <c r="II324" i="5" s="1"/>
  <c r="IE323" i="5"/>
  <c r="IE324" i="5" s="1"/>
  <c r="QL192" i="5"/>
  <c r="JG329" i="5"/>
  <c r="JY313" i="5"/>
  <c r="JY329" i="5" s="1"/>
  <c r="LI313" i="5"/>
  <c r="LI329" i="5" s="1"/>
  <c r="LI330" i="5" s="1"/>
  <c r="LI226" i="5"/>
  <c r="KA313" i="5"/>
  <c r="KA329" i="5" s="1"/>
  <c r="KF313" i="5"/>
  <c r="KF329" i="5" s="1"/>
  <c r="LG313" i="5"/>
  <c r="LG329" i="5" s="1"/>
  <c r="LG330" i="5" s="1"/>
  <c r="LG226" i="5"/>
  <c r="LL313" i="5"/>
  <c r="LL329" i="5" s="1"/>
  <c r="LL330" i="5" s="1"/>
  <c r="LL226" i="5"/>
  <c r="NS313" i="5"/>
  <c r="NS329" i="5" s="1"/>
  <c r="NW313" i="5"/>
  <c r="NW329" i="5" s="1"/>
  <c r="OI313" i="5"/>
  <c r="OI329" i="5" s="1"/>
  <c r="MS208" i="5"/>
  <c r="MS207" i="5"/>
  <c r="PB192" i="5"/>
  <c r="PB194" i="5" s="1"/>
  <c r="PB196" i="5" s="1"/>
  <c r="PG192" i="5"/>
  <c r="PG194" i="5" s="1"/>
  <c r="LD313" i="5"/>
  <c r="LD329" i="5" s="1"/>
  <c r="LD330" i="5" s="1"/>
  <c r="LD226" i="5"/>
  <c r="LU313" i="5"/>
  <c r="LU329" i="5" s="1"/>
  <c r="MY217" i="5"/>
  <c r="F40" i="16" s="1"/>
  <c r="F63" i="16" s="1"/>
  <c r="NU313" i="5"/>
  <c r="NU329" i="5" s="1"/>
  <c r="NZ313" i="5"/>
  <c r="NZ329" i="5" s="1"/>
  <c r="PE210" i="5"/>
  <c r="PE212" i="5" s="1"/>
  <c r="JX313" i="5"/>
  <c r="JX329" i="5" s="1"/>
  <c r="KB313" i="5"/>
  <c r="KB329" i="5" s="1"/>
  <c r="KN313" i="5"/>
  <c r="KN329" i="5" s="1"/>
  <c r="KN226" i="5"/>
  <c r="LH313" i="5"/>
  <c r="LH329" i="5" s="1"/>
  <c r="LH330" i="5" s="1"/>
  <c r="LH226" i="5"/>
  <c r="LM313" i="5"/>
  <c r="LM329" i="5" s="1"/>
  <c r="LM330" i="5" s="1"/>
  <c r="LM226" i="5"/>
  <c r="NT313" i="5"/>
  <c r="NT329" i="5" s="1"/>
  <c r="NX313" i="5"/>
  <c r="NX329" i="5" s="1"/>
  <c r="PP313" i="5"/>
  <c r="PP329" i="5" s="1"/>
  <c r="LH194" i="5"/>
  <c r="LH196" i="5" s="1"/>
  <c r="LM194" i="5"/>
  <c r="LM196" i="5" s="1"/>
  <c r="NV192" i="5"/>
  <c r="NV194" i="5" s="1"/>
  <c r="NV196" i="5" s="1"/>
  <c r="OA192" i="5"/>
  <c r="OA194" i="5" s="1"/>
  <c r="OA196" i="5" s="1"/>
  <c r="OA207" i="5" s="1"/>
  <c r="QT68" i="5"/>
  <c r="MY68" i="5"/>
  <c r="PM68" i="5"/>
  <c r="OF68" i="5"/>
  <c r="LR68" i="5"/>
  <c r="KK68" i="5"/>
  <c r="A69" i="5"/>
  <c r="JD68" i="5"/>
  <c r="KC313" i="5"/>
  <c r="KC329" i="5" s="1"/>
  <c r="MP208" i="5"/>
  <c r="MP207" i="5"/>
  <c r="NS192" i="5"/>
  <c r="NS194" i="5" s="1"/>
  <c r="NS196" i="5" s="1"/>
  <c r="NS207" i="5" s="1"/>
  <c r="NW192" i="5"/>
  <c r="NW194" i="5" s="1"/>
  <c r="JD313" i="5"/>
  <c r="JZ313" i="5"/>
  <c r="JZ329" i="5" s="1"/>
  <c r="KE313" i="5"/>
  <c r="KE329" i="5" s="1"/>
  <c r="LF313" i="5"/>
  <c r="LF329" i="5" s="1"/>
  <c r="LF330" i="5" s="1"/>
  <c r="LF226" i="5"/>
  <c r="LJ313" i="5"/>
  <c r="LJ329" i="5" s="1"/>
  <c r="LJ330" i="5" s="1"/>
  <c r="LJ226" i="5"/>
  <c r="NV313" i="5"/>
  <c r="NV329" i="5" s="1"/>
  <c r="OA313" i="5"/>
  <c r="OA329" i="5" s="1"/>
  <c r="MQ208" i="5"/>
  <c r="MQ207" i="5"/>
  <c r="NX192" i="5"/>
  <c r="NX194" i="5" s="1"/>
  <c r="PA192" i="5"/>
  <c r="PA194" i="5" s="1"/>
  <c r="PA196" i="5" s="1"/>
  <c r="PA208" i="5" s="1"/>
  <c r="QO192" i="5"/>
  <c r="OZ192" i="5"/>
  <c r="OZ194" i="5" s="1"/>
  <c r="OZ196" i="5" s="1"/>
  <c r="PP154" i="5"/>
  <c r="PP160" i="5" s="1"/>
  <c r="PD192" i="5"/>
  <c r="PD194" i="5" s="1"/>
  <c r="RP192" i="5"/>
  <c r="QJ192" i="5"/>
  <c r="RU192" i="5"/>
  <c r="RP44" i="5"/>
  <c r="RP154" i="5" s="1"/>
  <c r="RP160" i="5" s="1"/>
  <c r="PB44" i="5"/>
  <c r="PB154" i="5" s="1"/>
  <c r="PB160" i="5" s="1"/>
  <c r="IX313" i="5"/>
  <c r="IX329" i="5" s="1"/>
  <c r="IX226" i="5"/>
  <c r="IT313" i="5"/>
  <c r="IT329" i="5" s="1"/>
  <c r="IT226" i="5"/>
  <c r="IP313" i="5"/>
  <c r="IP329" i="5" s="1"/>
  <c r="IP226" i="5"/>
  <c r="IU313" i="5"/>
  <c r="IU329" i="5" s="1"/>
  <c r="IU226" i="5"/>
  <c r="JD226" i="5"/>
  <c r="IS313" i="5"/>
  <c r="IS329" i="5" s="1"/>
  <c r="IS226" i="5"/>
  <c r="RN320" i="5"/>
  <c r="RN321" i="5" s="1"/>
  <c r="RN322" i="5" s="1"/>
  <c r="IY313" i="5"/>
  <c r="IY329" i="5" s="1"/>
  <c r="IY226" i="5"/>
  <c r="NS320" i="5"/>
  <c r="NS321" i="5" s="1"/>
  <c r="NS322" i="5" s="1"/>
  <c r="IR313" i="5"/>
  <c r="IR329" i="5" s="1"/>
  <c r="IR226" i="5"/>
  <c r="IV313" i="5"/>
  <c r="IV329" i="5" s="1"/>
  <c r="IV226" i="5"/>
  <c r="LD320" i="5"/>
  <c r="LD321" i="5" s="1"/>
  <c r="LD322" i="5" s="1"/>
  <c r="IY14" i="5"/>
  <c r="NT192" i="5"/>
  <c r="NT194" i="5" s="1"/>
  <c r="NT196" i="5" s="1"/>
  <c r="LU154" i="5"/>
  <c r="LU160" i="5" s="1"/>
  <c r="IV44" i="5"/>
  <c r="IV154" i="5" s="1"/>
  <c r="IV160" i="5" s="1"/>
  <c r="MS44" i="5"/>
  <c r="MS154" i="5" s="1"/>
  <c r="MS160" i="5" s="1"/>
  <c r="NT44" i="5"/>
  <c r="NT154" i="5" s="1"/>
  <c r="NT160" i="5" s="1"/>
  <c r="LF44" i="5"/>
  <c r="LF154" i="5" s="1"/>
  <c r="LF160" i="5" s="1"/>
  <c r="QL44" i="5"/>
  <c r="QL154" i="5" s="1"/>
  <c r="QL160" i="5" s="1"/>
  <c r="LD44" i="5"/>
  <c r="LD154" i="5" s="1"/>
  <c r="LD160" i="5" s="1"/>
  <c r="KE44" i="5"/>
  <c r="KE154" i="5" s="1"/>
  <c r="KE160" i="5" s="1"/>
  <c r="IR194" i="5"/>
  <c r="IR196" i="5" s="1"/>
  <c r="IR208" i="5" s="1"/>
  <c r="KB194" i="5"/>
  <c r="KB196" i="5" s="1"/>
  <c r="GP194" i="5"/>
  <c r="GP196" i="5" s="1"/>
  <c r="GP207" i="5" s="1"/>
  <c r="IS194" i="5"/>
  <c r="IS196" i="5" s="1"/>
  <c r="IS207" i="5" s="1"/>
  <c r="IV194" i="5"/>
  <c r="GF194" i="5"/>
  <c r="GF196" i="5" s="1"/>
  <c r="GF208" i="5" s="1"/>
  <c r="JG154" i="5"/>
  <c r="JG160" i="5" s="1"/>
  <c r="JZ44" i="5"/>
  <c r="JZ154" i="5" s="1"/>
  <c r="JZ160" i="5" s="1"/>
  <c r="LJ44" i="5"/>
  <c r="LJ154" i="5" s="1"/>
  <c r="LJ160" i="5" s="1"/>
  <c r="MK44" i="5"/>
  <c r="MK154" i="5" s="1"/>
  <c r="MK160" i="5" s="1"/>
  <c r="MP44" i="5"/>
  <c r="MP154" i="5" s="1"/>
  <c r="MP160" i="5" s="1"/>
  <c r="NV44" i="5"/>
  <c r="NV154" i="5" s="1"/>
  <c r="NV160" i="5" s="1"/>
  <c r="OA44" i="5"/>
  <c r="OA154" i="5" s="1"/>
  <c r="OA160" i="5" s="1"/>
  <c r="PG44" i="5"/>
  <c r="PG154" i="5" s="1"/>
  <c r="PG160" i="5" s="1"/>
  <c r="RN44" i="5"/>
  <c r="RN154" i="5" s="1"/>
  <c r="RN160" i="5" s="1"/>
  <c r="RR44" i="5"/>
  <c r="RR154" i="5" s="1"/>
  <c r="RR160" i="5" s="1"/>
  <c r="SA44" i="5"/>
  <c r="SA154" i="5" s="1"/>
  <c r="SA160" i="5" s="1"/>
  <c r="JX44" i="5"/>
  <c r="JX154" i="5" s="1"/>
  <c r="JX160" i="5" s="1"/>
  <c r="OZ44" i="5"/>
  <c r="OZ154" i="5" s="1"/>
  <c r="OZ160" i="5" s="1"/>
  <c r="RU44" i="5"/>
  <c r="RU154" i="5" s="1"/>
  <c r="RU160" i="5" s="1"/>
  <c r="GH44" i="5"/>
  <c r="GH154" i="5" s="1"/>
  <c r="GH160" i="5" s="1"/>
  <c r="RO194" i="5"/>
  <c r="RO196" i="5" s="1"/>
  <c r="RO207" i="5" s="1"/>
  <c r="QW154" i="5"/>
  <c r="QW160" i="5" s="1"/>
  <c r="QW313" i="5"/>
  <c r="QW329" i="5" s="1"/>
  <c r="GK194" i="5"/>
  <c r="GK196" i="5" s="1"/>
  <c r="GK208" i="5" s="1"/>
  <c r="FL154" i="5"/>
  <c r="FL160" i="5" s="1"/>
  <c r="FL200" i="5" s="1"/>
  <c r="NS44" i="5"/>
  <c r="NS154" i="5" s="1"/>
  <c r="NS160" i="5" s="1"/>
  <c r="KA44" i="5"/>
  <c r="KA154" i="5" s="1"/>
  <c r="KA160" i="5" s="1"/>
  <c r="PH44" i="5"/>
  <c r="PH154" i="5" s="1"/>
  <c r="PH160" i="5" s="1"/>
  <c r="IP192" i="5"/>
  <c r="RP208" i="5"/>
  <c r="RP207" i="5"/>
  <c r="RQ44" i="5"/>
  <c r="RQ154" i="5" s="1"/>
  <c r="RQ160" i="5" s="1"/>
  <c r="RV44" i="5"/>
  <c r="RV154" i="5" s="1"/>
  <c r="RV160" i="5" s="1"/>
  <c r="QW208" i="5"/>
  <c r="QW207" i="5"/>
  <c r="QJ208" i="5"/>
  <c r="QJ207" i="5"/>
  <c r="PP207" i="5"/>
  <c r="PP208" i="5" s="1"/>
  <c r="QO208" i="5"/>
  <c r="QO207" i="5"/>
  <c r="QH208" i="5"/>
  <c r="QH207" i="5"/>
  <c r="OI207" i="5"/>
  <c r="OI208" i="5" s="1"/>
  <c r="PC192" i="5"/>
  <c r="PC194" i="5" s="1"/>
  <c r="PC196" i="5" s="1"/>
  <c r="PA44" i="5"/>
  <c r="PA154" i="5" s="1"/>
  <c r="PA160" i="5" s="1"/>
  <c r="PE44" i="5"/>
  <c r="PE154" i="5" s="1"/>
  <c r="PE160" i="5" s="1"/>
  <c r="PC44" i="5"/>
  <c r="PC154" i="5" s="1"/>
  <c r="PC160" i="5" s="1"/>
  <c r="KB44" i="5"/>
  <c r="KB154" i="5" s="1"/>
  <c r="KB160" i="5" s="1"/>
  <c r="LH44" i="5"/>
  <c r="LH154" i="5" s="1"/>
  <c r="LH160" i="5" s="1"/>
  <c r="LM44" i="5"/>
  <c r="LM154" i="5" s="1"/>
  <c r="LM160" i="5" s="1"/>
  <c r="MN44" i="5"/>
  <c r="MN154" i="5" s="1"/>
  <c r="MN160" i="5" s="1"/>
  <c r="NX44" i="5"/>
  <c r="NX154" i="5" s="1"/>
  <c r="NX160" i="5" s="1"/>
  <c r="PD44" i="5"/>
  <c r="PD154" i="5" s="1"/>
  <c r="PD160" i="5" s="1"/>
  <c r="OF207" i="5"/>
  <c r="OF208" i="5" s="1"/>
  <c r="MM208" i="5"/>
  <c r="NB207" i="5"/>
  <c r="NB208" i="5" s="1"/>
  <c r="NU44" i="5"/>
  <c r="NU154" i="5" s="1"/>
  <c r="NU160" i="5" s="1"/>
  <c r="NZ44" i="5"/>
  <c r="NZ154" i="5" s="1"/>
  <c r="NZ160" i="5" s="1"/>
  <c r="NW44" i="5"/>
  <c r="NW154" i="5" s="1"/>
  <c r="NW160" i="5" s="1"/>
  <c r="MN208" i="5"/>
  <c r="MN207" i="5"/>
  <c r="GE194" i="5"/>
  <c r="GE196" i="5" s="1"/>
  <c r="LG196" i="5"/>
  <c r="LG207" i="5" s="1"/>
  <c r="LU207" i="5"/>
  <c r="LU208" i="5" s="1"/>
  <c r="MO44" i="5"/>
  <c r="MO154" i="5" s="1"/>
  <c r="MO160" i="5" s="1"/>
  <c r="MT44" i="5"/>
  <c r="MT154" i="5" s="1"/>
  <c r="MT160" i="5" s="1"/>
  <c r="MK208" i="5"/>
  <c r="MK207" i="5"/>
  <c r="LI44" i="5"/>
  <c r="LI154" i="5" s="1"/>
  <c r="LI160" i="5" s="1"/>
  <c r="LG44" i="5"/>
  <c r="LG154" i="5" s="1"/>
  <c r="LG160" i="5" s="1"/>
  <c r="LL44" i="5"/>
  <c r="LL154" i="5" s="1"/>
  <c r="LL160" i="5" s="1"/>
  <c r="KN207" i="5"/>
  <c r="KN208" i="5" s="1"/>
  <c r="KA208" i="5"/>
  <c r="KA207" i="5"/>
  <c r="KF208" i="5"/>
  <c r="KF207" i="5"/>
  <c r="JY44" i="5"/>
  <c r="JY154" i="5" s="1"/>
  <c r="JY160" i="5" s="1"/>
  <c r="KC44" i="5"/>
  <c r="KC154" i="5" s="1"/>
  <c r="KC160" i="5" s="1"/>
  <c r="KF44" i="5"/>
  <c r="KF154" i="5" s="1"/>
  <c r="KF160" i="5" s="1"/>
  <c r="JX208" i="5"/>
  <c r="JX207" i="5"/>
  <c r="JG207" i="5"/>
  <c r="JG208" i="5" s="1"/>
  <c r="JZ208" i="5"/>
  <c r="JZ207" i="5"/>
  <c r="IS44" i="5"/>
  <c r="IS154" i="5" s="1"/>
  <c r="IS160" i="5" s="1"/>
  <c r="IX44" i="5"/>
  <c r="IX154" i="5" s="1"/>
  <c r="IX160" i="5" s="1"/>
  <c r="IP208" i="5"/>
  <c r="IP207" i="5"/>
  <c r="HZ207" i="5"/>
  <c r="HZ208" i="5" s="1"/>
  <c r="IY207" i="5"/>
  <c r="IY208" i="5" s="1"/>
  <c r="FL311" i="5"/>
  <c r="FL313" i="5"/>
  <c r="GG44" i="5"/>
  <c r="GG154" i="5" s="1"/>
  <c r="GG160" i="5" s="1"/>
  <c r="FL207" i="5"/>
  <c r="FL208" i="5" s="1"/>
  <c r="GC44" i="5"/>
  <c r="GC154" i="5" s="1"/>
  <c r="GC160" i="5" s="1"/>
  <c r="GP44" i="5"/>
  <c r="GP154" i="5" s="1"/>
  <c r="GP160" i="5" s="1"/>
  <c r="GD44" i="5"/>
  <c r="GD154" i="5" s="1"/>
  <c r="GD160" i="5" s="1"/>
  <c r="GE44" i="5"/>
  <c r="GE154" i="5" s="1"/>
  <c r="GE160" i="5" s="1"/>
  <c r="GJ44" i="5"/>
  <c r="GJ154" i="5" s="1"/>
  <c r="GJ160" i="5" s="1"/>
  <c r="GF44" i="5"/>
  <c r="GF154" i="5" s="1"/>
  <c r="GF160" i="5" s="1"/>
  <c r="GK44" i="5"/>
  <c r="GK154" i="5" s="1"/>
  <c r="GK160" i="5" s="1"/>
  <c r="IT44" i="5"/>
  <c r="IT154" i="5" s="1"/>
  <c r="IT160" i="5" s="1"/>
  <c r="IY44" i="5"/>
  <c r="IP44" i="5"/>
  <c r="IP154" i="5" s="1"/>
  <c r="IP160" i="5" s="1"/>
  <c r="IU44" i="5"/>
  <c r="IU154" i="5" s="1"/>
  <c r="IU160" i="5" s="1"/>
  <c r="IR44" i="5"/>
  <c r="IR154" i="5" s="1"/>
  <c r="IR160" i="5" s="1"/>
  <c r="QH44" i="5"/>
  <c r="QH154" i="5" s="1"/>
  <c r="QH160" i="5" s="1"/>
  <c r="QK44" i="5"/>
  <c r="QK154" i="5" s="1"/>
  <c r="QK160" i="5" s="1"/>
  <c r="QF44" i="5"/>
  <c r="QF154" i="5" s="1"/>
  <c r="QF160" i="5" s="1"/>
  <c r="QN192" i="5"/>
  <c r="QI194" i="5"/>
  <c r="QI196" i="5" s="1"/>
  <c r="QI44" i="5"/>
  <c r="QI154" i="5" s="1"/>
  <c r="QI160" i="5" s="1"/>
  <c r="QN44" i="5"/>
  <c r="QN154" i="5" s="1"/>
  <c r="QN160" i="5" s="1"/>
  <c r="QJ44" i="5"/>
  <c r="QJ154" i="5" s="1"/>
  <c r="QJ160" i="5" s="1"/>
  <c r="QO44" i="5"/>
  <c r="QO154" i="5" s="1"/>
  <c r="QO160" i="5" s="1"/>
  <c r="GC192" i="5"/>
  <c r="GC194" i="5"/>
  <c r="GC196" i="5" s="1"/>
  <c r="GG192" i="5"/>
  <c r="GG194" i="5"/>
  <c r="JY194" i="5"/>
  <c r="JY196" i="5" s="1"/>
  <c r="NU192" i="5"/>
  <c r="NU194" i="5" s="1"/>
  <c r="NU196" i="5" s="1"/>
  <c r="NZ192" i="5"/>
  <c r="NZ194" i="5" s="1"/>
  <c r="PE192" i="5"/>
  <c r="PE194" i="5" s="1"/>
  <c r="QF192" i="5"/>
  <c r="QF194" i="5"/>
  <c r="QF196" i="5" s="1"/>
  <c r="QK192" i="5"/>
  <c r="QK194" i="5"/>
  <c r="RQ194" i="5"/>
  <c r="RQ196" i="5" s="1"/>
  <c r="RQ192" i="5"/>
  <c r="RV194" i="5"/>
  <c r="RV196" i="5" s="1"/>
  <c r="RV192" i="5"/>
  <c r="LD196" i="5"/>
  <c r="QT194" i="5"/>
  <c r="QT196" i="5" s="1"/>
  <c r="GD194" i="5"/>
  <c r="GD196" i="5" s="1"/>
  <c r="GD192" i="5"/>
  <c r="GH194" i="5"/>
  <c r="GH192" i="5"/>
  <c r="IT194" i="5"/>
  <c r="IT196" i="5" s="1"/>
  <c r="IT192" i="5"/>
  <c r="KE194" i="5"/>
  <c r="KE196" i="5" s="1"/>
  <c r="LF196" i="5"/>
  <c r="RN194" i="5"/>
  <c r="RN196" i="5" s="1"/>
  <c r="RN192" i="5"/>
  <c r="RR194" i="5"/>
  <c r="RR192" i="5"/>
  <c r="QH192" i="5"/>
  <c r="IX194" i="5"/>
  <c r="KC194" i="5"/>
  <c r="KC196" i="5" s="1"/>
  <c r="SA194" i="5"/>
  <c r="SA196" i="5" s="1"/>
  <c r="MM44" i="5"/>
  <c r="MM154" i="5" s="1"/>
  <c r="MM160" i="5" s="1"/>
  <c r="MQ44" i="5"/>
  <c r="MQ154" i="5" s="1"/>
  <c r="MQ160" i="5" s="1"/>
  <c r="RO44" i="5"/>
  <c r="RO154" i="5" s="1"/>
  <c r="RO160" i="5" s="1"/>
  <c r="RS44" i="5"/>
  <c r="RS154" i="5" s="1"/>
  <c r="RS160" i="5" s="1"/>
  <c r="OI154" i="5"/>
  <c r="OI160" i="5" s="1"/>
  <c r="IY192" i="5"/>
  <c r="HZ154" i="5"/>
  <c r="HZ160" i="5" s="1"/>
  <c r="KN154" i="5"/>
  <c r="KN160" i="5" s="1"/>
  <c r="NB154" i="5"/>
  <c r="NB160" i="5" s="1"/>
  <c r="GJ192" i="5"/>
  <c r="IU192" i="5"/>
  <c r="PH192" i="5"/>
  <c r="PH194" i="5" s="1"/>
  <c r="PH196" i="5" s="1"/>
  <c r="RS192" i="5"/>
  <c r="PD209" i="5"/>
  <c r="GJ209" i="5"/>
  <c r="GJ210" i="5" s="1"/>
  <c r="NW212" i="5"/>
  <c r="IU209" i="5"/>
  <c r="IU210" i="5" s="1"/>
  <c r="LL209" i="5"/>
  <c r="LL210" i="5" s="1"/>
  <c r="RU212" i="5"/>
  <c r="RR209" i="5"/>
  <c r="RR210" i="5" s="1"/>
  <c r="GG209" i="5"/>
  <c r="GG210" i="5" s="1"/>
  <c r="IX209" i="5"/>
  <c r="IX210" i="5" s="1"/>
  <c r="LI209" i="5"/>
  <c r="LI210" i="5" s="1"/>
  <c r="NZ209" i="5"/>
  <c r="NZ210" i="5" s="1"/>
  <c r="QN209" i="5"/>
  <c r="QN210" i="5" s="1"/>
  <c r="QW311" i="5"/>
  <c r="QW327" i="5" s="1"/>
  <c r="RS212" i="5"/>
  <c r="QK209" i="5"/>
  <c r="QK210" i="5" s="1"/>
  <c r="PG209" i="5"/>
  <c r="GH209" i="5"/>
  <c r="GH210" i="5" s="1"/>
  <c r="IV209" i="5"/>
  <c r="IV210" i="5" s="1"/>
  <c r="QL209" i="5"/>
  <c r="QL210" i="5" s="1"/>
  <c r="LJ209" i="5"/>
  <c r="LJ210" i="5" s="1"/>
  <c r="NX209" i="5"/>
  <c r="NX210" i="5" s="1"/>
  <c r="F75" i="16" l="1"/>
  <c r="J30" i="20"/>
  <c r="Q30" i="20" s="1"/>
  <c r="R30" i="20" s="1"/>
  <c r="I81" i="16"/>
  <c r="MY313" i="5"/>
  <c r="MY329" i="5" s="1"/>
  <c r="KK324" i="5"/>
  <c r="JD329" i="5"/>
  <c r="MQ209" i="5"/>
  <c r="MQ210" i="5" s="1"/>
  <c r="NV207" i="5"/>
  <c r="NV208" i="5"/>
  <c r="PH208" i="5"/>
  <c r="PH207" i="5"/>
  <c r="LM208" i="5"/>
  <c r="LM207" i="5"/>
  <c r="LH208" i="5"/>
  <c r="LH207" i="5"/>
  <c r="NT208" i="5"/>
  <c r="NT207" i="5"/>
  <c r="OZ208" i="5"/>
  <c r="OZ207" i="5"/>
  <c r="PC208" i="5"/>
  <c r="PC207" i="5"/>
  <c r="PB208" i="5"/>
  <c r="PB207" i="5"/>
  <c r="KE208" i="5"/>
  <c r="KE207" i="5"/>
  <c r="KB208" i="5"/>
  <c r="KB207" i="5"/>
  <c r="KC208" i="5"/>
  <c r="KC207" i="5"/>
  <c r="QT69" i="5"/>
  <c r="PM69" i="5"/>
  <c r="OF69" i="5"/>
  <c r="LR69" i="5"/>
  <c r="MY69" i="5"/>
  <c r="KK69" i="5"/>
  <c r="JD69" i="5"/>
  <c r="A70" i="5"/>
  <c r="LU201" i="5"/>
  <c r="LU202" i="5" s="1"/>
  <c r="LU310" i="5"/>
  <c r="PG210" i="5"/>
  <c r="PG212" i="5" s="1"/>
  <c r="PD210" i="5"/>
  <c r="PD212" i="5" s="1"/>
  <c r="MP209" i="5"/>
  <c r="MS209" i="5"/>
  <c r="OA208" i="5"/>
  <c r="OA209" i="5" s="1"/>
  <c r="OA210" i="5" s="1"/>
  <c r="IY154" i="5"/>
  <c r="IY160" i="5" s="1"/>
  <c r="IY200" i="5" s="1"/>
  <c r="IY201" i="5" s="1"/>
  <c r="LD323" i="5"/>
  <c r="LD324" i="5" s="1"/>
  <c r="NS323" i="5"/>
  <c r="NS324" i="5" s="1"/>
  <c r="RN323" i="5"/>
  <c r="RN324" i="5" s="1"/>
  <c r="PA207" i="5"/>
  <c r="PA209" i="5" s="1"/>
  <c r="IR207" i="5"/>
  <c r="IR209" i="5" s="1"/>
  <c r="IR210" i="5" s="1"/>
  <c r="RO208" i="5"/>
  <c r="RO209" i="5" s="1"/>
  <c r="RO210" i="5" s="1"/>
  <c r="GP208" i="5"/>
  <c r="GP209" i="5" s="1"/>
  <c r="IS208" i="5"/>
  <c r="IS209" i="5" s="1"/>
  <c r="IS210" i="5" s="1"/>
  <c r="GF207" i="5"/>
  <c r="GF209" i="5" s="1"/>
  <c r="GF210" i="5" s="1"/>
  <c r="QW209" i="5"/>
  <c r="QW210" i="5" s="1"/>
  <c r="GP200" i="5"/>
  <c r="GP201" i="5"/>
  <c r="OI209" i="5"/>
  <c r="NS208" i="5"/>
  <c r="NS209" i="5" s="1"/>
  <c r="NS210" i="5" s="1"/>
  <c r="PP209" i="5"/>
  <c r="PP210" i="5" s="1"/>
  <c r="RP209" i="5"/>
  <c r="RP210" i="5" s="1"/>
  <c r="JG200" i="5"/>
  <c r="JG201" i="5" s="1"/>
  <c r="GK207" i="5"/>
  <c r="GK209" i="5" s="1"/>
  <c r="GK210" i="5" s="1"/>
  <c r="NB200" i="5"/>
  <c r="NB201" i="5" s="1"/>
  <c r="QW201" i="5"/>
  <c r="QW200" i="5"/>
  <c r="HZ200" i="5"/>
  <c r="HZ201" i="5" s="1"/>
  <c r="PP200" i="5"/>
  <c r="KN200" i="5"/>
  <c r="KN201" i="5" s="1"/>
  <c r="OI200" i="5"/>
  <c r="OI201" i="5" s="1"/>
  <c r="LU209" i="5"/>
  <c r="LU210" i="5" s="1"/>
  <c r="NB209" i="5"/>
  <c r="NB210" i="5" s="1"/>
  <c r="JZ209" i="5"/>
  <c r="JZ210" i="5" s="1"/>
  <c r="QH209" i="5"/>
  <c r="QH210" i="5" s="1"/>
  <c r="QO209" i="5"/>
  <c r="QO210" i="5" s="1"/>
  <c r="KB200" i="5"/>
  <c r="KB201" i="5"/>
  <c r="LG208" i="5"/>
  <c r="LG209" i="5" s="1"/>
  <c r="MK209" i="5"/>
  <c r="MK210" i="5" s="1"/>
  <c r="MN209" i="5"/>
  <c r="MN210" i="5" s="1"/>
  <c r="OF209" i="5"/>
  <c r="OF210" i="5" s="1"/>
  <c r="QJ209" i="5"/>
  <c r="QJ210" i="5" s="1"/>
  <c r="RN201" i="5"/>
  <c r="RN200" i="5"/>
  <c r="RO201" i="5"/>
  <c r="RO200" i="5"/>
  <c r="RN208" i="5"/>
  <c r="RN207" i="5"/>
  <c r="RR201" i="5"/>
  <c r="RR200" i="5"/>
  <c r="QF201" i="5"/>
  <c r="QF200" i="5"/>
  <c r="RQ208" i="5"/>
  <c r="RQ207" i="5"/>
  <c r="SA201" i="5"/>
  <c r="SA200" i="5"/>
  <c r="RU201" i="5"/>
  <c r="RU200" i="5"/>
  <c r="RV201" i="5"/>
  <c r="RV200" i="5"/>
  <c r="RV208" i="5"/>
  <c r="RV207" i="5"/>
  <c r="RS201" i="5"/>
  <c r="RS200" i="5"/>
  <c r="SA208" i="5"/>
  <c r="SA207" i="5"/>
  <c r="RQ201" i="5"/>
  <c r="RQ200" i="5"/>
  <c r="RP201" i="5"/>
  <c r="RP200" i="5"/>
  <c r="QH201" i="5"/>
  <c r="QH200" i="5"/>
  <c r="QJ201" i="5"/>
  <c r="QJ200" i="5"/>
  <c r="QF208" i="5"/>
  <c r="QF207" i="5"/>
  <c r="QL201" i="5"/>
  <c r="QL200" i="5"/>
  <c r="OZ201" i="5"/>
  <c r="OZ200" i="5"/>
  <c r="QN201" i="5"/>
  <c r="QN200" i="5"/>
  <c r="JX209" i="5"/>
  <c r="JX210" i="5" s="1"/>
  <c r="KF209" i="5"/>
  <c r="KF210" i="5" s="1"/>
  <c r="QK201" i="5"/>
  <c r="QK200" i="5"/>
  <c r="QI201" i="5"/>
  <c r="QI200" i="5"/>
  <c r="MM207" i="5"/>
  <c r="MM209" i="5" s="1"/>
  <c r="MM210" i="5" s="1"/>
  <c r="QO201" i="5"/>
  <c r="QO200" i="5"/>
  <c r="QT207" i="5"/>
  <c r="QT208" i="5" s="1"/>
  <c r="QI208" i="5"/>
  <c r="QI207" i="5"/>
  <c r="KN209" i="5"/>
  <c r="KN210" i="5" s="1"/>
  <c r="PC201" i="5"/>
  <c r="PC200" i="5"/>
  <c r="PG201" i="5"/>
  <c r="PG200" i="5"/>
  <c r="IP209" i="5"/>
  <c r="IP210" i="5" s="1"/>
  <c r="PH201" i="5"/>
  <c r="PH200" i="5"/>
  <c r="PE201" i="5"/>
  <c r="PE200" i="5"/>
  <c r="NS201" i="5"/>
  <c r="NS200" i="5"/>
  <c r="PD201" i="5"/>
  <c r="PD200" i="5"/>
  <c r="PA201" i="5"/>
  <c r="PA200" i="5"/>
  <c r="PB201" i="5"/>
  <c r="PB200" i="5"/>
  <c r="NW201" i="5"/>
  <c r="NW200" i="5"/>
  <c r="NV201" i="5"/>
  <c r="NV200" i="5"/>
  <c r="MK201" i="5"/>
  <c r="MK200" i="5"/>
  <c r="OA201" i="5"/>
  <c r="OA200" i="5"/>
  <c r="NU208" i="5"/>
  <c r="NU207" i="5"/>
  <c r="GE207" i="5"/>
  <c r="NZ201" i="5"/>
  <c r="NZ200" i="5"/>
  <c r="NT201" i="5"/>
  <c r="NT200" i="5"/>
  <c r="NU201" i="5"/>
  <c r="NU200" i="5"/>
  <c r="KA209" i="5"/>
  <c r="KA210" i="5" s="1"/>
  <c r="NX201" i="5"/>
  <c r="NX200" i="5"/>
  <c r="MO201" i="5"/>
  <c r="MO200" i="5"/>
  <c r="MM201" i="5"/>
  <c r="MM200" i="5"/>
  <c r="MN201" i="5"/>
  <c r="MN200" i="5"/>
  <c r="MT201" i="5"/>
  <c r="MT200" i="5"/>
  <c r="MT208" i="5"/>
  <c r="MT207" i="5"/>
  <c r="MQ201" i="5"/>
  <c r="MQ200" i="5"/>
  <c r="LD201" i="5"/>
  <c r="LD200" i="5"/>
  <c r="MO208" i="5"/>
  <c r="MO207" i="5"/>
  <c r="MP201" i="5"/>
  <c r="MP200" i="5"/>
  <c r="MS201" i="5"/>
  <c r="MS200" i="5"/>
  <c r="LL201" i="5"/>
  <c r="LL200" i="5"/>
  <c r="LF201" i="5"/>
  <c r="LF200" i="5"/>
  <c r="LM201" i="5"/>
  <c r="LM200" i="5"/>
  <c r="LD208" i="5"/>
  <c r="LD207" i="5"/>
  <c r="HZ209" i="5"/>
  <c r="HZ210" i="5" s="1"/>
  <c r="LJ201" i="5"/>
  <c r="LJ200" i="5"/>
  <c r="LF208" i="5"/>
  <c r="LF207" i="5"/>
  <c r="LH201" i="5"/>
  <c r="LH200" i="5"/>
  <c r="JX201" i="5"/>
  <c r="JX200" i="5"/>
  <c r="LI201" i="5"/>
  <c r="LI200" i="5"/>
  <c r="LG201" i="5"/>
  <c r="LG200" i="5"/>
  <c r="IY209" i="5"/>
  <c r="IY210" i="5" s="1"/>
  <c r="JG209" i="5"/>
  <c r="JG210" i="5" s="1"/>
  <c r="KF201" i="5"/>
  <c r="KF200" i="5"/>
  <c r="KC201" i="5"/>
  <c r="KC200" i="5"/>
  <c r="JZ201" i="5"/>
  <c r="JZ200" i="5"/>
  <c r="JY201" i="5"/>
  <c r="JY200" i="5"/>
  <c r="IP201" i="5"/>
  <c r="IP200" i="5"/>
  <c r="KA201" i="5"/>
  <c r="KA200" i="5"/>
  <c r="KE201" i="5"/>
  <c r="KE200" i="5"/>
  <c r="JY208" i="5"/>
  <c r="JY207" i="5"/>
  <c r="IX201" i="5"/>
  <c r="IX200" i="5"/>
  <c r="IR201" i="5"/>
  <c r="IR200" i="5"/>
  <c r="IS201" i="5"/>
  <c r="IS200" i="5"/>
  <c r="IV201" i="5"/>
  <c r="IV200" i="5"/>
  <c r="IT201" i="5"/>
  <c r="IT200" i="5"/>
  <c r="IT208" i="5"/>
  <c r="IT207" i="5"/>
  <c r="IU201" i="5"/>
  <c r="IU200" i="5"/>
  <c r="FL209" i="5"/>
  <c r="FL210" i="5" s="1"/>
  <c r="FL201" i="5"/>
  <c r="FL202" i="5" s="1"/>
  <c r="FL203" i="5" s="1"/>
  <c r="FL204" i="5" s="1"/>
  <c r="GD208" i="5"/>
  <c r="GD207" i="5"/>
  <c r="GC207" i="5"/>
  <c r="GC208" i="5" s="1"/>
  <c r="GJ200" i="5"/>
  <c r="GJ201" i="5"/>
  <c r="GE200" i="5"/>
  <c r="GE201" i="5" s="1"/>
  <c r="GG201" i="5"/>
  <c r="GG200" i="5"/>
  <c r="GH201" i="5"/>
  <c r="GH200" i="5"/>
  <c r="GK201" i="5"/>
  <c r="GK200" i="5"/>
  <c r="GC200" i="5"/>
  <c r="GC201" i="5" s="1"/>
  <c r="GF201" i="5"/>
  <c r="GF200" i="5"/>
  <c r="GD201" i="5"/>
  <c r="GD200" i="5"/>
  <c r="NZ212" i="5"/>
  <c r="NX212" i="5"/>
  <c r="QL212" i="5"/>
  <c r="LI212" i="5"/>
  <c r="RR212" i="5"/>
  <c r="LJ212" i="5"/>
  <c r="IX212" i="5"/>
  <c r="GG212" i="5"/>
  <c r="IU212" i="5"/>
  <c r="GJ212" i="5"/>
  <c r="QN212" i="5"/>
  <c r="IV212" i="5"/>
  <c r="GH212" i="5"/>
  <c r="QK212" i="5"/>
  <c r="LL212" i="5"/>
  <c r="J27" i="20" l="1"/>
  <c r="Q27" i="20" s="1"/>
  <c r="R27" i="20" s="1"/>
  <c r="F81" i="16"/>
  <c r="MQ212" i="5"/>
  <c r="PP201" i="5"/>
  <c r="PP202" i="5" s="1"/>
  <c r="PP199" i="5"/>
  <c r="LU312" i="5"/>
  <c r="LU315" i="5" s="1"/>
  <c r="LU326" i="5"/>
  <c r="NV209" i="5"/>
  <c r="NV210" i="5" s="1"/>
  <c r="PB209" i="5"/>
  <c r="PB210" i="5" s="1"/>
  <c r="PB212" i="5" s="1"/>
  <c r="OZ209" i="5"/>
  <c r="OZ210" i="5" s="1"/>
  <c r="OZ212" i="5" s="1"/>
  <c r="LM209" i="5"/>
  <c r="LM210" i="5" s="1"/>
  <c r="KB209" i="5"/>
  <c r="KB210" i="5" s="1"/>
  <c r="LH209" i="5"/>
  <c r="LH210" i="5" s="1"/>
  <c r="PH209" i="5"/>
  <c r="PH210" i="5" s="1"/>
  <c r="PH212" i="5" s="1"/>
  <c r="KE209" i="5"/>
  <c r="KE210" i="5" s="1"/>
  <c r="PC209" i="5"/>
  <c r="PC210" i="5" s="1"/>
  <c r="PC212" i="5" s="1"/>
  <c r="NT209" i="5"/>
  <c r="NT210" i="5" s="1"/>
  <c r="PA210" i="5"/>
  <c r="PA212" i="5" s="1"/>
  <c r="MP210" i="5"/>
  <c r="MP212" i="5" s="1"/>
  <c r="OI210" i="5"/>
  <c r="OI212" i="5" s="1"/>
  <c r="QT70" i="5"/>
  <c r="PM70" i="5"/>
  <c r="OF70" i="5"/>
  <c r="LR70" i="5"/>
  <c r="MY70" i="5"/>
  <c r="KK70" i="5"/>
  <c r="JD70" i="5"/>
  <c r="A71" i="5"/>
  <c r="MS210" i="5"/>
  <c r="MS212" i="5" s="1"/>
  <c r="KC209" i="5"/>
  <c r="LU203" i="5"/>
  <c r="LU204" i="5" s="1"/>
  <c r="QW212" i="5"/>
  <c r="PP212" i="5"/>
  <c r="LU212" i="5"/>
  <c r="NB212" i="5"/>
  <c r="HZ202" i="5"/>
  <c r="HZ203" i="5" s="1"/>
  <c r="HZ204" i="5" s="1"/>
  <c r="GP210" i="5"/>
  <c r="GP212" i="5" s="1"/>
  <c r="JG202" i="5"/>
  <c r="JG203" i="5" s="1"/>
  <c r="RP212" i="5"/>
  <c r="NB202" i="5"/>
  <c r="NB203" i="5" s="1"/>
  <c r="NB204" i="5" s="1"/>
  <c r="JZ212" i="5"/>
  <c r="OI202" i="5"/>
  <c r="QW202" i="5"/>
  <c r="KN202" i="5"/>
  <c r="QO212" i="5"/>
  <c r="MM212" i="5"/>
  <c r="KB202" i="5"/>
  <c r="KB203" i="5" s="1"/>
  <c r="MK212" i="5"/>
  <c r="RO212" i="5"/>
  <c r="IS212" i="5"/>
  <c r="KN212" i="5"/>
  <c r="QK202" i="5"/>
  <c r="QK203" i="5" s="1"/>
  <c r="QK204" i="5" s="1"/>
  <c r="QK214" i="5" s="1"/>
  <c r="QK233" i="5" s="1"/>
  <c r="QK241" i="5" s="1"/>
  <c r="RQ202" i="5"/>
  <c r="RQ203" i="5" s="1"/>
  <c r="RQ204" i="5" s="1"/>
  <c r="RS202" i="5"/>
  <c r="RS203" i="5" s="1"/>
  <c r="RV202" i="5"/>
  <c r="RV203" i="5" s="1"/>
  <c r="RV204" i="5" s="1"/>
  <c r="QF202" i="5"/>
  <c r="QF203" i="5" s="1"/>
  <c r="RN209" i="5"/>
  <c r="RN210" i="5" s="1"/>
  <c r="RN212" i="5" s="1"/>
  <c r="OF212" i="5"/>
  <c r="KF212" i="5"/>
  <c r="RQ209" i="5"/>
  <c r="RQ210" i="5" s="1"/>
  <c r="RQ212" i="5" s="1"/>
  <c r="RO202" i="5"/>
  <c r="RO203" i="5" s="1"/>
  <c r="QH212" i="5"/>
  <c r="HZ212" i="5"/>
  <c r="GE208" i="5"/>
  <c r="GE209" i="5" s="1"/>
  <c r="MN212" i="5"/>
  <c r="RU202" i="5"/>
  <c r="RU203" i="5" s="1"/>
  <c r="JX212" i="5"/>
  <c r="NU209" i="5"/>
  <c r="NU210" i="5" s="1"/>
  <c r="NU212" i="5" s="1"/>
  <c r="PD202" i="5"/>
  <c r="PE202" i="5"/>
  <c r="QI209" i="5"/>
  <c r="QI210" i="5" s="1"/>
  <c r="QL202" i="5"/>
  <c r="QL203" i="5" s="1"/>
  <c r="QL204" i="5" s="1"/>
  <c r="QL214" i="5" s="1"/>
  <c r="QL233" i="5" s="1"/>
  <c r="QL241" i="5" s="1"/>
  <c r="QJ202" i="5"/>
  <c r="QJ203" i="5" s="1"/>
  <c r="QJ204" i="5" s="1"/>
  <c r="QH202" i="5"/>
  <c r="QH203" i="5" s="1"/>
  <c r="QH204" i="5" s="1"/>
  <c r="LG210" i="5"/>
  <c r="LG212" i="5" s="1"/>
  <c r="OA212" i="5"/>
  <c r="IP212" i="5"/>
  <c r="QJ212" i="5"/>
  <c r="NS212" i="5"/>
  <c r="RN202" i="5"/>
  <c r="NV202" i="5"/>
  <c r="NV203" i="5" s="1"/>
  <c r="PG202" i="5"/>
  <c r="QO202" i="5"/>
  <c r="QO203" i="5" s="1"/>
  <c r="QO204" i="5" s="1"/>
  <c r="OZ202" i="5"/>
  <c r="RR202" i="5"/>
  <c r="QF209" i="5"/>
  <c r="QF210" i="5" s="1"/>
  <c r="QF212" i="5" s="1"/>
  <c r="RP202" i="5"/>
  <c r="SA202" i="5"/>
  <c r="IV202" i="5"/>
  <c r="IV203" i="5" s="1"/>
  <c r="LG202" i="5"/>
  <c r="LG203" i="5" s="1"/>
  <c r="QI202" i="5"/>
  <c r="QI203" i="5" s="1"/>
  <c r="QI204" i="5" s="1"/>
  <c r="QN202" i="5"/>
  <c r="QN203" i="5" s="1"/>
  <c r="QN204" i="5" s="1"/>
  <c r="QN214" i="5" s="1"/>
  <c r="QN233" i="5" s="1"/>
  <c r="QN241" i="5" s="1"/>
  <c r="SA209" i="5"/>
  <c r="RV209" i="5"/>
  <c r="LJ202" i="5"/>
  <c r="LJ203" i="5" s="1"/>
  <c r="PC202" i="5"/>
  <c r="QT209" i="5"/>
  <c r="NX202" i="5"/>
  <c r="NU202" i="5"/>
  <c r="NZ202" i="5"/>
  <c r="LD202" i="5"/>
  <c r="LD203" i="5" s="1"/>
  <c r="KA212" i="5"/>
  <c r="IR212" i="5"/>
  <c r="GF212" i="5"/>
  <c r="PA202" i="5"/>
  <c r="NS202" i="5"/>
  <c r="MO202" i="5"/>
  <c r="MO203" i="5" s="1"/>
  <c r="MO204" i="5" s="1"/>
  <c r="NT202" i="5"/>
  <c r="NT203" i="5" s="1"/>
  <c r="NT204" i="5" s="1"/>
  <c r="NW202" i="5"/>
  <c r="NW203" i="5" s="1"/>
  <c r="PB202" i="5"/>
  <c r="PH202" i="5"/>
  <c r="MT209" i="5"/>
  <c r="MT210" i="5" s="1"/>
  <c r="MT212" i="5" s="1"/>
  <c r="MK202" i="5"/>
  <c r="JG212" i="5"/>
  <c r="GK212" i="5"/>
  <c r="MQ202" i="5"/>
  <c r="MQ203" i="5" s="1"/>
  <c r="MQ204" i="5" s="1"/>
  <c r="MQ214" i="5" s="1"/>
  <c r="MN202" i="5"/>
  <c r="MN203" i="5" s="1"/>
  <c r="OA202" i="5"/>
  <c r="IR202" i="5"/>
  <c r="IR203" i="5" s="1"/>
  <c r="JY202" i="5"/>
  <c r="JY203" i="5" s="1"/>
  <c r="JY204" i="5" s="1"/>
  <c r="LH202" i="5"/>
  <c r="LH203" i="5" s="1"/>
  <c r="LH204" i="5" s="1"/>
  <c r="LD209" i="5"/>
  <c r="LD210" i="5" s="1"/>
  <c r="LD212" i="5" s="1"/>
  <c r="LF202" i="5"/>
  <c r="LF203" i="5" s="1"/>
  <c r="MS202" i="5"/>
  <c r="MO209" i="5"/>
  <c r="IP202" i="5"/>
  <c r="IP203" i="5" s="1"/>
  <c r="IP204" i="5" s="1"/>
  <c r="LF209" i="5"/>
  <c r="LF210" i="5" s="1"/>
  <c r="LF212" i="5" s="1"/>
  <c r="LM202" i="5"/>
  <c r="LL202" i="5"/>
  <c r="MP202" i="5"/>
  <c r="MT202" i="5"/>
  <c r="MM202" i="5"/>
  <c r="IT202" i="5"/>
  <c r="IT203" i="5" s="1"/>
  <c r="IT204" i="5" s="1"/>
  <c r="IY202" i="5"/>
  <c r="IY203" i="5" s="1"/>
  <c r="KC202" i="5"/>
  <c r="KC203" i="5" s="1"/>
  <c r="KC204" i="5" s="1"/>
  <c r="LI202" i="5"/>
  <c r="IY212" i="5"/>
  <c r="IT209" i="5"/>
  <c r="IT210" i="5" s="1"/>
  <c r="IT212" i="5" s="1"/>
  <c r="IS202" i="5"/>
  <c r="IS203" i="5" s="1"/>
  <c r="IS204" i="5" s="1"/>
  <c r="JZ202" i="5"/>
  <c r="JZ203" i="5" s="1"/>
  <c r="JZ204" i="5" s="1"/>
  <c r="JX202" i="5"/>
  <c r="FL212" i="5"/>
  <c r="FL214" i="5" s="1"/>
  <c r="FL233" i="5" s="1"/>
  <c r="IU202" i="5"/>
  <c r="IU203" i="5" s="1"/>
  <c r="JY209" i="5"/>
  <c r="KA202" i="5"/>
  <c r="KF202" i="5"/>
  <c r="IX202" i="5"/>
  <c r="IX203" i="5" s="1"/>
  <c r="IX204" i="5" s="1"/>
  <c r="IX214" i="5" s="1"/>
  <c r="KE202" i="5"/>
  <c r="GJ202" i="5"/>
  <c r="GJ203" i="5" s="1"/>
  <c r="GJ204" i="5" s="1"/>
  <c r="GJ214" i="5" s="1"/>
  <c r="GJ233" i="5" s="1"/>
  <c r="GJ241" i="5" s="1"/>
  <c r="GC209" i="5"/>
  <c r="GD209" i="5"/>
  <c r="GP202" i="5"/>
  <c r="GD202" i="5"/>
  <c r="GD203" i="5" s="1"/>
  <c r="GD204" i="5" s="1"/>
  <c r="GE202" i="5"/>
  <c r="GF202" i="5"/>
  <c r="GK202" i="5"/>
  <c r="GC202" i="5"/>
  <c r="GH202" i="5"/>
  <c r="GG202" i="5"/>
  <c r="NV212" i="5" l="1"/>
  <c r="LU314" i="5"/>
  <c r="LU328" i="5"/>
  <c r="LU330" i="5" s="1"/>
  <c r="KE212" i="5"/>
  <c r="KB212" i="5"/>
  <c r="LM212" i="5"/>
  <c r="LH212" i="5"/>
  <c r="LH214" i="5" s="1"/>
  <c r="LH233" i="5" s="1"/>
  <c r="LH241" i="5" s="1"/>
  <c r="NT212" i="5"/>
  <c r="NT214" i="5" s="1"/>
  <c r="PG203" i="5"/>
  <c r="PG204" i="5" s="1"/>
  <c r="PG214" i="5" s="1"/>
  <c r="PG233" i="5" s="1"/>
  <c r="PG241" i="5" s="1"/>
  <c r="PD203" i="5"/>
  <c r="PD204" i="5" s="1"/>
  <c r="PD214" i="5" s="1"/>
  <c r="PD233" i="5" s="1"/>
  <c r="PD241" i="5" s="1"/>
  <c r="PC203" i="5"/>
  <c r="PC204" i="5" s="1"/>
  <c r="PC214" i="5" s="1"/>
  <c r="PC233" i="5" s="1"/>
  <c r="PC241" i="5" s="1"/>
  <c r="NB214" i="5"/>
  <c r="KC210" i="5"/>
  <c r="KC212" i="5" s="1"/>
  <c r="KC214" i="5" s="1"/>
  <c r="QT71" i="5"/>
  <c r="PM71" i="5"/>
  <c r="OF71" i="5"/>
  <c r="MY71" i="5"/>
  <c r="LR71" i="5"/>
  <c r="KK71" i="5"/>
  <c r="A72" i="5"/>
  <c r="JD71" i="5"/>
  <c r="OZ203" i="5"/>
  <c r="OZ204" i="5" s="1"/>
  <c r="OZ214" i="5" s="1"/>
  <c r="OZ233" i="5" s="1"/>
  <c r="OZ241" i="5" s="1"/>
  <c r="MQ310" i="5"/>
  <c r="MQ233" i="5"/>
  <c r="MQ241" i="5" s="1"/>
  <c r="PE203" i="5"/>
  <c r="PE204" i="5" s="1"/>
  <c r="PE214" i="5" s="1"/>
  <c r="PE233" i="5" s="1"/>
  <c r="PE241" i="5" s="1"/>
  <c r="IX233" i="5"/>
  <c r="IX241" i="5" s="1"/>
  <c r="IX310" i="5"/>
  <c r="LU214" i="5"/>
  <c r="LU233" i="5" s="1"/>
  <c r="LU241" i="5" s="1"/>
  <c r="PP203" i="5"/>
  <c r="PP204" i="5" s="1"/>
  <c r="PP214" i="5" s="1"/>
  <c r="I37" i="16" s="1"/>
  <c r="KB204" i="5"/>
  <c r="RO204" i="5"/>
  <c r="RO214" i="5" s="1"/>
  <c r="RO233" i="5" s="1"/>
  <c r="RO241" i="5" s="1"/>
  <c r="JG204" i="5"/>
  <c r="JG214" i="5" s="1"/>
  <c r="GP203" i="5"/>
  <c r="GP204" i="5" s="1"/>
  <c r="GP214" i="5" s="1"/>
  <c r="GP233" i="5" s="1"/>
  <c r="GP241" i="5" s="1"/>
  <c r="QH214" i="5"/>
  <c r="QH233" i="5" s="1"/>
  <c r="QH241" i="5" s="1"/>
  <c r="IV204" i="5"/>
  <c r="IV214" i="5" s="1"/>
  <c r="QF204" i="5"/>
  <c r="QF214" i="5" s="1"/>
  <c r="QF233" i="5" s="1"/>
  <c r="QF241" i="5" s="1"/>
  <c r="QO214" i="5"/>
  <c r="QO233" i="5" s="1"/>
  <c r="QO241" i="5" s="1"/>
  <c r="LJ204" i="5"/>
  <c r="LJ214" i="5" s="1"/>
  <c r="LJ233" i="5" s="1"/>
  <c r="LJ241" i="5" s="1"/>
  <c r="JZ214" i="5"/>
  <c r="OI203" i="5"/>
  <c r="OI204" i="5" s="1"/>
  <c r="OI214" i="5" s="1"/>
  <c r="OI233" i="5" s="1"/>
  <c r="OI241" i="5" s="1"/>
  <c r="QW203" i="5"/>
  <c r="QW204" i="5" s="1"/>
  <c r="QW214" i="5" s="1"/>
  <c r="RS204" i="5"/>
  <c r="RS214" i="5" s="1"/>
  <c r="RS233" i="5" s="1"/>
  <c r="RS241" i="5" s="1"/>
  <c r="IS214" i="5"/>
  <c r="QJ214" i="5"/>
  <c r="QJ233" i="5" s="1"/>
  <c r="QJ241" i="5" s="1"/>
  <c r="KN203" i="5"/>
  <c r="KN204" i="5" s="1"/>
  <c r="KN214" i="5" s="1"/>
  <c r="LG204" i="5"/>
  <c r="LG214" i="5" s="1"/>
  <c r="LG233" i="5" s="1"/>
  <c r="LG241" i="5" s="1"/>
  <c r="HZ214" i="5"/>
  <c r="NV204" i="5"/>
  <c r="NV214" i="5" s="1"/>
  <c r="QI212" i="5"/>
  <c r="QI214" i="5" s="1"/>
  <c r="QI233" i="5" s="1"/>
  <c r="QI241" i="5" s="1"/>
  <c r="RU204" i="5"/>
  <c r="RU214" i="5" s="1"/>
  <c r="RU233" i="5" s="1"/>
  <c r="RU241" i="5" s="1"/>
  <c r="GE210" i="5"/>
  <c r="GE212" i="5" s="1"/>
  <c r="FL241" i="5"/>
  <c r="RQ214" i="5"/>
  <c r="RQ233" i="5" s="1"/>
  <c r="RQ241" i="5" s="1"/>
  <c r="RN203" i="5"/>
  <c r="RN204" i="5" s="1"/>
  <c r="RN214" i="5" s="1"/>
  <c r="RN233" i="5" s="1"/>
  <c r="RN241" i="5" s="1"/>
  <c r="IP214" i="5"/>
  <c r="MN204" i="5"/>
  <c r="MN214" i="5" s="1"/>
  <c r="SA210" i="5"/>
  <c r="SA212" i="5" s="1"/>
  <c r="SA203" i="5"/>
  <c r="SA204" i="5" s="1"/>
  <c r="RR203" i="5"/>
  <c r="RR204" i="5" s="1"/>
  <c r="RR214" i="5" s="1"/>
  <c r="RR233" i="5" s="1"/>
  <c r="RR241" i="5" s="1"/>
  <c r="RP203" i="5"/>
  <c r="RP204" i="5" s="1"/>
  <c r="RP214" i="5" s="1"/>
  <c r="RP233" i="5" s="1"/>
  <c r="RP241" i="5" s="1"/>
  <c r="RV210" i="5"/>
  <c r="RV212" i="5" s="1"/>
  <c r="RV214" i="5" s="1"/>
  <c r="RV233" i="5" s="1"/>
  <c r="RV241" i="5" s="1"/>
  <c r="NX203" i="5"/>
  <c r="NX204" i="5" s="1"/>
  <c r="NX214" i="5" s="1"/>
  <c r="QT210" i="5"/>
  <c r="QT212" i="5" s="1"/>
  <c r="NU203" i="5"/>
  <c r="NU204" i="5" s="1"/>
  <c r="NU214" i="5" s="1"/>
  <c r="LF204" i="5"/>
  <c r="LF214" i="5" s="1"/>
  <c r="LF233" i="5" s="1"/>
  <c r="LF241" i="5" s="1"/>
  <c r="NW204" i="5"/>
  <c r="NW214" i="5" s="1"/>
  <c r="IR204" i="5"/>
  <c r="IR214" i="5" s="1"/>
  <c r="NZ203" i="5"/>
  <c r="NZ204" i="5" s="1"/>
  <c r="NZ214" i="5" s="1"/>
  <c r="PH203" i="5"/>
  <c r="PH204" i="5" s="1"/>
  <c r="PH214" i="5" s="1"/>
  <c r="PH233" i="5" s="1"/>
  <c r="PH241" i="5" s="1"/>
  <c r="PB203" i="5"/>
  <c r="PB204" i="5" s="1"/>
  <c r="PB214" i="5" s="1"/>
  <c r="PB233" i="5" s="1"/>
  <c r="PB241" i="5" s="1"/>
  <c r="LD204" i="5"/>
  <c r="LD214" i="5" s="1"/>
  <c r="LD233" i="5" s="1"/>
  <c r="LD241" i="5" s="1"/>
  <c r="NS203" i="5"/>
  <c r="NS204" i="5" s="1"/>
  <c r="NS214" i="5" s="1"/>
  <c r="PA203" i="5"/>
  <c r="PA204" i="5" s="1"/>
  <c r="PA214" i="5" s="1"/>
  <c r="PA233" i="5" s="1"/>
  <c r="PA241" i="5" s="1"/>
  <c r="MK203" i="5"/>
  <c r="MK204" i="5" s="1"/>
  <c r="MK214" i="5" s="1"/>
  <c r="OA203" i="5"/>
  <c r="OA204" i="5" s="1"/>
  <c r="OA214" i="5" s="1"/>
  <c r="MT203" i="5"/>
  <c r="MT204" i="5" s="1"/>
  <c r="MT214" i="5" s="1"/>
  <c r="MS203" i="5"/>
  <c r="MS204" i="5" s="1"/>
  <c r="MS214" i="5" s="1"/>
  <c r="MP203" i="5"/>
  <c r="MP204" i="5" s="1"/>
  <c r="MP214" i="5" s="1"/>
  <c r="LL203" i="5"/>
  <c r="LL204" i="5" s="1"/>
  <c r="LL214" i="5" s="1"/>
  <c r="LL233" i="5" s="1"/>
  <c r="LL241" i="5" s="1"/>
  <c r="MM203" i="5"/>
  <c r="MM204" i="5" s="1"/>
  <c r="MM214" i="5" s="1"/>
  <c r="LM203" i="5"/>
  <c r="LM204" i="5" s="1"/>
  <c r="MO210" i="5"/>
  <c r="MO212" i="5" s="1"/>
  <c r="MO214" i="5" s="1"/>
  <c r="JX203" i="5"/>
  <c r="JX204" i="5" s="1"/>
  <c r="JX214" i="5" s="1"/>
  <c r="IU204" i="5"/>
  <c r="IU214" i="5" s="1"/>
  <c r="IT214" i="5"/>
  <c r="LI203" i="5"/>
  <c r="LI204" i="5" s="1"/>
  <c r="LI214" i="5" s="1"/>
  <c r="LI233" i="5" s="1"/>
  <c r="LI241" i="5" s="1"/>
  <c r="IY204" i="5"/>
  <c r="IY214" i="5" s="1"/>
  <c r="KF203" i="5"/>
  <c r="KF204" i="5" s="1"/>
  <c r="KF214" i="5" s="1"/>
  <c r="JY210" i="5"/>
  <c r="JY212" i="5" s="1"/>
  <c r="JY214" i="5" s="1"/>
  <c r="KE203" i="5"/>
  <c r="KE204" i="5" s="1"/>
  <c r="KA203" i="5"/>
  <c r="KA204" i="5" s="1"/>
  <c r="KA214" i="5" s="1"/>
  <c r="GC210" i="5"/>
  <c r="GC212" i="5" s="1"/>
  <c r="GD210" i="5"/>
  <c r="GD212" i="5" s="1"/>
  <c r="GD214" i="5" s="1"/>
  <c r="GD233" i="5" s="1"/>
  <c r="GD241" i="5" s="1"/>
  <c r="GE203" i="5"/>
  <c r="GE204" i="5" s="1"/>
  <c r="GK203" i="5"/>
  <c r="GK204" i="5" s="1"/>
  <c r="GK214" i="5" s="1"/>
  <c r="GK233" i="5" s="1"/>
  <c r="GK241" i="5" s="1"/>
  <c r="GG203" i="5"/>
  <c r="GG204" i="5" s="1"/>
  <c r="GG214" i="5" s="1"/>
  <c r="GG233" i="5" s="1"/>
  <c r="GG241" i="5" s="1"/>
  <c r="GF203" i="5"/>
  <c r="GF204" i="5" s="1"/>
  <c r="GF214" i="5" s="1"/>
  <c r="GF233" i="5" s="1"/>
  <c r="GF241" i="5" s="1"/>
  <c r="GH203" i="5"/>
  <c r="GH204" i="5" s="1"/>
  <c r="GH214" i="5" s="1"/>
  <c r="GH233" i="5" s="1"/>
  <c r="GH241" i="5" s="1"/>
  <c r="GC203" i="5"/>
  <c r="GC204" i="5" s="1"/>
  <c r="FL326" i="5"/>
  <c r="FL328" i="5" s="1"/>
  <c r="FL330" i="5" s="1"/>
  <c r="FL334" i="5" s="1"/>
  <c r="FL310" i="5"/>
  <c r="FL312" i="5" s="1"/>
  <c r="I60" i="16" l="1"/>
  <c r="I62" i="16" s="1"/>
  <c r="I51" i="16"/>
  <c r="I58" i="16" s="1"/>
  <c r="NB233" i="5"/>
  <c r="NB241" i="5" s="1"/>
  <c r="JG233" i="5"/>
  <c r="JG241" i="5" s="1"/>
  <c r="KE214" i="5"/>
  <c r="KE233" i="5" s="1"/>
  <c r="KE241" i="5" s="1"/>
  <c r="IX312" i="5"/>
  <c r="IX314" i="5" s="1"/>
  <c r="IX326" i="5"/>
  <c r="MQ312" i="5"/>
  <c r="MQ328" i="5" s="1"/>
  <c r="MQ330" i="5" s="1"/>
  <c r="MQ326" i="5"/>
  <c r="KB214" i="5"/>
  <c r="KB310" i="5" s="1"/>
  <c r="HZ310" i="5"/>
  <c r="HZ312" i="5" s="1"/>
  <c r="HZ233" i="5"/>
  <c r="HZ241" i="5" s="1"/>
  <c r="LM214" i="5"/>
  <c r="LM233" i="5" s="1"/>
  <c r="LM241" i="5" s="1"/>
  <c r="KC310" i="5"/>
  <c r="NX233" i="5"/>
  <c r="NX241" i="5" s="1"/>
  <c r="NX310" i="5"/>
  <c r="NT233" i="5"/>
  <c r="NT241" i="5" s="1"/>
  <c r="NT310" i="5"/>
  <c r="MO310" i="5"/>
  <c r="MO233" i="5"/>
  <c r="MO241" i="5" s="1"/>
  <c r="MT310" i="5"/>
  <c r="MT326" i="5" s="1"/>
  <c r="MT233" i="5"/>
  <c r="MT241" i="5" s="1"/>
  <c r="MS310" i="5"/>
  <c r="MS233" i="5"/>
  <c r="MS241" i="5" s="1"/>
  <c r="MP233" i="5"/>
  <c r="MP241" i="5" s="1"/>
  <c r="MP310" i="5"/>
  <c r="MP326" i="5" s="1"/>
  <c r="NZ233" i="5"/>
  <c r="NZ241" i="5" s="1"/>
  <c r="NZ310" i="5"/>
  <c r="MN233" i="5"/>
  <c r="MN241" i="5" s="1"/>
  <c r="MN310" i="5"/>
  <c r="KN233" i="5"/>
  <c r="KN241" i="5" s="1"/>
  <c r="KN310" i="5"/>
  <c r="KN326" i="5" s="1"/>
  <c r="PE310" i="5"/>
  <c r="MK233" i="5"/>
  <c r="MK241" i="5" s="1"/>
  <c r="MK310" i="5"/>
  <c r="NW233" i="5"/>
  <c r="NW241" i="5" s="1"/>
  <c r="NW310" i="5"/>
  <c r="PP310" i="5"/>
  <c r="PP326" i="5" s="1"/>
  <c r="PP233" i="5"/>
  <c r="PP241" i="5" s="1"/>
  <c r="D12" i="8" s="1"/>
  <c r="D13" i="8" s="1"/>
  <c r="OA233" i="5"/>
  <c r="OA241" i="5" s="1"/>
  <c r="OA310" i="5"/>
  <c r="NS233" i="5"/>
  <c r="NS241" i="5" s="1"/>
  <c r="NS310" i="5"/>
  <c r="NU233" i="5"/>
  <c r="NU241" i="5" s="1"/>
  <c r="NU310" i="5"/>
  <c r="MM310" i="5"/>
  <c r="MM233" i="5"/>
  <c r="MM241" i="5" s="1"/>
  <c r="NV233" i="5"/>
  <c r="NV241" i="5" s="1"/>
  <c r="NV310" i="5"/>
  <c r="NB310" i="5"/>
  <c r="NB326" i="5" s="1"/>
  <c r="KC233" i="5"/>
  <c r="KC241" i="5" s="1"/>
  <c r="PD310" i="5"/>
  <c r="QT72" i="5"/>
  <c r="MY72" i="5"/>
  <c r="PM72" i="5"/>
  <c r="OF72" i="5"/>
  <c r="LR72" i="5"/>
  <c r="KK72" i="5"/>
  <c r="A73" i="5"/>
  <c r="JD72" i="5"/>
  <c r="PG310" i="5"/>
  <c r="PC310" i="5"/>
  <c r="OZ310" i="5"/>
  <c r="PB310" i="5"/>
  <c r="PA310" i="5"/>
  <c r="PH310" i="5"/>
  <c r="OI310" i="5"/>
  <c r="KA310" i="5"/>
  <c r="KA233" i="5"/>
  <c r="KA241" i="5" s="1"/>
  <c r="KF310" i="5"/>
  <c r="KF233" i="5"/>
  <c r="KF241" i="5" s="1"/>
  <c r="JX310" i="5"/>
  <c r="JX233" i="5"/>
  <c r="JX241" i="5" s="1"/>
  <c r="JY310" i="5"/>
  <c r="JY233" i="5"/>
  <c r="JY241" i="5" s="1"/>
  <c r="JZ310" i="5"/>
  <c r="JZ233" i="5"/>
  <c r="JZ241" i="5" s="1"/>
  <c r="IT233" i="5"/>
  <c r="IT241" i="5" s="1"/>
  <c r="IT310" i="5"/>
  <c r="IU233" i="5"/>
  <c r="IU241" i="5" s="1"/>
  <c r="IU310" i="5"/>
  <c r="IS233" i="5"/>
  <c r="IS241" i="5" s="1"/>
  <c r="IS310" i="5"/>
  <c r="IY233" i="5"/>
  <c r="IY241" i="5" s="1"/>
  <c r="IY310" i="5"/>
  <c r="IP233" i="5"/>
  <c r="IP241" i="5" s="1"/>
  <c r="IP310" i="5"/>
  <c r="IV233" i="5"/>
  <c r="IV241" i="5" s="1"/>
  <c r="IV310" i="5"/>
  <c r="IR233" i="5"/>
  <c r="IR241" i="5" s="1"/>
  <c r="IR310" i="5"/>
  <c r="JG310" i="5"/>
  <c r="JG326" i="5" s="1"/>
  <c r="FL322" i="5"/>
  <c r="GD322" i="5" s="1"/>
  <c r="GJ322" i="5" s="1"/>
  <c r="FL320" i="5"/>
  <c r="GD320" i="5" s="1"/>
  <c r="GJ320" i="5" s="1"/>
  <c r="FL319" i="5"/>
  <c r="GD319" i="5" s="1"/>
  <c r="GJ319" i="5" s="1"/>
  <c r="FL321" i="5"/>
  <c r="GD321" i="5" s="1"/>
  <c r="GJ321" i="5" s="1"/>
  <c r="QW310" i="5"/>
  <c r="QW233" i="5"/>
  <c r="QW241" i="5" s="1"/>
  <c r="SA214" i="5"/>
  <c r="SA233" i="5" s="1"/>
  <c r="SA241" i="5" s="1"/>
  <c r="GE214" i="5"/>
  <c r="GE233" i="5" s="1"/>
  <c r="GE241" i="5" s="1"/>
  <c r="GC214" i="5"/>
  <c r="GC233" i="5" s="1"/>
  <c r="GC241" i="5" s="1"/>
  <c r="FL315" i="5"/>
  <c r="FL314" i="5"/>
  <c r="I64" i="16" l="1"/>
  <c r="X30" i="20"/>
  <c r="I72" i="16"/>
  <c r="KB233" i="5"/>
  <c r="KB241" i="5" s="1"/>
  <c r="KE310" i="5"/>
  <c r="KE326" i="5" s="1"/>
  <c r="MQ320" i="5"/>
  <c r="MQ321" i="5"/>
  <c r="MQ322" i="5"/>
  <c r="MQ314" i="5"/>
  <c r="MQ315" i="5" s="1"/>
  <c r="MQ319" i="5"/>
  <c r="IT312" i="5"/>
  <c r="IT314" i="5" s="1"/>
  <c r="IT326" i="5"/>
  <c r="OZ312" i="5"/>
  <c r="OZ314" i="5" s="1"/>
  <c r="OZ326" i="5"/>
  <c r="NZ312" i="5"/>
  <c r="NZ328" i="5" s="1"/>
  <c r="NZ330" i="5" s="1"/>
  <c r="NZ326" i="5"/>
  <c r="IV312" i="5"/>
  <c r="IV314" i="5" s="1"/>
  <c r="IV326" i="5"/>
  <c r="IY312" i="5"/>
  <c r="IY314" i="5" s="1"/>
  <c r="IY326" i="5"/>
  <c r="JY312" i="5"/>
  <c r="JY328" i="5" s="1"/>
  <c r="JY330" i="5" s="1"/>
  <c r="JY326" i="5"/>
  <c r="KF312" i="5"/>
  <c r="KF328" i="5" s="1"/>
  <c r="KF330" i="5" s="1"/>
  <c r="KF326" i="5"/>
  <c r="KE312" i="5"/>
  <c r="KE328" i="5" s="1"/>
  <c r="KE330" i="5" s="1"/>
  <c r="PH312" i="5"/>
  <c r="PH314" i="5" s="1"/>
  <c r="PH326" i="5"/>
  <c r="PC312" i="5"/>
  <c r="PC314" i="5" s="1"/>
  <c r="PC326" i="5"/>
  <c r="MM312" i="5"/>
  <c r="MM328" i="5" s="1"/>
  <c r="MM330" i="5" s="1"/>
  <c r="MM326" i="5"/>
  <c r="MK312" i="5"/>
  <c r="MK328" i="5" s="1"/>
  <c r="MK330" i="5" s="1"/>
  <c r="MK326" i="5"/>
  <c r="MS312" i="5"/>
  <c r="MS328" i="5" s="1"/>
  <c r="MS330" i="5" s="1"/>
  <c r="MS326" i="5"/>
  <c r="NX312" i="5"/>
  <c r="NX328" i="5" s="1"/>
  <c r="NX330" i="5" s="1"/>
  <c r="NX326" i="5"/>
  <c r="NS312" i="5"/>
  <c r="NS328" i="5" s="1"/>
  <c r="NS330" i="5" s="1"/>
  <c r="NS326" i="5"/>
  <c r="PA312" i="5"/>
  <c r="PA314" i="5" s="1"/>
  <c r="PA326" i="5"/>
  <c r="PG312" i="5"/>
  <c r="PG315" i="5" s="1"/>
  <c r="PG326" i="5"/>
  <c r="NV312" i="5"/>
  <c r="NV328" i="5" s="1"/>
  <c r="NV330" i="5" s="1"/>
  <c r="NV326" i="5"/>
  <c r="NU312" i="5"/>
  <c r="NU328" i="5" s="1"/>
  <c r="NU330" i="5" s="1"/>
  <c r="NU326" i="5"/>
  <c r="OA312" i="5"/>
  <c r="OA328" i="5" s="1"/>
  <c r="OA330" i="5" s="1"/>
  <c r="OA326" i="5"/>
  <c r="MN312" i="5"/>
  <c r="MN328" i="5" s="1"/>
  <c r="MN330" i="5" s="1"/>
  <c r="MN326" i="5"/>
  <c r="MO312" i="5"/>
  <c r="MO328" i="5" s="1"/>
  <c r="MO330" i="5" s="1"/>
  <c r="MO326" i="5"/>
  <c r="OI312" i="5"/>
  <c r="OI328" i="5" s="1"/>
  <c r="OI330" i="5" s="1"/>
  <c r="OI326" i="5"/>
  <c r="IU312" i="5"/>
  <c r="IU314" i="5" s="1"/>
  <c r="IU326" i="5"/>
  <c r="QW312" i="5"/>
  <c r="QW320" i="5" s="1"/>
  <c r="RO320" i="5" s="1"/>
  <c r="RU320" i="5" s="1"/>
  <c r="QW326" i="5"/>
  <c r="IR312" i="5"/>
  <c r="IR314" i="5" s="1"/>
  <c r="IR326" i="5"/>
  <c r="IP312" i="5"/>
  <c r="IP314" i="5" s="1"/>
  <c r="IP326" i="5"/>
  <c r="IS312" i="5"/>
  <c r="IS314" i="5" s="1"/>
  <c r="IS326" i="5"/>
  <c r="JZ312" i="5"/>
  <c r="JZ328" i="5" s="1"/>
  <c r="JZ330" i="5" s="1"/>
  <c r="JZ326" i="5"/>
  <c r="JX312" i="5"/>
  <c r="JX328" i="5" s="1"/>
  <c r="JX330" i="5" s="1"/>
  <c r="JX326" i="5"/>
  <c r="KA312" i="5"/>
  <c r="KA328" i="5" s="1"/>
  <c r="KA330" i="5" s="1"/>
  <c r="KA326" i="5"/>
  <c r="KB312" i="5"/>
  <c r="KB328" i="5" s="1"/>
  <c r="KB330" i="5" s="1"/>
  <c r="KB326" i="5"/>
  <c r="PB312" i="5"/>
  <c r="PB315" i="5" s="1"/>
  <c r="PB326" i="5"/>
  <c r="PD312" i="5"/>
  <c r="PD328" i="5" s="1"/>
  <c r="PD330" i="5" s="1"/>
  <c r="PD326" i="5"/>
  <c r="NW312" i="5"/>
  <c r="NW328" i="5" s="1"/>
  <c r="NW330" i="5" s="1"/>
  <c r="NW326" i="5"/>
  <c r="PE312" i="5"/>
  <c r="PE328" i="5" s="1"/>
  <c r="PE330" i="5" s="1"/>
  <c r="PE326" i="5"/>
  <c r="NT312" i="5"/>
  <c r="NT328" i="5" s="1"/>
  <c r="NT330" i="5" s="1"/>
  <c r="NT326" i="5"/>
  <c r="KC312" i="5"/>
  <c r="KC320" i="5" s="1"/>
  <c r="KC326" i="5"/>
  <c r="IX315" i="5"/>
  <c r="IX328" i="5"/>
  <c r="IX330" i="5" s="1"/>
  <c r="PD315" i="5"/>
  <c r="MP312" i="5"/>
  <c r="MP328" i="5" s="1"/>
  <c r="MP330" i="5" s="1"/>
  <c r="NW314" i="5"/>
  <c r="KF319" i="5"/>
  <c r="MT312" i="5"/>
  <c r="NB312" i="5"/>
  <c r="NB328" i="5" s="1"/>
  <c r="NB330" i="5" s="1"/>
  <c r="PP312" i="5"/>
  <c r="PP328" i="5" s="1"/>
  <c r="PP330" i="5" s="1"/>
  <c r="KN312" i="5"/>
  <c r="QT73" i="5"/>
  <c r="PM73" i="5"/>
  <c r="OF73" i="5"/>
  <c r="LR73" i="5"/>
  <c r="MY73" i="5"/>
  <c r="KK73" i="5"/>
  <c r="A74" i="5"/>
  <c r="JD73" i="5"/>
  <c r="JG312" i="5"/>
  <c r="HZ321" i="5"/>
  <c r="HZ319" i="5"/>
  <c r="HZ322" i="5"/>
  <c r="HZ320" i="5"/>
  <c r="HZ314" i="5"/>
  <c r="HZ315" i="5"/>
  <c r="HZ326" i="5"/>
  <c r="LU322" i="5"/>
  <c r="LU319" i="5"/>
  <c r="LU320" i="5"/>
  <c r="LU321" i="5"/>
  <c r="GK323" i="5"/>
  <c r="MS319" i="5" l="1"/>
  <c r="MS320" i="5"/>
  <c r="QW321" i="5"/>
  <c r="RO321" i="5" s="1"/>
  <c r="RU321" i="5" s="1"/>
  <c r="MN319" i="5"/>
  <c r="MM321" i="5"/>
  <c r="PH315" i="5"/>
  <c r="MM314" i="5"/>
  <c r="MM315" i="5" s="1"/>
  <c r="MN321" i="5"/>
  <c r="MM320" i="5"/>
  <c r="NZ315" i="5"/>
  <c r="QW319" i="5"/>
  <c r="RO319" i="5" s="1"/>
  <c r="OI315" i="5"/>
  <c r="MS314" i="5"/>
  <c r="MS315" i="5" s="1"/>
  <c r="MN320" i="5"/>
  <c r="KF321" i="5"/>
  <c r="OZ315" i="5"/>
  <c r="QW322" i="5"/>
  <c r="RO322" i="5" s="1"/>
  <c r="RU322" i="5" s="1"/>
  <c r="QW314" i="5"/>
  <c r="PB314" i="5"/>
  <c r="PG314" i="5"/>
  <c r="MS322" i="5"/>
  <c r="MN314" i="5"/>
  <c r="MN315" i="5" s="1"/>
  <c r="NU314" i="5"/>
  <c r="KA314" i="5"/>
  <c r="MM319" i="5"/>
  <c r="KF320" i="5"/>
  <c r="NZ314" i="5"/>
  <c r="OI314" i="5"/>
  <c r="MS321" i="5"/>
  <c r="MN322" i="5"/>
  <c r="NU315" i="5"/>
  <c r="MM322" i="5"/>
  <c r="KF322" i="5"/>
  <c r="KF314" i="5"/>
  <c r="NS315" i="5"/>
  <c r="JZ322" i="5"/>
  <c r="NT315" i="5"/>
  <c r="KA321" i="5"/>
  <c r="MO319" i="5"/>
  <c r="OA314" i="5"/>
  <c r="PD322" i="5"/>
  <c r="PD323" i="5" s="1"/>
  <c r="PD324" i="5" s="1"/>
  <c r="KA319" i="5"/>
  <c r="JZ319" i="5"/>
  <c r="KE319" i="5"/>
  <c r="MK314" i="5"/>
  <c r="MK315" i="5" s="1"/>
  <c r="JX314" i="5"/>
  <c r="KA320" i="5"/>
  <c r="JZ321" i="5"/>
  <c r="NS314" i="5"/>
  <c r="JY320" i="5"/>
  <c r="MK319" i="5"/>
  <c r="KA322" i="5"/>
  <c r="JZ320" i="5"/>
  <c r="JZ314" i="5"/>
  <c r="KE320" i="5"/>
  <c r="JY319" i="5"/>
  <c r="KB322" i="5"/>
  <c r="KC322" i="5"/>
  <c r="KE314" i="5"/>
  <c r="MO320" i="5"/>
  <c r="KB319" i="5"/>
  <c r="JX322" i="5"/>
  <c r="KC319" i="5"/>
  <c r="MK320" i="5"/>
  <c r="NT314" i="5"/>
  <c r="MO321" i="5"/>
  <c r="KB314" i="5"/>
  <c r="OA315" i="5"/>
  <c r="JX319" i="5"/>
  <c r="MQ323" i="5"/>
  <c r="MQ324" i="5" s="1"/>
  <c r="PC315" i="5"/>
  <c r="PA315" i="5"/>
  <c r="MK321" i="5"/>
  <c r="KE322" i="5"/>
  <c r="JY322" i="5"/>
  <c r="MO322" i="5"/>
  <c r="KB321" i="5"/>
  <c r="NX315" i="5"/>
  <c r="NW315" i="5"/>
  <c r="NV315" i="5"/>
  <c r="JX321" i="5"/>
  <c r="PE315" i="5"/>
  <c r="PD314" i="5"/>
  <c r="MK322" i="5"/>
  <c r="KE321" i="5"/>
  <c r="JY321" i="5"/>
  <c r="JY314" i="5"/>
  <c r="MO314" i="5"/>
  <c r="MO315" i="5" s="1"/>
  <c r="KB320" i="5"/>
  <c r="KB323" i="5" s="1"/>
  <c r="KB324" i="5" s="1"/>
  <c r="NX314" i="5"/>
  <c r="NV314" i="5"/>
  <c r="JX320" i="5"/>
  <c r="PE314" i="5"/>
  <c r="KC314" i="5"/>
  <c r="KC328" i="5"/>
  <c r="KC330" i="5" s="1"/>
  <c r="IS315" i="5"/>
  <c r="IS328" i="5"/>
  <c r="IS330" i="5" s="1"/>
  <c r="IR315" i="5"/>
  <c r="IR328" i="5"/>
  <c r="IR330" i="5" s="1"/>
  <c r="IU315" i="5"/>
  <c r="IU328" i="5"/>
  <c r="IU330" i="5" s="1"/>
  <c r="PA322" i="5"/>
  <c r="PA328" i="5"/>
  <c r="PA330" i="5" s="1"/>
  <c r="PC322" i="5"/>
  <c r="PC323" i="5" s="1"/>
  <c r="PC324" i="5" s="1"/>
  <c r="PC328" i="5"/>
  <c r="PC330" i="5" s="1"/>
  <c r="IV315" i="5"/>
  <c r="IV328" i="5"/>
  <c r="IV330" i="5" s="1"/>
  <c r="OZ322" i="5"/>
  <c r="OZ323" i="5" s="1"/>
  <c r="OZ324" i="5" s="1"/>
  <c r="OZ328" i="5"/>
  <c r="OZ330" i="5" s="1"/>
  <c r="KN314" i="5"/>
  <c r="KN328" i="5"/>
  <c r="KN330" i="5" s="1"/>
  <c r="MT314" i="5"/>
  <c r="MT315" i="5" s="1"/>
  <c r="MT328" i="5"/>
  <c r="MT330" i="5" s="1"/>
  <c r="KC321" i="5"/>
  <c r="PE322" i="5"/>
  <c r="PE323" i="5" s="1"/>
  <c r="PE324" i="5" s="1"/>
  <c r="JG321" i="5"/>
  <c r="JG328" i="5"/>
  <c r="JG330" i="5" s="1"/>
  <c r="JG334" i="5" s="1"/>
  <c r="PB322" i="5"/>
  <c r="PB323" i="5" s="1"/>
  <c r="PB324" i="5" s="1"/>
  <c r="PB328" i="5"/>
  <c r="PB330" i="5" s="1"/>
  <c r="IP315" i="5"/>
  <c r="IP328" i="5"/>
  <c r="IP330" i="5" s="1"/>
  <c r="QW315" i="5"/>
  <c r="QW328" i="5"/>
  <c r="QW330" i="5" s="1"/>
  <c r="PG322" i="5"/>
  <c r="PG328" i="5"/>
  <c r="PG330" i="5" s="1"/>
  <c r="PH322" i="5"/>
  <c r="PH323" i="5" s="1"/>
  <c r="PH324" i="5" s="1"/>
  <c r="PH328" i="5"/>
  <c r="PH330" i="5" s="1"/>
  <c r="IY315" i="5"/>
  <c r="IY328" i="5"/>
  <c r="IY330" i="5" s="1"/>
  <c r="IT315" i="5"/>
  <c r="IT328" i="5"/>
  <c r="IT330" i="5" s="1"/>
  <c r="LU323" i="5"/>
  <c r="LU324" i="5" s="1"/>
  <c r="NB319" i="5"/>
  <c r="NB321" i="5"/>
  <c r="NT321" i="5" s="1"/>
  <c r="NZ321" i="5" s="1"/>
  <c r="NB320" i="5"/>
  <c r="NT320" i="5" s="1"/>
  <c r="NZ320" i="5" s="1"/>
  <c r="KN320" i="5"/>
  <c r="LF320" i="5" s="1"/>
  <c r="LL320" i="5" s="1"/>
  <c r="KN322" i="5"/>
  <c r="LF322" i="5" s="1"/>
  <c r="LL322" i="5" s="1"/>
  <c r="KN319" i="5"/>
  <c r="LF319" i="5" s="1"/>
  <c r="LL319" i="5" s="1"/>
  <c r="KN321" i="5"/>
  <c r="LF321" i="5" s="1"/>
  <c r="LL321" i="5" s="1"/>
  <c r="NB314" i="5"/>
  <c r="NB315" i="5"/>
  <c r="NB322" i="5"/>
  <c r="NT322" i="5" s="1"/>
  <c r="NZ322" i="5" s="1"/>
  <c r="MP322" i="5"/>
  <c r="MP321" i="5"/>
  <c r="MP320" i="5"/>
  <c r="MP319" i="5"/>
  <c r="PP314" i="5"/>
  <c r="PP321" i="5"/>
  <c r="PP320" i="5"/>
  <c r="PP319" i="5"/>
  <c r="PP322" i="5"/>
  <c r="PP315" i="5"/>
  <c r="MP314" i="5"/>
  <c r="MP315" i="5" s="1"/>
  <c r="QT74" i="5"/>
  <c r="OF74" i="5"/>
  <c r="PM74" i="5"/>
  <c r="LR74" i="5"/>
  <c r="MY74" i="5"/>
  <c r="KK74" i="5"/>
  <c r="A75" i="5"/>
  <c r="JD74" i="5"/>
  <c r="KN315" i="5"/>
  <c r="MT322" i="5"/>
  <c r="MT321" i="5"/>
  <c r="MT320" i="5"/>
  <c r="MT319" i="5"/>
  <c r="MY324" i="5"/>
  <c r="JG319" i="5"/>
  <c r="JG314" i="5"/>
  <c r="JG315" i="5" s="1"/>
  <c r="JG322" i="5"/>
  <c r="OI323" i="5"/>
  <c r="OI324" i="5" s="1"/>
  <c r="JG320" i="5"/>
  <c r="HZ328" i="5"/>
  <c r="HZ330" i="5" s="1"/>
  <c r="JD228" i="5" s="1"/>
  <c r="HZ323" i="5"/>
  <c r="E29" i="2"/>
  <c r="E30" i="2" s="1"/>
  <c r="E31" i="2" s="1"/>
  <c r="E32" i="2" s="1"/>
  <c r="E33" i="2" s="1"/>
  <c r="E34" i="2" s="1"/>
  <c r="E35" i="2" s="1"/>
  <c r="E36" i="2" s="1"/>
  <c r="E37" i="2" s="1"/>
  <c r="D29" i="2"/>
  <c r="D30" i="2" s="1"/>
  <c r="D31" i="2" s="1"/>
  <c r="D32" i="2" s="1"/>
  <c r="D33" i="2" s="1"/>
  <c r="D34" i="2" s="1"/>
  <c r="D35" i="2" s="1"/>
  <c r="D36" i="2" s="1"/>
  <c r="D37" i="2" s="1"/>
  <c r="MS323" i="5" l="1"/>
  <c r="MS324" i="5" s="1"/>
  <c r="MM323" i="5"/>
  <c r="MM324" i="5" s="1"/>
  <c r="QW323" i="5"/>
  <c r="QW324" i="5" s="1"/>
  <c r="MN323" i="5"/>
  <c r="MN324" i="5" s="1"/>
  <c r="KF323" i="5"/>
  <c r="KF324" i="5" s="1"/>
  <c r="KC323" i="5"/>
  <c r="KC324" i="5" s="1"/>
  <c r="MO323" i="5"/>
  <c r="MO324" i="5" s="1"/>
  <c r="MK323" i="5"/>
  <c r="MK324" i="5" s="1"/>
  <c r="KA323" i="5"/>
  <c r="KA324" i="5" s="1"/>
  <c r="JY323" i="5"/>
  <c r="JY324" i="5" s="1"/>
  <c r="JX323" i="5"/>
  <c r="JX324" i="5" s="1"/>
  <c r="JZ323" i="5"/>
  <c r="JZ324" i="5" s="1"/>
  <c r="KE323" i="5"/>
  <c r="KE324" i="5" s="1"/>
  <c r="KN323" i="5"/>
  <c r="KN324" i="5" s="1"/>
  <c r="LL323" i="5"/>
  <c r="LL324" i="5" s="1"/>
  <c r="LF323" i="5"/>
  <c r="LF324" i="5" s="1"/>
  <c r="PP323" i="5"/>
  <c r="PP324" i="5" s="1"/>
  <c r="NT319" i="5"/>
  <c r="NB323" i="5"/>
  <c r="NB324" i="5" s="1"/>
  <c r="QT75" i="5"/>
  <c r="OF75" i="5"/>
  <c r="PM75" i="5"/>
  <c r="MY75" i="5"/>
  <c r="LR75" i="5"/>
  <c r="KK75" i="5"/>
  <c r="JD75" i="5"/>
  <c r="JD44" i="5" s="1"/>
  <c r="A76" i="5"/>
  <c r="MP323" i="5"/>
  <c r="MP324" i="5" s="1"/>
  <c r="MT323" i="5"/>
  <c r="MT324" i="5" s="1"/>
  <c r="PG323" i="5"/>
  <c r="PG324" i="5" s="1"/>
  <c r="PA323" i="5"/>
  <c r="PA324" i="5" s="1"/>
  <c r="JG323" i="5"/>
  <c r="JG324" i="5" s="1"/>
  <c r="RU319" i="5"/>
  <c r="RU323" i="5" s="1"/>
  <c r="RU324" i="5" s="1"/>
  <c r="RO323" i="5"/>
  <c r="RO324" i="5" s="1"/>
  <c r="H15" i="3"/>
  <c r="G15" i="3"/>
  <c r="H12" i="3"/>
  <c r="G12" i="3"/>
  <c r="KK44" i="5" l="1"/>
  <c r="NT323" i="5"/>
  <c r="NT324" i="5" s="1"/>
  <c r="NZ319" i="5"/>
  <c r="NZ323" i="5" s="1"/>
  <c r="NZ324" i="5" s="1"/>
  <c r="A77" i="5"/>
  <c r="QT76" i="5"/>
  <c r="OF76" i="5"/>
  <c r="MY76" i="5"/>
  <c r="PM76" i="5"/>
  <c r="LR76" i="5"/>
  <c r="KK76" i="5"/>
  <c r="C27" i="4"/>
  <c r="C28" i="4" s="1"/>
  <c r="D27" i="4" s="1"/>
  <c r="D28" i="4" s="1"/>
  <c r="E27" i="4" s="1"/>
  <c r="E28" i="4" s="1"/>
  <c r="F27" i="4" s="1"/>
  <c r="F28" i="4" s="1"/>
  <c r="G27" i="4" s="1"/>
  <c r="G28" i="4" s="1"/>
  <c r="H27" i="4" s="1"/>
  <c r="H28" i="4" s="1"/>
  <c r="I27" i="4" s="1"/>
  <c r="I28" i="4" s="1"/>
  <c r="J27" i="4" s="1"/>
  <c r="J28" i="4" s="1"/>
  <c r="K27" i="4" s="1"/>
  <c r="K28" i="4" s="1"/>
  <c r="L27" i="4" s="1"/>
  <c r="L28" i="4" s="1"/>
  <c r="M27" i="4" s="1"/>
  <c r="M28" i="4" s="1"/>
  <c r="N27" i="4" s="1"/>
  <c r="N28" i="4" s="1"/>
  <c r="O27" i="4" s="1"/>
  <c r="O28" i="4" s="1"/>
  <c r="QT77" i="5" l="1"/>
  <c r="OF77" i="5"/>
  <c r="PM77" i="5"/>
  <c r="MY77" i="5"/>
  <c r="LR77" i="5"/>
  <c r="JD77" i="5"/>
  <c r="A78" i="5"/>
  <c r="KO104" i="5"/>
  <c r="KO154" i="5" s="1"/>
  <c r="QT78" i="5" l="1"/>
  <c r="OF78" i="5"/>
  <c r="PM78" i="5"/>
  <c r="LR78" i="5"/>
  <c r="MY78" i="5"/>
  <c r="KK78" i="5"/>
  <c r="A79" i="5"/>
  <c r="JD78" i="5"/>
  <c r="KO160" i="5"/>
  <c r="QT79" i="5" l="1"/>
  <c r="OF79" i="5"/>
  <c r="PM79" i="5"/>
  <c r="MY79" i="5"/>
  <c r="LR79" i="5"/>
  <c r="KK79" i="5"/>
  <c r="A80" i="5"/>
  <c r="JD79" i="5"/>
  <c r="KO200" i="5"/>
  <c r="KO201" i="5" s="1"/>
  <c r="QT80" i="5" l="1"/>
  <c r="PM80" i="5"/>
  <c r="OF80" i="5"/>
  <c r="MY80" i="5"/>
  <c r="LR80" i="5"/>
  <c r="KK80" i="5"/>
  <c r="JD80" i="5"/>
  <c r="A81" i="5"/>
  <c r="KO202" i="5"/>
  <c r="QT81" i="5" l="1"/>
  <c r="PM81" i="5"/>
  <c r="OF81" i="5"/>
  <c r="LR81" i="5"/>
  <c r="MY81" i="5"/>
  <c r="KK81" i="5"/>
  <c r="JD81" i="5"/>
  <c r="A82" i="5"/>
  <c r="KO203" i="5"/>
  <c r="KO204" i="5" s="1"/>
  <c r="KO214" i="5" s="1"/>
  <c r="JD14" i="5"/>
  <c r="QT82" i="5" l="1"/>
  <c r="PM82" i="5"/>
  <c r="OF82" i="5"/>
  <c r="MY82" i="5"/>
  <c r="LR82" i="5"/>
  <c r="KK82" i="5"/>
  <c r="A83" i="5"/>
  <c r="JD82" i="5"/>
  <c r="KO233" i="5"/>
  <c r="KO241" i="5" s="1"/>
  <c r="KO310" i="5"/>
  <c r="KO326" i="5" s="1"/>
  <c r="KO312" i="5" l="1"/>
  <c r="QT83" i="5"/>
  <c r="OF83" i="5"/>
  <c r="PM83" i="5"/>
  <c r="MY83" i="5"/>
  <c r="LR83" i="5"/>
  <c r="KK83" i="5"/>
  <c r="A84" i="5"/>
  <c r="JD83" i="5"/>
  <c r="KO314" i="5" l="1"/>
  <c r="KO328" i="5"/>
  <c r="KO330" i="5" s="1"/>
  <c r="QT84" i="5"/>
  <c r="PM84" i="5"/>
  <c r="OF84" i="5"/>
  <c r="MY84" i="5"/>
  <c r="LR84" i="5"/>
  <c r="KK84" i="5"/>
  <c r="A85" i="5"/>
  <c r="JD84" i="5"/>
  <c r="KO315" i="5"/>
  <c r="QT85" i="5" l="1"/>
  <c r="OF85" i="5"/>
  <c r="PM85" i="5"/>
  <c r="LR85" i="5"/>
  <c r="MY85" i="5"/>
  <c r="KK85" i="5"/>
  <c r="JD85" i="5"/>
  <c r="A86" i="5"/>
  <c r="QT86" i="5" l="1"/>
  <c r="OF86" i="5"/>
  <c r="PM86" i="5"/>
  <c r="LR86" i="5"/>
  <c r="MY86" i="5"/>
  <c r="KK86" i="5"/>
  <c r="A87" i="5"/>
  <c r="JD86" i="5"/>
  <c r="QT87" i="5" l="1"/>
  <c r="OF87" i="5"/>
  <c r="PM87" i="5"/>
  <c r="MY87" i="5"/>
  <c r="LR87" i="5"/>
  <c r="KK87" i="5"/>
  <c r="A88" i="5"/>
  <c r="JD87" i="5"/>
  <c r="QT88" i="5" l="1"/>
  <c r="PM88" i="5"/>
  <c r="OF88" i="5"/>
  <c r="MY88" i="5"/>
  <c r="LR88" i="5"/>
  <c r="KK88" i="5"/>
  <c r="A89" i="5"/>
  <c r="JD88" i="5"/>
  <c r="QT89" i="5" l="1"/>
  <c r="PM89" i="5"/>
  <c r="OF89" i="5"/>
  <c r="MY89" i="5"/>
  <c r="LR89" i="5"/>
  <c r="KK89" i="5"/>
  <c r="A90" i="5"/>
  <c r="JD89" i="5"/>
  <c r="QT90" i="5" l="1"/>
  <c r="OF90" i="5"/>
  <c r="PM90" i="5"/>
  <c r="LR90" i="5"/>
  <c r="MY90" i="5"/>
  <c r="KK90" i="5"/>
  <c r="A91" i="5"/>
  <c r="JD90" i="5"/>
  <c r="QT91" i="5" l="1"/>
  <c r="PM91" i="5"/>
  <c r="LR91" i="5"/>
  <c r="OF91" i="5"/>
  <c r="MY91" i="5"/>
  <c r="KK91" i="5"/>
  <c r="A92" i="5"/>
  <c r="JD91" i="5"/>
  <c r="QT92" i="5" l="1"/>
  <c r="OF92" i="5"/>
  <c r="MY92" i="5"/>
  <c r="PM92" i="5"/>
  <c r="LR92" i="5"/>
  <c r="KK92" i="5"/>
  <c r="A93" i="5"/>
  <c r="JD92" i="5"/>
  <c r="QT93" i="5" l="1"/>
  <c r="PM93" i="5"/>
  <c r="OF93" i="5"/>
  <c r="LR93" i="5"/>
  <c r="MY93" i="5"/>
  <c r="KK93" i="5"/>
  <c r="A94" i="5"/>
  <c r="JD93" i="5"/>
  <c r="QT94" i="5" l="1"/>
  <c r="OF94" i="5"/>
  <c r="PM94" i="5"/>
  <c r="LR94" i="5"/>
  <c r="MY94" i="5"/>
  <c r="KK94" i="5"/>
  <c r="A95" i="5"/>
  <c r="JD94" i="5"/>
  <c r="JD76" i="5" s="1"/>
  <c r="QT95" i="5" l="1"/>
  <c r="PM95" i="5"/>
  <c r="OF95" i="5"/>
  <c r="MY95" i="5"/>
  <c r="LR95" i="5"/>
  <c r="KK95" i="5"/>
  <c r="A96" i="5"/>
  <c r="JD95" i="5"/>
  <c r="QT96" i="5" l="1"/>
  <c r="PM96" i="5"/>
  <c r="OF96" i="5"/>
  <c r="MY96" i="5"/>
  <c r="LR96" i="5"/>
  <c r="KK96" i="5"/>
  <c r="A97" i="5"/>
  <c r="JD96" i="5"/>
  <c r="QT97" i="5" l="1"/>
  <c r="PM97" i="5"/>
  <c r="OF97" i="5"/>
  <c r="LR97" i="5"/>
  <c r="MY97" i="5"/>
  <c r="KK97" i="5"/>
  <c r="JD97" i="5"/>
  <c r="A98" i="5"/>
  <c r="QT98" i="5" l="1"/>
  <c r="OF98" i="5"/>
  <c r="PM98" i="5"/>
  <c r="MY98" i="5"/>
  <c r="LR98" i="5"/>
  <c r="KK98" i="5"/>
  <c r="A99" i="5"/>
  <c r="JD98" i="5"/>
  <c r="QT99" i="5" l="1"/>
  <c r="OF99" i="5"/>
  <c r="MY99" i="5"/>
  <c r="PM99" i="5"/>
  <c r="LR99" i="5"/>
  <c r="KK99" i="5"/>
  <c r="JD99" i="5"/>
  <c r="A100" i="5"/>
  <c r="QT100" i="5" l="1"/>
  <c r="PM100" i="5"/>
  <c r="OF100" i="5"/>
  <c r="MY100" i="5"/>
  <c r="LR100" i="5"/>
  <c r="KK100" i="5"/>
  <c r="A101" i="5"/>
  <c r="JD100" i="5"/>
  <c r="QT101" i="5" l="1"/>
  <c r="PM101" i="5"/>
  <c r="OF101" i="5"/>
  <c r="LR101" i="5"/>
  <c r="MY101" i="5"/>
  <c r="KK101" i="5"/>
  <c r="A102" i="5"/>
  <c r="JD101" i="5"/>
  <c r="QT102" i="5" l="1"/>
  <c r="OF102" i="5"/>
  <c r="PM102" i="5"/>
  <c r="LR102" i="5"/>
  <c r="MY102" i="5"/>
  <c r="KK102" i="5"/>
  <c r="A103" i="5"/>
  <c r="JD102" i="5"/>
  <c r="QT103" i="5" l="1"/>
  <c r="PM103" i="5"/>
  <c r="OF103" i="5"/>
  <c r="MY103" i="5"/>
  <c r="LR103" i="5"/>
  <c r="A104" i="5"/>
  <c r="JD103" i="5"/>
  <c r="A105" i="5" l="1"/>
  <c r="QT104" i="5"/>
  <c r="PM104" i="5"/>
  <c r="LR104" i="5"/>
  <c r="MY104" i="5"/>
  <c r="QT105" i="5" l="1"/>
  <c r="PM105" i="5"/>
  <c r="OF105" i="5"/>
  <c r="MY105" i="5"/>
  <c r="LR105" i="5"/>
  <c r="A106" i="5"/>
  <c r="JD105" i="5"/>
  <c r="C14" i="16" s="1"/>
  <c r="QT106" i="5" l="1"/>
  <c r="PM106" i="5"/>
  <c r="LR106" i="5"/>
  <c r="OF106" i="5"/>
  <c r="MY106" i="5"/>
  <c r="KK106" i="5"/>
  <c r="A107" i="5"/>
  <c r="JD106" i="5"/>
  <c r="QT107" i="5" l="1"/>
  <c r="PM107" i="5"/>
  <c r="OF107" i="5"/>
  <c r="LR107" i="5"/>
  <c r="MY107" i="5"/>
  <c r="KK107" i="5"/>
  <c r="JD107" i="5"/>
  <c r="A108" i="5"/>
  <c r="QT108" i="5" l="1"/>
  <c r="OF108" i="5"/>
  <c r="PM108" i="5"/>
  <c r="MY108" i="5"/>
  <c r="LR108" i="5"/>
  <c r="KK108" i="5"/>
  <c r="A109" i="5"/>
  <c r="JD108" i="5"/>
  <c r="QT109" i="5" l="1"/>
  <c r="OF109" i="5"/>
  <c r="PM109" i="5"/>
  <c r="MY109" i="5"/>
  <c r="LR109" i="5"/>
  <c r="JD109" i="5"/>
  <c r="A110" i="5"/>
  <c r="QT110" i="5" l="1"/>
  <c r="OF110" i="5"/>
  <c r="PM110" i="5"/>
  <c r="LR110" i="5"/>
  <c r="MY110" i="5"/>
  <c r="KK110" i="5"/>
  <c r="JD110" i="5"/>
  <c r="A111" i="5"/>
  <c r="QT111" i="5" l="1"/>
  <c r="OF111" i="5"/>
  <c r="PM111" i="5"/>
  <c r="LR111" i="5"/>
  <c r="MY111" i="5"/>
  <c r="KK111" i="5"/>
  <c r="JD111" i="5"/>
  <c r="A112" i="5"/>
  <c r="QT112" i="5" l="1"/>
  <c r="PM112" i="5"/>
  <c r="OF112" i="5"/>
  <c r="MY112" i="5"/>
  <c r="LR112" i="5"/>
  <c r="KK112" i="5"/>
  <c r="A113" i="5"/>
  <c r="JD112" i="5"/>
  <c r="QT113" i="5" l="1"/>
  <c r="PM113" i="5"/>
  <c r="OF113" i="5"/>
  <c r="LR113" i="5"/>
  <c r="MY113" i="5"/>
  <c r="KK113" i="5"/>
  <c r="A114" i="5"/>
  <c r="JD114" i="5" s="1"/>
  <c r="JD113" i="5"/>
  <c r="QT114" i="5" l="1"/>
  <c r="PM114" i="5"/>
  <c r="OF114" i="5"/>
  <c r="LR114" i="5"/>
  <c r="MY114" i="5"/>
  <c r="KK114" i="5"/>
  <c r="A115" i="5"/>
  <c r="JD115" i="5" s="1"/>
  <c r="QT115" i="5" l="1"/>
  <c r="PM115" i="5"/>
  <c r="OF115" i="5"/>
  <c r="MY115" i="5"/>
  <c r="LR115" i="5"/>
  <c r="KK115" i="5"/>
  <c r="A116" i="5"/>
  <c r="JD116" i="5" s="1"/>
  <c r="QT116" i="5" l="1"/>
  <c r="PM116" i="5"/>
  <c r="OF116" i="5"/>
  <c r="MY116" i="5"/>
  <c r="LR116" i="5"/>
  <c r="KK116" i="5"/>
  <c r="A117" i="5"/>
  <c r="JD117" i="5" s="1"/>
  <c r="QT117" i="5" l="1"/>
  <c r="OF117" i="5"/>
  <c r="PM117" i="5"/>
  <c r="MY117" i="5"/>
  <c r="LR117" i="5"/>
  <c r="KK117" i="5"/>
  <c r="A118" i="5"/>
  <c r="JD118" i="5" s="1"/>
  <c r="QT118" i="5" l="1"/>
  <c r="OF118" i="5"/>
  <c r="PM118" i="5"/>
  <c r="LR118" i="5"/>
  <c r="MY118" i="5"/>
  <c r="KK118" i="5"/>
  <c r="A119" i="5"/>
  <c r="JD119" i="5" s="1"/>
  <c r="QT119" i="5" l="1"/>
  <c r="PM119" i="5"/>
  <c r="OF119" i="5"/>
  <c r="MY119" i="5"/>
  <c r="LR119" i="5"/>
  <c r="KK119" i="5"/>
  <c r="A120" i="5"/>
  <c r="JD120" i="5" s="1"/>
  <c r="QT120" i="5" l="1"/>
  <c r="OF120" i="5"/>
  <c r="PM120" i="5"/>
  <c r="MY120" i="5"/>
  <c r="LR120" i="5"/>
  <c r="KK120" i="5"/>
  <c r="A121" i="5"/>
  <c r="JD121" i="5" s="1"/>
  <c r="QT121" i="5" l="1"/>
  <c r="PM121" i="5"/>
  <c r="OF121" i="5"/>
  <c r="MY121" i="5"/>
  <c r="LR121" i="5"/>
  <c r="KK121" i="5"/>
  <c r="A122" i="5"/>
  <c r="QT122" i="5" l="1"/>
  <c r="OF122" i="5"/>
  <c r="PM122" i="5"/>
  <c r="LR122" i="5"/>
  <c r="MY122" i="5"/>
  <c r="KK122" i="5"/>
  <c r="A123" i="5"/>
  <c r="JD123" i="5" s="1"/>
  <c r="JD122" i="5"/>
  <c r="QT123" i="5" l="1"/>
  <c r="OF123" i="5"/>
  <c r="PM123" i="5"/>
  <c r="LR123" i="5"/>
  <c r="MY123" i="5"/>
  <c r="KK123" i="5"/>
  <c r="A124" i="5"/>
  <c r="JD124" i="5" s="1"/>
  <c r="QT124" i="5" l="1"/>
  <c r="OF124" i="5"/>
  <c r="PM124" i="5"/>
  <c r="MY124" i="5"/>
  <c r="LR124" i="5"/>
  <c r="KK124" i="5"/>
  <c r="A125" i="5"/>
  <c r="JD125" i="5" s="1"/>
  <c r="JD137" i="5" s="1"/>
  <c r="QT125" i="5" l="1"/>
  <c r="OF125" i="5"/>
  <c r="PM125" i="5"/>
  <c r="MY125" i="5"/>
  <c r="LR125" i="5"/>
  <c r="KK125" i="5"/>
  <c r="A126" i="5"/>
  <c r="MY126" i="5" l="1"/>
  <c r="JD126" i="5"/>
  <c r="QT126" i="5"/>
  <c r="OF126" i="5"/>
  <c r="PM126" i="5"/>
  <c r="LR126" i="5"/>
  <c r="KK126" i="5"/>
  <c r="A127" i="5"/>
  <c r="JD127" i="5" s="1"/>
  <c r="QT127" i="5" l="1"/>
  <c r="PM127" i="5"/>
  <c r="OF127" i="5"/>
  <c r="LR127" i="5"/>
  <c r="MY127" i="5"/>
  <c r="KK127" i="5"/>
  <c r="A128" i="5"/>
  <c r="JD128" i="5" s="1"/>
  <c r="QT128" i="5" l="1"/>
  <c r="PM128" i="5"/>
  <c r="MY128" i="5"/>
  <c r="OF128" i="5"/>
  <c r="LR128" i="5"/>
  <c r="KK128" i="5"/>
  <c r="A129" i="5"/>
  <c r="JD129" i="5" s="1"/>
  <c r="QT129" i="5" l="1"/>
  <c r="PM129" i="5"/>
  <c r="OF129" i="5"/>
  <c r="LR129" i="5"/>
  <c r="MY129" i="5"/>
  <c r="KK129" i="5"/>
  <c r="A130" i="5"/>
  <c r="JD130" i="5" s="1"/>
  <c r="QT130" i="5" l="1"/>
  <c r="OF130" i="5"/>
  <c r="PM130" i="5"/>
  <c r="LR130" i="5"/>
  <c r="MY130" i="5"/>
  <c r="KK130" i="5"/>
  <c r="A131" i="5"/>
  <c r="JD131" i="5" s="1"/>
  <c r="QT131" i="5" l="1"/>
  <c r="OF131" i="5"/>
  <c r="PM131" i="5"/>
  <c r="MY131" i="5"/>
  <c r="LR131" i="5"/>
  <c r="KK131" i="5"/>
  <c r="A132" i="5"/>
  <c r="JD132" i="5" s="1"/>
  <c r="QT132" i="5" l="1"/>
  <c r="OF132" i="5"/>
  <c r="PM132" i="5"/>
  <c r="MY132" i="5"/>
  <c r="LR132" i="5"/>
  <c r="KK132" i="5"/>
  <c r="A133" i="5"/>
  <c r="JD133" i="5" s="1"/>
  <c r="C34" i="16" s="1"/>
  <c r="C36" i="16" s="1"/>
  <c r="C37" i="16" l="1"/>
  <c r="C60" i="16" s="1"/>
  <c r="QT133" i="5"/>
  <c r="PM133" i="5"/>
  <c r="OF133" i="5"/>
  <c r="MY133" i="5"/>
  <c r="LR133" i="5"/>
  <c r="KK133" i="5"/>
  <c r="A134" i="5"/>
  <c r="JD134" i="5" s="1"/>
  <c r="C62" i="16" l="1"/>
  <c r="C51" i="16"/>
  <c r="C58" i="16" s="1"/>
  <c r="QT134" i="5"/>
  <c r="OF134" i="5"/>
  <c r="PM134" i="5"/>
  <c r="LR134" i="5"/>
  <c r="MY134" i="5"/>
  <c r="KK134" i="5"/>
  <c r="A135" i="5"/>
  <c r="JD135" i="5" s="1"/>
  <c r="C72" i="16" l="1"/>
  <c r="X24" i="20"/>
  <c r="C64" i="16"/>
  <c r="QT135" i="5"/>
  <c r="OF135" i="5"/>
  <c r="PM135" i="5"/>
  <c r="LR135" i="5"/>
  <c r="MY135" i="5"/>
  <c r="KK135" i="5"/>
  <c r="A136" i="5"/>
  <c r="JD136" i="5" s="1"/>
  <c r="C71" i="16" l="1"/>
  <c r="Z24" i="20"/>
  <c r="AD24" i="20" s="1"/>
  <c r="QT136" i="5"/>
  <c r="PM136" i="5"/>
  <c r="OF136" i="5"/>
  <c r="MY136" i="5"/>
  <c r="LR136" i="5"/>
  <c r="KK136" i="5"/>
  <c r="A137" i="5"/>
  <c r="QT137" i="5" l="1"/>
  <c r="PM137" i="5"/>
  <c r="OF137" i="5"/>
  <c r="MY137" i="5"/>
  <c r="LR137" i="5"/>
  <c r="KK137" i="5"/>
  <c r="A138" i="5"/>
  <c r="QT138" i="5" l="1"/>
  <c r="PM138" i="5"/>
  <c r="OF138" i="5"/>
  <c r="LR138" i="5"/>
  <c r="MY138" i="5"/>
  <c r="KK138" i="5"/>
  <c r="A139" i="5"/>
  <c r="JD138" i="5"/>
  <c r="AB24" i="20" l="1"/>
  <c r="AA24" i="20"/>
  <c r="AE24" i="20" s="1"/>
  <c r="QT139" i="5"/>
  <c r="OF139" i="5"/>
  <c r="PM139" i="5"/>
  <c r="LR139" i="5"/>
  <c r="MY139" i="5"/>
  <c r="KK139" i="5"/>
  <c r="A140" i="5"/>
  <c r="JD139" i="5"/>
  <c r="QT140" i="5" l="1"/>
  <c r="OF140" i="5"/>
  <c r="PM140" i="5"/>
  <c r="MY140" i="5"/>
  <c r="LR140" i="5"/>
  <c r="KK140" i="5"/>
  <c r="A141" i="5"/>
  <c r="JD140" i="5"/>
  <c r="QT141" i="5" l="1"/>
  <c r="OF141" i="5"/>
  <c r="MY141" i="5"/>
  <c r="PM141" i="5"/>
  <c r="LR141" i="5"/>
  <c r="KK141" i="5"/>
  <c r="A142" i="5"/>
  <c r="JD141" i="5"/>
  <c r="QT142" i="5" l="1"/>
  <c r="PM142" i="5"/>
  <c r="OF142" i="5"/>
  <c r="LR142" i="5"/>
  <c r="MY142" i="5"/>
  <c r="KK142" i="5"/>
  <c r="JD142" i="5"/>
  <c r="A143" i="5"/>
  <c r="QT143" i="5" l="1"/>
  <c r="PM143" i="5"/>
  <c r="OF143" i="5"/>
  <c r="LR143" i="5"/>
  <c r="MY143" i="5"/>
  <c r="KK143" i="5"/>
  <c r="A144" i="5"/>
  <c r="JD143" i="5"/>
  <c r="QT144" i="5" l="1"/>
  <c r="PM144" i="5"/>
  <c r="OF144" i="5"/>
  <c r="MY144" i="5"/>
  <c r="LR144" i="5"/>
  <c r="KK144" i="5"/>
  <c r="A145" i="5"/>
  <c r="JD144" i="5"/>
  <c r="QT145" i="5" l="1"/>
  <c r="OF145" i="5"/>
  <c r="PM145" i="5"/>
  <c r="LR145" i="5"/>
  <c r="MY145" i="5"/>
  <c r="KK145" i="5"/>
  <c r="A146" i="5"/>
  <c r="JD145" i="5"/>
  <c r="QT146" i="5" l="1"/>
  <c r="PM146" i="5"/>
  <c r="OF146" i="5"/>
  <c r="LR146" i="5"/>
  <c r="MY146" i="5"/>
  <c r="KK146" i="5"/>
  <c r="A147" i="5"/>
  <c r="JD146" i="5"/>
  <c r="QT147" i="5" l="1"/>
  <c r="PM147" i="5"/>
  <c r="OF147" i="5"/>
  <c r="OF104" i="5" s="1"/>
  <c r="MY147" i="5"/>
  <c r="LR147" i="5"/>
  <c r="KK147" i="5"/>
  <c r="A148" i="5"/>
  <c r="JD147" i="5"/>
  <c r="JD104" i="5" s="1"/>
  <c r="QT148" i="5" l="1"/>
  <c r="PM148" i="5"/>
  <c r="OF148" i="5"/>
  <c r="MY148" i="5"/>
  <c r="LR148" i="5"/>
  <c r="KK148" i="5"/>
  <c r="A149" i="5"/>
  <c r="JD148" i="5"/>
  <c r="KK104" i="5"/>
  <c r="QT149" i="5" l="1"/>
  <c r="OF149" i="5"/>
  <c r="MY149" i="5"/>
  <c r="PM149" i="5"/>
  <c r="LR149" i="5"/>
  <c r="KK149" i="5"/>
  <c r="A150" i="5"/>
  <c r="JD149" i="5"/>
  <c r="QT150" i="5" l="1"/>
  <c r="QT154" i="5" s="1"/>
  <c r="QT160" i="5" s="1"/>
  <c r="I14" i="16" s="1"/>
  <c r="I36" i="16" s="1"/>
  <c r="OF150" i="5"/>
  <c r="PM150" i="5"/>
  <c r="LR150" i="5"/>
  <c r="MY150" i="5"/>
  <c r="MY154" i="5" s="1"/>
  <c r="MY160" i="5" s="1"/>
  <c r="F14" i="16" s="1"/>
  <c r="F36" i="16" s="1"/>
  <c r="KK150" i="5"/>
  <c r="A151" i="5"/>
  <c r="JD150" i="5"/>
  <c r="JD154" i="5" s="1"/>
  <c r="QT200" i="5" l="1"/>
  <c r="QT199" i="5" s="1"/>
  <c r="MY200" i="5"/>
  <c r="MY201" i="5" s="1"/>
  <c r="MY202" i="5" s="1"/>
  <c r="MY203" i="5" s="1"/>
  <c r="MY204" i="5" s="1"/>
  <c r="QT151" i="5"/>
  <c r="PM151" i="5"/>
  <c r="OF151" i="5"/>
  <c r="LR151" i="5"/>
  <c r="MY151" i="5"/>
  <c r="KK151" i="5"/>
  <c r="A152" i="5"/>
  <c r="JD151" i="5"/>
  <c r="KK154" i="5"/>
  <c r="QT201" i="5" l="1"/>
  <c r="QT202" i="5" s="1"/>
  <c r="QT203" i="5" s="1"/>
  <c r="QT204" i="5" s="1"/>
  <c r="QT214" i="5" s="1"/>
  <c r="QT310" i="5" s="1"/>
  <c r="QT326" i="5" s="1"/>
  <c r="QU200" i="5"/>
  <c r="OF152" i="5"/>
  <c r="PM152" i="5"/>
  <c r="MY152" i="5"/>
  <c r="LR152" i="5"/>
  <c r="KK152" i="5"/>
  <c r="A153" i="5"/>
  <c r="JD152" i="5"/>
  <c r="OF153" i="5" l="1"/>
  <c r="MY153" i="5"/>
  <c r="LR153" i="5"/>
  <c r="KK153" i="5"/>
  <c r="A154" i="5"/>
  <c r="A155" i="5" s="1"/>
  <c r="A156" i="5" s="1"/>
  <c r="JD153" i="5"/>
  <c r="QT312" i="5"/>
  <c r="QT328" i="5" s="1"/>
  <c r="QT330" i="5" s="1"/>
  <c r="OF156" i="5" l="1"/>
  <c r="OF158" i="5" s="1"/>
  <c r="PM156" i="5"/>
  <c r="PM158" i="5" s="1"/>
  <c r="LR156" i="5"/>
  <c r="LR158" i="5" s="1"/>
  <c r="KK156" i="5"/>
  <c r="A157" i="5"/>
  <c r="A158" i="5" s="1"/>
  <c r="A159" i="5" s="1"/>
  <c r="A160" i="5" s="1"/>
  <c r="A161" i="5" s="1"/>
  <c r="A162" i="5" s="1"/>
  <c r="A163" i="5" s="1"/>
  <c r="A164" i="5" s="1"/>
  <c r="JD156" i="5"/>
  <c r="QT314" i="5"/>
  <c r="QT322" i="5"/>
  <c r="QT319" i="5"/>
  <c r="QT320" i="5"/>
  <c r="QT321" i="5"/>
  <c r="QT315" i="5"/>
  <c r="KK158" i="5" l="1"/>
  <c r="JD158" i="5"/>
  <c r="QT323" i="5"/>
  <c r="PM164" i="5"/>
  <c r="LR164" i="5"/>
  <c r="MY164" i="5"/>
  <c r="JD164" i="5"/>
  <c r="JD194" i="5" s="1"/>
  <c r="A165" i="5"/>
  <c r="KK160" i="5" l="1"/>
  <c r="JD160" i="5"/>
  <c r="A166" i="5"/>
  <c r="JD166" i="5" s="1"/>
  <c r="JD180" i="5" s="1"/>
  <c r="QT165" i="5"/>
  <c r="LR165" i="5"/>
  <c r="PM165" i="5"/>
  <c r="MY165" i="5"/>
  <c r="KK165" i="5"/>
  <c r="QT233" i="5" l="1"/>
  <c r="QT241" i="5" s="1"/>
  <c r="E12" i="8" s="1"/>
  <c r="QT324" i="5"/>
  <c r="QT166" i="5"/>
  <c r="PM166" i="5"/>
  <c r="LR166" i="5"/>
  <c r="MY166" i="5"/>
  <c r="KK166" i="5"/>
  <c r="A167" i="5"/>
  <c r="KK200" i="5"/>
  <c r="JD200" i="5"/>
  <c r="JD201" i="5" l="1"/>
  <c r="JD202" i="5" s="1"/>
  <c r="KK201" i="5"/>
  <c r="QT167" i="5"/>
  <c r="PM167" i="5"/>
  <c r="LR167" i="5"/>
  <c r="MY167" i="5"/>
  <c r="KK167" i="5"/>
  <c r="JD167" i="5"/>
  <c r="A168" i="5"/>
  <c r="KK202" i="5" l="1"/>
  <c r="QT168" i="5"/>
  <c r="PM168" i="5"/>
  <c r="LR168" i="5"/>
  <c r="MY168" i="5"/>
  <c r="KK168" i="5"/>
  <c r="JD168" i="5"/>
  <c r="A169" i="5"/>
  <c r="JD203" i="5"/>
  <c r="JD204" i="5" l="1"/>
  <c r="QT169" i="5"/>
  <c r="PM169" i="5"/>
  <c r="MY169" i="5"/>
  <c r="LR169" i="5"/>
  <c r="KK169" i="5"/>
  <c r="A170" i="5"/>
  <c r="JD169" i="5"/>
  <c r="KK203" i="5"/>
  <c r="KK170" i="5" l="1"/>
  <c r="QT170" i="5"/>
  <c r="PM170" i="5"/>
  <c r="LR170" i="5"/>
  <c r="MY170" i="5"/>
  <c r="A171" i="5"/>
  <c r="JD170" i="5"/>
  <c r="KK204" i="5"/>
  <c r="KK171" i="5" l="1"/>
  <c r="QT171" i="5"/>
  <c r="PM171" i="5"/>
  <c r="LR171" i="5"/>
  <c r="MY171" i="5"/>
  <c r="JD171" i="5"/>
  <c r="A172" i="5"/>
  <c r="KK172" i="5" l="1"/>
  <c r="QT172" i="5"/>
  <c r="PM172" i="5"/>
  <c r="LR172" i="5"/>
  <c r="MY172" i="5"/>
  <c r="A173" i="5"/>
  <c r="JD172" i="5"/>
  <c r="KK173" i="5" l="1"/>
  <c r="QT173" i="5"/>
  <c r="PM173" i="5"/>
  <c r="LR173" i="5"/>
  <c r="MY173" i="5"/>
  <c r="A174" i="5"/>
  <c r="JD173" i="5"/>
  <c r="KK174" i="5" l="1"/>
  <c r="QT174" i="5"/>
  <c r="PM174" i="5"/>
  <c r="MY174" i="5"/>
  <c r="LR174" i="5"/>
  <c r="JD174" i="5"/>
  <c r="A175" i="5"/>
  <c r="KK175" i="5" l="1"/>
  <c r="QT175" i="5"/>
  <c r="PM175" i="5"/>
  <c r="LR175" i="5"/>
  <c r="MY175" i="5"/>
  <c r="JD175" i="5"/>
  <c r="A176" i="5"/>
  <c r="KK176" i="5" l="1"/>
  <c r="QT176" i="5"/>
  <c r="PM176" i="5"/>
  <c r="LR176" i="5"/>
  <c r="MY176" i="5"/>
  <c r="A177" i="5"/>
  <c r="JD176" i="5"/>
  <c r="KK177" i="5" l="1"/>
  <c r="QT177" i="5"/>
  <c r="PM177" i="5"/>
  <c r="MY177" i="5"/>
  <c r="LR177" i="5"/>
  <c r="A178" i="5"/>
  <c r="JD177" i="5"/>
  <c r="KK178" i="5" l="1"/>
  <c r="QT178" i="5"/>
  <c r="PM178" i="5"/>
  <c r="LR178" i="5"/>
  <c r="MY178" i="5"/>
  <c r="A179" i="5"/>
  <c r="JD178" i="5"/>
  <c r="KK179" i="5" l="1"/>
  <c r="QT179" i="5"/>
  <c r="PM179" i="5"/>
  <c r="MY179" i="5"/>
  <c r="LR179" i="5"/>
  <c r="A180" i="5"/>
  <c r="JD179" i="5"/>
  <c r="KK180" i="5" l="1"/>
  <c r="QT180" i="5"/>
  <c r="PM180" i="5"/>
  <c r="MY180" i="5"/>
  <c r="LR180" i="5"/>
  <c r="A181" i="5"/>
  <c r="KK181" i="5" l="1"/>
  <c r="QT181" i="5"/>
  <c r="PM181" i="5"/>
  <c r="LR181" i="5"/>
  <c r="MY181" i="5"/>
  <c r="A182" i="5"/>
  <c r="JD181" i="5"/>
  <c r="KK182" i="5" l="1"/>
  <c r="QT182" i="5"/>
  <c r="PM182" i="5"/>
  <c r="LR182" i="5"/>
  <c r="MY182" i="5"/>
  <c r="A183" i="5"/>
  <c r="JD182" i="5"/>
  <c r="KK183" i="5" l="1"/>
  <c r="QT183" i="5"/>
  <c r="PM183" i="5"/>
  <c r="LR183" i="5"/>
  <c r="MY183" i="5"/>
  <c r="A184" i="5"/>
  <c r="JD183" i="5"/>
  <c r="KK184" i="5" l="1"/>
  <c r="QT184" i="5"/>
  <c r="PM184" i="5"/>
  <c r="LR184" i="5"/>
  <c r="MY184" i="5"/>
  <c r="A185" i="5"/>
  <c r="JD184" i="5"/>
  <c r="KK185" i="5" l="1"/>
  <c r="QT185" i="5"/>
  <c r="PM185" i="5"/>
  <c r="LR185" i="5"/>
  <c r="MY185" i="5"/>
  <c r="A186" i="5"/>
  <c r="JD185" i="5"/>
  <c r="KK186" i="5" l="1"/>
  <c r="QT186" i="5"/>
  <c r="PM186" i="5"/>
  <c r="LR186" i="5"/>
  <c r="MY186" i="5"/>
  <c r="A187" i="5"/>
  <c r="JD186" i="5"/>
  <c r="KK187" i="5" l="1"/>
  <c r="QT187" i="5"/>
  <c r="PM187" i="5"/>
  <c r="MY187" i="5"/>
  <c r="LR187" i="5"/>
  <c r="A188" i="5"/>
  <c r="JD187" i="5"/>
  <c r="KK188" i="5" l="1"/>
  <c r="QT188" i="5"/>
  <c r="PM188" i="5"/>
  <c r="LR188" i="5"/>
  <c r="MY188" i="5"/>
  <c r="JD188" i="5"/>
  <c r="A189" i="5"/>
  <c r="KK189" i="5" l="1"/>
  <c r="QT189" i="5"/>
  <c r="PM189" i="5"/>
  <c r="LR189" i="5"/>
  <c r="MY189" i="5"/>
  <c r="A190" i="5"/>
  <c r="JD189" i="5"/>
  <c r="KK190" i="5" l="1"/>
  <c r="QT190" i="5"/>
  <c r="PM190" i="5"/>
  <c r="LR190" i="5"/>
  <c r="MY190" i="5"/>
  <c r="A191" i="5"/>
  <c r="JD190" i="5"/>
  <c r="QT191" i="5" l="1"/>
  <c r="PM191" i="5"/>
  <c r="LR191" i="5"/>
  <c r="MY191" i="5"/>
  <c r="A192" i="5"/>
  <c r="KK191" i="5"/>
  <c r="JD192" i="5"/>
  <c r="KK194" i="5" l="1"/>
  <c r="A193" i="5"/>
  <c r="QT192" i="5"/>
  <c r="PM192" i="5"/>
  <c r="PM194" i="5" s="1"/>
  <c r="PM196" i="5" s="1"/>
  <c r="PM207" i="5" s="1"/>
  <c r="LR192" i="5"/>
  <c r="MY192" i="5"/>
  <c r="MY194" i="5" s="1"/>
  <c r="MY196" i="5" s="1"/>
  <c r="MY207" i="5" s="1"/>
  <c r="LR14" i="5"/>
  <c r="LR154" i="5" s="1"/>
  <c r="LR160" i="5" s="1"/>
  <c r="E14" i="16" s="1"/>
  <c r="E36" i="16" s="1"/>
  <c r="LR310" i="5" l="1"/>
  <c r="LR312" i="5" s="1"/>
  <c r="LR328" i="5" s="1"/>
  <c r="LR330" i="5" s="1"/>
  <c r="MY208" i="5"/>
  <c r="MY209" i="5" s="1"/>
  <c r="MY210" i="5" s="1"/>
  <c r="MY212" i="5" s="1"/>
  <c r="MY214" i="5" s="1"/>
  <c r="F37" i="16" s="1"/>
  <c r="A194" i="5"/>
  <c r="LR193" i="5"/>
  <c r="LR194" i="5" s="1"/>
  <c r="LR196" i="5" s="1"/>
  <c r="LR207" i="5" s="1"/>
  <c r="KK196" i="5"/>
  <c r="PM208" i="5"/>
  <c r="PM209" i="5" s="1"/>
  <c r="LR200" i="5"/>
  <c r="LR201" i="5" s="1"/>
  <c r="F60" i="16" l="1"/>
  <c r="F62" i="16" s="1"/>
  <c r="F51" i="16"/>
  <c r="F58" i="16" s="1"/>
  <c r="LR326" i="5"/>
  <c r="LR314" i="5"/>
  <c r="LR315" i="5"/>
  <c r="LR229" i="5" s="1"/>
  <c r="E46" i="16" s="1"/>
  <c r="KK207" i="5"/>
  <c r="MY233" i="5"/>
  <c r="MY310" i="5"/>
  <c r="LR208" i="5"/>
  <c r="LR209" i="5" s="1"/>
  <c r="LR210" i="5" s="1"/>
  <c r="LR212" i="5" s="1"/>
  <c r="PM210" i="5"/>
  <c r="PM212" i="5" s="1"/>
  <c r="A195" i="5"/>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223" i="5" s="1"/>
  <c r="A224" i="5" s="1"/>
  <c r="A225" i="5" s="1"/>
  <c r="A226" i="5" s="1"/>
  <c r="A227" i="5" s="1"/>
  <c r="A228" i="5" s="1"/>
  <c r="A229" i="5" s="1"/>
  <c r="A230" i="5" s="1"/>
  <c r="A231" i="5" s="1"/>
  <c r="A232" i="5" s="1"/>
  <c r="A233" i="5" s="1"/>
  <c r="A234" i="5" s="1"/>
  <c r="A235" i="5" s="1"/>
  <c r="LR202" i="5"/>
  <c r="X27" i="20" l="1"/>
  <c r="F72" i="16"/>
  <c r="F64" i="16"/>
  <c r="MY241" i="5"/>
  <c r="E9" i="8" s="1"/>
  <c r="MY312" i="5"/>
  <c r="MY326" i="5"/>
  <c r="A236" i="5"/>
  <c r="JD196" i="5"/>
  <c r="KK208" i="5"/>
  <c r="LR203" i="5"/>
  <c r="LR204" i="5" s="1"/>
  <c r="LR214" i="5" s="1"/>
  <c r="E37" i="16" s="1"/>
  <c r="E60" i="16" s="1"/>
  <c r="E62" i="16" s="1"/>
  <c r="OF14" i="5"/>
  <c r="OF154" i="5" s="1"/>
  <c r="X26" i="20" l="1"/>
  <c r="E72" i="16"/>
  <c r="E64" i="16"/>
  <c r="E51" i="16"/>
  <c r="E58" i="16" s="1"/>
  <c r="LR233" i="5"/>
  <c r="LR241" i="5" s="1"/>
  <c r="F8" i="8" s="1"/>
  <c r="LS226" i="5"/>
  <c r="MY314" i="5"/>
  <c r="MY328" i="5"/>
  <c r="MY330" i="5" s="1"/>
  <c r="KK209" i="5"/>
  <c r="JD207" i="5"/>
  <c r="A237" i="5"/>
  <c r="OF160" i="5"/>
  <c r="G14" i="16" s="1"/>
  <c r="G36" i="16" s="1"/>
  <c r="OG154" i="5"/>
  <c r="OF200" i="5" l="1"/>
  <c r="OF201" i="5" s="1"/>
  <c r="OF202" i="5" s="1"/>
  <c r="JD208" i="5"/>
  <c r="KK210" i="5"/>
  <c r="A238" i="5"/>
  <c r="JE237" i="5"/>
  <c r="JD209" i="5" l="1"/>
  <c r="KK212" i="5"/>
  <c r="A239" i="5"/>
  <c r="A240" i="5" s="1"/>
  <c r="JD238" i="5"/>
  <c r="OF203" i="5"/>
  <c r="OF204" i="5" s="1"/>
  <c r="OF214" i="5" s="1"/>
  <c r="JD210" i="5" l="1"/>
  <c r="KK214" i="5"/>
  <c r="JD240" i="5"/>
  <c r="A241" i="5"/>
  <c r="A242" i="5" s="1"/>
  <c r="A243" i="5" s="1"/>
  <c r="A244" i="5" s="1"/>
  <c r="A245" i="5" s="1"/>
  <c r="A246" i="5" s="1"/>
  <c r="A247" i="5" s="1"/>
  <c r="A248" i="5" s="1"/>
  <c r="A249" i="5" s="1"/>
  <c r="A250" i="5" s="1"/>
  <c r="A251" i="5" s="1"/>
  <c r="A252" i="5" s="1"/>
  <c r="A253" i="5" s="1"/>
  <c r="A254" i="5" s="1"/>
  <c r="A255" i="5" s="1"/>
  <c r="A256" i="5" s="1"/>
  <c r="A257" i="5" s="1"/>
  <c r="A258" i="5" s="1"/>
  <c r="A259" i="5" s="1"/>
  <c r="A260" i="5" s="1"/>
  <c r="A261" i="5" s="1"/>
  <c r="A262" i="5" s="1"/>
  <c r="A263" i="5" s="1"/>
  <c r="A264" i="5" s="1"/>
  <c r="A265" i="5" s="1"/>
  <c r="A266" i="5" s="1"/>
  <c r="A267" i="5" s="1"/>
  <c r="A268" i="5" s="1"/>
  <c r="A269" i="5" s="1"/>
  <c r="A270" i="5" s="1"/>
  <c r="A271" i="5" s="1"/>
  <c r="A272" i="5" s="1"/>
  <c r="A273" i="5" s="1"/>
  <c r="A274" i="5" s="1"/>
  <c r="A275" i="5" s="1"/>
  <c r="A276" i="5" s="1"/>
  <c r="A277" i="5" s="1"/>
  <c r="A278" i="5" s="1"/>
  <c r="A279" i="5" s="1"/>
  <c r="A280" i="5" s="1"/>
  <c r="A281" i="5" s="1"/>
  <c r="A282" i="5" s="1"/>
  <c r="A283" i="5" s="1"/>
  <c r="A284" i="5" s="1"/>
  <c r="A285" i="5" s="1"/>
  <c r="A286" i="5" s="1"/>
  <c r="A287" i="5" s="1"/>
  <c r="A288" i="5" s="1"/>
  <c r="A289" i="5" s="1"/>
  <c r="A290" i="5" s="1"/>
  <c r="A291" i="5" s="1"/>
  <c r="A292" i="5" s="1"/>
  <c r="A293" i="5" s="1"/>
  <c r="A294" i="5" s="1"/>
  <c r="A295" i="5" s="1"/>
  <c r="A296" i="5" s="1"/>
  <c r="A297" i="5" s="1"/>
  <c r="A298" i="5" s="1"/>
  <c r="A299" i="5" s="1"/>
  <c r="A300" i="5" s="1"/>
  <c r="A301" i="5" s="1"/>
  <c r="A302" i="5" s="1"/>
  <c r="A303" i="5" s="1"/>
  <c r="A304" i="5" s="1"/>
  <c r="A305" i="5" s="1"/>
  <c r="A306" i="5" s="1"/>
  <c r="A307" i="5" s="1"/>
  <c r="A308" i="5" s="1"/>
  <c r="A309" i="5" s="1"/>
  <c r="A310" i="5" s="1"/>
  <c r="A311" i="5" s="1"/>
  <c r="A312" i="5" s="1"/>
  <c r="A313" i="5" s="1"/>
  <c r="A314" i="5" s="1"/>
  <c r="A315" i="5" s="1"/>
  <c r="OF310" i="5"/>
  <c r="KK310" i="5" l="1"/>
  <c r="KK312" i="5" s="1"/>
  <c r="OF312" i="5"/>
  <c r="OF328" i="5" s="1"/>
  <c r="OF330" i="5" s="1"/>
  <c r="OF326" i="5"/>
  <c r="A316" i="5"/>
  <c r="A317" i="5" s="1"/>
  <c r="A318" i="5" s="1"/>
  <c r="A319" i="5" s="1"/>
  <c r="A320" i="5" s="1"/>
  <c r="A321" i="5" s="1"/>
  <c r="A322" i="5" s="1"/>
  <c r="A323" i="5" s="1"/>
  <c r="A324" i="5" s="1"/>
  <c r="A325" i="5" s="1"/>
  <c r="A326" i="5" s="1"/>
  <c r="A327" i="5" s="1"/>
  <c r="A328" i="5" s="1"/>
  <c r="A329" i="5" s="1"/>
  <c r="A330" i="5" s="1"/>
  <c r="A331" i="5" s="1"/>
  <c r="A332" i="5" s="1"/>
  <c r="A333" i="5" s="1"/>
  <c r="A334" i="5" s="1"/>
  <c r="A335" i="5" s="1"/>
  <c r="A336" i="5" s="1"/>
  <c r="A344" i="5" s="1"/>
  <c r="A345" i="5" s="1"/>
  <c r="A346" i="5" s="1"/>
  <c r="A347" i="5" s="1"/>
  <c r="A348" i="5" s="1"/>
  <c r="A349" i="5" s="1"/>
  <c r="A350" i="5" s="1"/>
  <c r="A351" i="5" s="1"/>
  <c r="A352" i="5" s="1"/>
  <c r="A353" i="5" s="1"/>
  <c r="A354" i="5" s="1"/>
  <c r="A355" i="5" s="1"/>
  <c r="A356" i="5" s="1"/>
  <c r="JD212" i="5"/>
  <c r="OF319" i="5" l="1"/>
  <c r="OF314" i="5"/>
  <c r="OF322" i="5"/>
  <c r="OF315" i="5"/>
  <c r="OF229" i="5" s="1"/>
  <c r="OF321" i="5"/>
  <c r="KK326" i="5"/>
  <c r="KK328" i="5"/>
  <c r="KK330" i="5" s="1"/>
  <c r="OF320" i="5"/>
  <c r="JD214" i="5"/>
  <c r="KK314" i="5"/>
  <c r="PM14" i="5"/>
  <c r="PM154" i="5" s="1"/>
  <c r="PM160" i="5" s="1"/>
  <c r="H14" i="16" s="1"/>
  <c r="H36" i="16" s="1"/>
  <c r="OF323" i="5" l="1"/>
  <c r="OF324" i="5" s="1"/>
  <c r="JD310" i="5"/>
  <c r="JD312" i="5" s="1"/>
  <c r="JD314" i="5" s="1"/>
  <c r="JD315" i="5" s="1"/>
  <c r="OF233" i="5"/>
  <c r="OF241" i="5" s="1"/>
  <c r="E10" i="8" s="1"/>
  <c r="PM200" i="5"/>
  <c r="JD229" i="5" l="1"/>
  <c r="JD328" i="5"/>
  <c r="JD326" i="5"/>
  <c r="PM201" i="5"/>
  <c r="PM202" i="5" s="1"/>
  <c r="JD330" i="5" l="1"/>
  <c r="JD346" i="5" s="1"/>
  <c r="JD351" i="5" s="1"/>
  <c r="JD232" i="5" s="1"/>
  <c r="PM203" i="5"/>
  <c r="PM204" i="5" s="1"/>
  <c r="PM214" i="5" s="1"/>
  <c r="PM310" i="5" s="1"/>
  <c r="PM312" i="5" l="1"/>
  <c r="PM328" i="5" s="1"/>
  <c r="PM330" i="5" s="1"/>
  <c r="PM326" i="5"/>
  <c r="KK233" i="5"/>
  <c r="PM315" i="5" l="1"/>
  <c r="PM229" i="5" s="1"/>
  <c r="PM233" i="5" s="1"/>
  <c r="PM241" i="5" s="1"/>
  <c r="E11" i="8" s="1"/>
  <c r="PM314" i="5"/>
  <c r="PM323" i="5"/>
  <c r="PM324" i="5" s="1"/>
  <c r="KK241" i="5"/>
  <c r="F7" i="8" s="1"/>
  <c r="JD233" i="5"/>
  <c r="E13" i="8" l="1"/>
  <c r="JD241" i="5"/>
  <c r="F6" i="8" s="1"/>
  <c r="F13" i="8" s="1"/>
  <c r="Z30" i="20"/>
  <c r="AD30" i="20" s="1"/>
  <c r="Z25" i="20"/>
  <c r="AB25" i="20"/>
  <c r="Z27" i="20"/>
  <c r="AD27" i="20" s="1"/>
  <c r="AB29" i="20"/>
  <c r="Z28" i="20"/>
  <c r="AD28" i="20" s="1"/>
  <c r="Z26" i="20"/>
  <c r="AD26" i="20" s="1"/>
  <c r="Z29" i="20"/>
  <c r="AD29" i="20" s="1"/>
  <c r="AA30" i="20" l="1"/>
  <c r="AE30" i="20" s="1"/>
  <c r="Z33" i="20"/>
  <c r="AA27" i="20"/>
  <c r="AE27" i="20" s="1"/>
  <c r="AB27" i="20"/>
  <c r="AB28" i="20"/>
  <c r="AA28" i="20"/>
  <c r="AE28" i="20" s="1"/>
  <c r="AB30" i="20"/>
  <c r="AA25" i="20"/>
  <c r="AD25" i="20"/>
  <c r="AA29" i="20"/>
  <c r="AE29" i="20" s="1"/>
  <c r="AE25" i="20" l="1"/>
  <c r="X33" i="20"/>
  <c r="AB26" i="20"/>
  <c r="AA26" i="20"/>
  <c r="AE26" i="20" s="1"/>
  <c r="AA33" i="20" l="1"/>
</calcChain>
</file>

<file path=xl/comments1.xml><?xml version="1.0" encoding="utf-8"?>
<comments xmlns="http://schemas.openxmlformats.org/spreadsheetml/2006/main">
  <authors>
    <author>Author</author>
  </authors>
  <commentList>
    <comment ref="IC200" authorId="0" shapeId="0">
      <text>
        <r>
          <rPr>
            <b/>
            <sz val="20"/>
            <color indexed="81"/>
            <rFont val="Tahoma"/>
            <family val="2"/>
          </rPr>
          <t>Author:</t>
        </r>
        <r>
          <rPr>
            <sz val="20"/>
            <color indexed="81"/>
            <rFont val="Tahoma"/>
            <family val="2"/>
          </rPr>
          <t xml:space="preserve">
Let's discuss with someone and close it. INR 3,24,35,00,049</t>
        </r>
      </text>
    </comment>
    <comment ref="LU200" authorId="0" shapeId="0">
      <text>
        <r>
          <rPr>
            <b/>
            <sz val="9"/>
            <color indexed="81"/>
            <rFont val="Tahoma"/>
            <family val="2"/>
          </rPr>
          <t>Author:</t>
        </r>
        <r>
          <rPr>
            <sz val="9"/>
            <color indexed="81"/>
            <rFont val="Tahoma"/>
            <family val="2"/>
          </rPr>
          <t xml:space="preserve">
Highlighted amount is shown in the ITR. However, the correct tax calculation is INR 357274386</t>
        </r>
      </text>
    </comment>
    <comment ref="LV200" authorId="0" shapeId="0">
      <text>
        <r>
          <rPr>
            <b/>
            <sz val="9"/>
            <color indexed="81"/>
            <rFont val="Tahoma"/>
            <family val="2"/>
          </rPr>
          <t>Author:</t>
        </r>
        <r>
          <rPr>
            <sz val="9"/>
            <color indexed="81"/>
            <rFont val="Tahoma"/>
            <family val="2"/>
          </rPr>
          <t xml:space="preserve">
Highlighted amount is shown in the ITR. However, the correct tax calculation is INR 357274386</t>
        </r>
      </text>
    </comment>
  </commentList>
</comments>
</file>

<file path=xl/comments2.xml><?xml version="1.0" encoding="utf-8"?>
<comments xmlns="http://schemas.openxmlformats.org/spreadsheetml/2006/main">
  <authors>
    <author>BSR</author>
  </authors>
  <commentList>
    <comment ref="Z24" authorId="0" shapeId="0">
      <text>
        <r>
          <rPr>
            <b/>
            <sz val="9"/>
            <color indexed="81"/>
            <rFont val="Tahoma"/>
            <family val="2"/>
          </rPr>
          <t xml:space="preserve">BSR: Discuss the same with Ganesh and take a stand </t>
        </r>
      </text>
    </comment>
    <comment ref="O27" authorId="0" shapeId="0">
      <text>
        <r>
          <rPr>
            <b/>
            <sz val="9"/>
            <color indexed="81"/>
            <rFont val="Tahoma"/>
            <family val="2"/>
          </rPr>
          <t>BSR:</t>
        </r>
        <r>
          <rPr>
            <sz val="9"/>
            <color indexed="81"/>
            <rFont val="Tahoma"/>
            <family val="2"/>
          </rPr>
          <t xml:space="preserve">
Refund of Cholamandalam Facotring received </t>
        </r>
      </text>
    </comment>
  </commentList>
</comments>
</file>

<file path=xl/sharedStrings.xml><?xml version="1.0" encoding="utf-8"?>
<sst xmlns="http://schemas.openxmlformats.org/spreadsheetml/2006/main" count="1877" uniqueCount="521">
  <si>
    <t>Start Date</t>
  </si>
  <si>
    <t>End Date</t>
  </si>
  <si>
    <t>Anuj Malhotra</t>
  </si>
  <si>
    <t>Pavninder Singh</t>
  </si>
  <si>
    <t>Bina Singh</t>
  </si>
  <si>
    <t>Saurav Jindal</t>
  </si>
  <si>
    <t>Jayati Chatterjee</t>
  </si>
  <si>
    <t>PERFORMANCE AND CAPITAL SUMMARY</t>
  </si>
  <si>
    <t>Opening value of the investment</t>
  </si>
  <si>
    <t>Investment during the period</t>
  </si>
  <si>
    <t>Pro-rata no. of equity share in DMI Finance</t>
  </si>
  <si>
    <t>Pro-rata no. of CCDs in DMI Finance</t>
  </si>
  <si>
    <t>Share in interest-CCD in DMI Finance  - Gross</t>
  </si>
  <si>
    <t>NAV Growth - Equity of DMI Finance</t>
  </si>
  <si>
    <t>Gross Return on investment</t>
  </si>
  <si>
    <t>Management Fee &amp; Other Expenses Payable</t>
  </si>
  <si>
    <t>Net Return on investment (Pre-tax)</t>
  </si>
  <si>
    <t>Self Assessment Tax and Witholding Tax Deducted *</t>
  </si>
  <si>
    <t>Net Return on investment (Post-tax)</t>
  </si>
  <si>
    <t>Less: Withdrawals</t>
  </si>
  <si>
    <t>Net Outstanding Return on investment (Post-tax)</t>
  </si>
  <si>
    <t xml:space="preserve">Ending Net Capital Balance </t>
  </si>
  <si>
    <t>Pre-tax return on investment</t>
  </si>
  <si>
    <t>DMI FINANCE PRIVATE LIMITED</t>
  </si>
  <si>
    <t>Start</t>
  </si>
  <si>
    <t>Names of domestic investors</t>
  </si>
  <si>
    <t>Investment through Pardus Trust</t>
  </si>
  <si>
    <t>Direct investment</t>
  </si>
  <si>
    <t>Mr Anuj Malhotra</t>
  </si>
  <si>
    <t>Mr. Parvinder Singh</t>
  </si>
  <si>
    <t>Ms. Bina Singh</t>
  </si>
  <si>
    <t>Mr. Saurav Jindal</t>
  </si>
  <si>
    <t>Till</t>
  </si>
  <si>
    <t>Name of Investor:</t>
  </si>
  <si>
    <t>61, 2nd floor, Panchkuian Road, New Delhi</t>
  </si>
  <si>
    <t>Date of Investment       -  May 2, 2009</t>
  </si>
  <si>
    <t>Status                           -  Individual</t>
  </si>
  <si>
    <t>Name of Investor - Mr. Anuj Malhotra</t>
  </si>
  <si>
    <t>Note : The above figures are unaudited and are not to be used for income tax purposes.</t>
  </si>
  <si>
    <t>* The tax calculations are in relation to interest income and do not consider impact of tax on NAV growth.</t>
  </si>
  <si>
    <t>INVESTMENT SUMMARY</t>
  </si>
  <si>
    <t>Period</t>
  </si>
  <si>
    <t>Amount invested</t>
  </si>
  <si>
    <t>Investment till 12/31/2010</t>
  </si>
  <si>
    <t>6/7/2011 - 6/30/2011</t>
  </si>
  <si>
    <t>Sr No.</t>
  </si>
  <si>
    <t>Questions</t>
  </si>
  <si>
    <t>Date of assessment order</t>
  </si>
  <si>
    <t>Due date of passing assessment order</t>
  </si>
  <si>
    <t>Date of receipt of assessment order</t>
  </si>
  <si>
    <t>Income from House Property as per ROI</t>
  </si>
  <si>
    <t>Are there any disallowances made in the Assessment Order?</t>
  </si>
  <si>
    <t>Are there any allowances made in the Assessment Order?</t>
  </si>
  <si>
    <t>Income from capital gains as per ROI</t>
  </si>
  <si>
    <t>Are there any deductions under Chapter VI A?</t>
  </si>
  <si>
    <t>Book Profit of the company u/s 115JB as per ROI</t>
  </si>
  <si>
    <t>Is there any Self-Assessment Tax paid by the company?</t>
  </si>
  <si>
    <t>Is there any Interest receivable applicable u/s 244A of the Income Tax Act 1961?</t>
  </si>
  <si>
    <t>Has any refund already been received?</t>
  </si>
  <si>
    <t>What is the date of filing such Rectification Application?</t>
  </si>
  <si>
    <t>What is the due date of filing such Rectification Application?</t>
  </si>
  <si>
    <t>Total Amount sought to be Rectified as per Application u/s 154</t>
  </si>
  <si>
    <t>Has a Rectification Order been passed?</t>
  </si>
  <si>
    <t>Date of passing the Rectification Order?</t>
  </si>
  <si>
    <t>Due Date of passing Rectification Order?</t>
  </si>
  <si>
    <t>Has a favorable Rectification Order been passed?</t>
  </si>
  <si>
    <t>Has a CIT(A) Appeal been filed?</t>
  </si>
  <si>
    <t>CIT (Appeal)</t>
  </si>
  <si>
    <t>Date of filing CIT(A)</t>
  </si>
  <si>
    <t>Has the CIT(A) Order been passed?</t>
  </si>
  <si>
    <t>Date of CIT (A) Order</t>
  </si>
  <si>
    <t>Date of receipt of CIT(A) order</t>
  </si>
  <si>
    <t>Details of CIT(A) order – adverse views</t>
  </si>
  <si>
    <t>Income-tax Appellate Tribunal</t>
  </si>
  <si>
    <t xml:space="preserve">Has the ITAT Order been passed? </t>
  </si>
  <si>
    <t>Date of ITAT Order</t>
  </si>
  <si>
    <t>Date of receipt of ITAT order</t>
  </si>
  <si>
    <t>High Court</t>
  </si>
  <si>
    <t>Due date of filing appeal before High Court</t>
  </si>
  <si>
    <t xml:space="preserve">Has the High Court Order been passed? </t>
  </si>
  <si>
    <t>Date of Passing the High Court Order?</t>
  </si>
  <si>
    <t>Has a favorable High Court Order been passed?</t>
  </si>
  <si>
    <t>Total amount of disallowance against which  Appeal with the Supreme Court has been filed</t>
  </si>
  <si>
    <t>Date of Passing the Supreme Court Order?</t>
  </si>
  <si>
    <t>Due date of Passing Supreme Court Order?</t>
  </si>
  <si>
    <t>Has a favorable Supreme Court Order been passed?</t>
  </si>
  <si>
    <t>Does the Company have any income from house property?</t>
  </si>
  <si>
    <t>Does the Company have any income from Business &amp; Profession?</t>
  </si>
  <si>
    <t>Does the Company have any income from other sources?</t>
  </si>
  <si>
    <t>What is the Book Profit of the company u/s 115JB</t>
  </si>
  <si>
    <t>Has TCS been paid by the company?</t>
  </si>
  <si>
    <t>a</t>
  </si>
  <si>
    <t>b</t>
  </si>
  <si>
    <t>c</t>
  </si>
  <si>
    <t>d</t>
  </si>
  <si>
    <t>Yes</t>
  </si>
  <si>
    <t>AY&gt;&gt;</t>
  </si>
  <si>
    <t>2001-02</t>
  </si>
  <si>
    <t>2002-03</t>
  </si>
  <si>
    <t>2003-04</t>
  </si>
  <si>
    <t>2004-05</t>
  </si>
  <si>
    <t>2005-06</t>
  </si>
  <si>
    <t>2006-07</t>
  </si>
  <si>
    <t>2007-08</t>
  </si>
  <si>
    <t>2009-10</t>
  </si>
  <si>
    <t>FY&gt;&gt;</t>
  </si>
  <si>
    <t>Basic Tax Rate</t>
  </si>
  <si>
    <t>MAT Rate</t>
  </si>
  <si>
    <t>Surcharge Rate</t>
  </si>
  <si>
    <t>Education Cess</t>
  </si>
  <si>
    <t>2010-11</t>
  </si>
  <si>
    <t>2011-12</t>
  </si>
  <si>
    <t>2012-13</t>
  </si>
  <si>
    <t>2013-14</t>
  </si>
  <si>
    <t>2014-15</t>
  </si>
  <si>
    <t>2015-16</t>
  </si>
  <si>
    <t>2008-09</t>
  </si>
  <si>
    <t>2016-17</t>
  </si>
  <si>
    <t>2000-01</t>
  </si>
  <si>
    <r>
      <t>Advance Tax (1</t>
    </r>
    <r>
      <rPr>
        <vertAlign val="superscript"/>
        <sz val="11"/>
        <rFont val="Calibri"/>
        <family val="2"/>
        <scheme val="minor"/>
      </rPr>
      <t>st</t>
    </r>
    <r>
      <rPr>
        <sz val="11"/>
        <rFont val="Calibri"/>
        <family val="2"/>
        <scheme val="minor"/>
      </rPr>
      <t xml:space="preserve"> Installment) been paid by the Company?</t>
    </r>
  </si>
  <si>
    <r>
      <t>Advance Tax (2</t>
    </r>
    <r>
      <rPr>
        <vertAlign val="superscript"/>
        <sz val="11"/>
        <rFont val="Calibri"/>
        <family val="2"/>
        <scheme val="minor"/>
      </rPr>
      <t>nd</t>
    </r>
    <r>
      <rPr>
        <sz val="11"/>
        <rFont val="Calibri"/>
        <family val="2"/>
        <scheme val="minor"/>
      </rPr>
      <t xml:space="preserve"> Installment) been paid by the Company?</t>
    </r>
  </si>
  <si>
    <r>
      <t>Advance Tax (3</t>
    </r>
    <r>
      <rPr>
        <vertAlign val="superscript"/>
        <sz val="11"/>
        <rFont val="Calibri"/>
        <family val="2"/>
        <scheme val="minor"/>
      </rPr>
      <t>rd</t>
    </r>
    <r>
      <rPr>
        <sz val="11"/>
        <rFont val="Calibri"/>
        <family val="2"/>
        <scheme val="minor"/>
      </rPr>
      <t xml:space="preserve"> Installment) been paid by the Company?</t>
    </r>
  </si>
  <si>
    <r>
      <t>Advance Tax (4</t>
    </r>
    <r>
      <rPr>
        <vertAlign val="superscript"/>
        <sz val="11"/>
        <rFont val="Calibri"/>
        <family val="2"/>
        <scheme val="minor"/>
      </rPr>
      <t>th</t>
    </r>
    <r>
      <rPr>
        <sz val="11"/>
        <rFont val="Calibri"/>
        <family val="2"/>
        <scheme val="minor"/>
      </rPr>
      <t xml:space="preserve"> Installment) been paid by the Company?</t>
    </r>
  </si>
  <si>
    <t>Order Description</t>
  </si>
  <si>
    <t>Tax computation after rectification of TDS Credit and interest calculation errors</t>
  </si>
  <si>
    <t>Compliances:</t>
  </si>
  <si>
    <t>Deduction Certificates (sec 80-IA, 80-IB, 80-IC, 80-ID, etc)</t>
  </si>
  <si>
    <t>MAT Certificate (Sec 115JB - Form 29B)</t>
  </si>
  <si>
    <t>Form No. 3CEB - Transfer Pricing report</t>
  </si>
  <si>
    <t>Transfer Pricing Study Reprt</t>
  </si>
  <si>
    <t>Annual value of property</t>
  </si>
  <si>
    <t>Additions on account of :</t>
  </si>
  <si>
    <t>(Deductions) on account of :</t>
  </si>
  <si>
    <t>Gross Total Income</t>
  </si>
  <si>
    <t>Total Deduction</t>
  </si>
  <si>
    <t>Total Income as per Regular Provisions</t>
  </si>
  <si>
    <t>Computation under 115JB</t>
  </si>
  <si>
    <t>Deemed Income As Per MAT</t>
  </si>
  <si>
    <t xml:space="preserve">Deemed Income As Per MAT (Rounded off) </t>
  </si>
  <si>
    <t>STATEMENT OF TAXES</t>
  </si>
  <si>
    <t>A) Tax on Regular income</t>
  </si>
  <si>
    <t>Tax on Total Income</t>
  </si>
  <si>
    <t>Add: Surcharge</t>
  </si>
  <si>
    <t>Add: Education Cess</t>
  </si>
  <si>
    <t>B) Tax on income computed under MAT provisions</t>
  </si>
  <si>
    <t>Tax Liability (being higher of above A or B)</t>
  </si>
  <si>
    <t xml:space="preserve">First Instalment </t>
  </si>
  <si>
    <t xml:space="preserve">Second Instalment </t>
  </si>
  <si>
    <t xml:space="preserve">Third Instalment </t>
  </si>
  <si>
    <t xml:space="preserve">Fourth Instalment </t>
  </si>
  <si>
    <t>Total Tax Paid</t>
  </si>
  <si>
    <t>Working of MAT Credit</t>
  </si>
  <si>
    <t>MAT Credit B/f. from earlier years</t>
  </si>
  <si>
    <t>MAT Credit Added (utilised) during the year</t>
  </si>
  <si>
    <t>MAT Credit Carried Forward to the next year</t>
  </si>
  <si>
    <t>Brought forward losses</t>
  </si>
  <si>
    <t>Total tax liability</t>
  </si>
  <si>
    <t>Less: TDS deducted</t>
  </si>
  <si>
    <t>Balance tax liablity</t>
  </si>
  <si>
    <t>Less: Advance tax paid</t>
  </si>
  <si>
    <t>Net tax liability</t>
  </si>
  <si>
    <t>Interest</t>
  </si>
  <si>
    <t>Fourth Instalment</t>
  </si>
  <si>
    <t>Interest under section 234C</t>
  </si>
  <si>
    <t>Does the Company have any income from capital gains? STT Paid</t>
  </si>
  <si>
    <t>Does the Company have any income from capital gains? Not STT Paid</t>
  </si>
  <si>
    <t>IV</t>
  </si>
  <si>
    <t>Assessment Year :</t>
  </si>
  <si>
    <t>AY 2012-13</t>
  </si>
  <si>
    <t>1. Losses as per ITR</t>
  </si>
  <si>
    <t>A) Capital Gains Losses</t>
  </si>
  <si>
    <t>B) Business Losses:</t>
  </si>
  <si>
    <t>i) Unabsorbed Depreciation</t>
  </si>
  <si>
    <t>ii)Business Losses</t>
  </si>
  <si>
    <t>Total Business Losses</t>
  </si>
  <si>
    <t>A) Utilisation of Capital Gains Losses</t>
  </si>
  <si>
    <t>B) Utilisation of Business Losses</t>
  </si>
  <si>
    <t>ii) Business Losses</t>
  </si>
  <si>
    <t>3. Balance of Losses</t>
  </si>
  <si>
    <t>A) Capital Gain Losses</t>
  </si>
  <si>
    <t>B) Business Losses</t>
  </si>
  <si>
    <t>Total Business Losses to be carried forward</t>
  </si>
  <si>
    <t>Year</t>
  </si>
  <si>
    <t>Remarks</t>
  </si>
  <si>
    <t>Assessment/ Appeal status</t>
  </si>
  <si>
    <t>Demand/ (Refund)</t>
  </si>
  <si>
    <t>Unabsorbed Depreciation</t>
  </si>
  <si>
    <t>Has a revised return been filed by the company?</t>
  </si>
  <si>
    <t>Links to documents</t>
  </si>
  <si>
    <t xml:space="preserve">Form 3CA/3CD - Tax Audit report </t>
  </si>
  <si>
    <t>Assessment Order
u/s. 143(3) / 92CA(3)
- Independent tax calculation as per our formula</t>
  </si>
  <si>
    <t>Assessment Order
u/s. 143(3) / 92CA(3)
- Tax calculation as per assessing officer</t>
  </si>
  <si>
    <t>CIT (A) Order</t>
  </si>
  <si>
    <t>High Court Order</t>
  </si>
  <si>
    <t>Supreme Court Order</t>
  </si>
  <si>
    <t>INCOME FROM HOUSE PROPERTY</t>
  </si>
  <si>
    <t>INCOME FROM CAPITAL GAINS</t>
  </si>
  <si>
    <t>INCOME FROM OTHER SOURCES</t>
  </si>
  <si>
    <t>INCOME FROM BUSINESS AND PROFESSION</t>
  </si>
  <si>
    <t>Brought Forward Losses utilised:</t>
  </si>
  <si>
    <t>Tax liability on Regular Income (A)</t>
  </si>
  <si>
    <t>Tax liabilty under MAT (B)</t>
  </si>
  <si>
    <t>Advance Tax</t>
  </si>
  <si>
    <t>Interest u/s 234A</t>
  </si>
  <si>
    <t>Interest u/s 234B</t>
  </si>
  <si>
    <t>Interest u/s 234C</t>
  </si>
  <si>
    <t>Tax Payable / (Refundable)</t>
  </si>
  <si>
    <t>Refund Already Received</t>
  </si>
  <si>
    <t>Net Demand (Refund Due)</t>
  </si>
  <si>
    <t>Interest under section 234B</t>
  </si>
  <si>
    <t>Advance Tax Liability</t>
  </si>
  <si>
    <t>Advance Tax Paid</t>
  </si>
  <si>
    <t>Balance Tax Liabilty</t>
  </si>
  <si>
    <t>Interest under section 234A</t>
  </si>
  <si>
    <t>Date of filing return of income</t>
  </si>
  <si>
    <t xml:space="preserve">Due date of filing return of income </t>
  </si>
  <si>
    <t>Insert Date</t>
  </si>
  <si>
    <t>Delay ( in no. of months )</t>
  </si>
  <si>
    <t>Comment: Interest u/s 234A as per our calculation matches the interest as per the Return of Income</t>
  </si>
  <si>
    <t>Flow chart</t>
  </si>
  <si>
    <t>Flow Chart</t>
  </si>
  <si>
    <t>Financial Year</t>
  </si>
  <si>
    <t>Assessment Year:</t>
  </si>
  <si>
    <t>Financial Year:</t>
  </si>
  <si>
    <t>INPUT DATA SHEET</t>
  </si>
  <si>
    <t>Original Return/Revised Return</t>
  </si>
  <si>
    <t>Assessment Order/Rectification Order/ Re Assessment Order/ Rectifications/Appeals</t>
  </si>
  <si>
    <t>Tax rate</t>
  </si>
  <si>
    <t xml:space="preserve">Surcharge Applicable if Net Taxable total income is &gt; </t>
  </si>
  <si>
    <t>Financial years and Assessment years</t>
  </si>
  <si>
    <t>FY</t>
  </si>
  <si>
    <t>AY</t>
  </si>
  <si>
    <t>Start date</t>
  </si>
  <si>
    <t>End date</t>
  </si>
  <si>
    <t>SNo.</t>
  </si>
  <si>
    <t>Response</t>
  </si>
  <si>
    <t>STANDARD DATA SHEET</t>
  </si>
  <si>
    <t>Please click button</t>
  </si>
  <si>
    <t>MASTER DATA SHEET</t>
  </si>
  <si>
    <t>do not delete as of now</t>
  </si>
  <si>
    <t>Losses Utilised for the Year</t>
  </si>
  <si>
    <t>Is there Interest U/S 234A of the Income Tax Act 1961 as per Order?</t>
  </si>
  <si>
    <t>Is there Interest u/s 234B of the Income Tax Act 1961 as per Order?</t>
  </si>
  <si>
    <t>Is there any Interest Applicable u/s 234C of the Income Tax Act 1961 as per Order?</t>
  </si>
  <si>
    <t>Compliances</t>
  </si>
  <si>
    <t>Exemption Certificates (sec 10(23C), 10A, 10AA, etc)</t>
  </si>
  <si>
    <t>Advance Tax Compliance</t>
  </si>
  <si>
    <t>Link to Docs</t>
  </si>
  <si>
    <t>Negative</t>
  </si>
  <si>
    <t>Details of Tax Deducted at Source by the company</t>
  </si>
  <si>
    <t>The information is being updated for ?</t>
  </si>
  <si>
    <t xml:space="preserve">The information being updated is for </t>
  </si>
  <si>
    <t>Date of Order / Return</t>
  </si>
  <si>
    <t>What is the date of filing the return?</t>
  </si>
  <si>
    <t>What is the due date of filing a return?</t>
  </si>
  <si>
    <t>Questions pertaining to tax paid / payable by the AO vide the order</t>
  </si>
  <si>
    <t>TDS</t>
  </si>
  <si>
    <t>First Installment</t>
  </si>
  <si>
    <t>Second Installment</t>
  </si>
  <si>
    <t>Third Installment</t>
  </si>
  <si>
    <t>Fourth Installment</t>
  </si>
  <si>
    <t>Self Assessment Tax</t>
  </si>
  <si>
    <t>ITAT Order</t>
  </si>
  <si>
    <t>Section under which Assessment/Appeal rectification order is passed</t>
  </si>
  <si>
    <t>Unabsorbed depreciation utilised</t>
  </si>
  <si>
    <t>Has the company utlised MAT Credit available during the year?</t>
  </si>
  <si>
    <t>Interest U/S 234A of the Income Tax Act 1961</t>
  </si>
  <si>
    <t>Interest u/s 234B of the Income Tax Act 1961</t>
  </si>
  <si>
    <t xml:space="preserve">Interest u/s 234C of the Income Tax Act 1961 </t>
  </si>
  <si>
    <t xml:space="preserve">Unabsorbed depreciation </t>
  </si>
  <si>
    <t xml:space="preserve">MAT Credit </t>
  </si>
  <si>
    <t>Details of Tax Deducted at Source for the company</t>
  </si>
  <si>
    <t>dd-mon-yy</t>
  </si>
  <si>
    <t>CIT (A) Order against Reassessment Order</t>
  </si>
  <si>
    <t>ITAT Order against CIT(A) reassessment Order</t>
  </si>
  <si>
    <t>High Court Order against ITAT reassessment Order</t>
  </si>
  <si>
    <t>Supreme Court Order against High Court reassessment Order</t>
  </si>
  <si>
    <t>Intimation under Section 143(1)</t>
  </si>
  <si>
    <t>Assessment Order under Section 143(3)</t>
  </si>
  <si>
    <t>ITAT Order againt CIT(A) reassessment order</t>
  </si>
  <si>
    <t>High Court Order against ITAT reassessment order</t>
  </si>
  <si>
    <t>Supreme Court Order against High Court reassessment order</t>
  </si>
  <si>
    <t>Income from Other Sources as per ROI</t>
  </si>
  <si>
    <t>Income from other Business &amp; Profession as per ROI</t>
  </si>
  <si>
    <t>Rectification Order under Section 154 - 1</t>
  </si>
  <si>
    <t>Rectification Order under Section 154 - 2</t>
  </si>
  <si>
    <t>Rectification Order under Section 154 - 3</t>
  </si>
  <si>
    <t>Rectification Order under Section 154 - 4</t>
  </si>
  <si>
    <t>Reassessment Order u/s 147 r.w.s 143(3) - 1</t>
  </si>
  <si>
    <t>Reassessment Order u/s 147 r.w.s 143(3) - 2</t>
  </si>
  <si>
    <t>Reassessment Order u/s 147 r.w.s 143(3) - 3</t>
  </si>
  <si>
    <t>Reassessment Order u/s 147 r.w.s 143(3) - 3 Rectification order u/s 154-1</t>
  </si>
  <si>
    <t>Reassessment Order u/s 147 r.w.s 143(3) - 3 Rectification order u/s 154-2</t>
  </si>
  <si>
    <t>CIT(A)-Order</t>
  </si>
  <si>
    <t>CIT(A)-Order-Rectification Order u/s 154-1</t>
  </si>
  <si>
    <t>CIT(A)-Order-Rectification Order u/s 154-2</t>
  </si>
  <si>
    <t>ITAT Order-Rectification order u/s 154-1</t>
  </si>
  <si>
    <t>ITAT Order-Rectification order u/s 154-2</t>
  </si>
  <si>
    <t>CIT(A) Order against Reassessment order</t>
  </si>
  <si>
    <t>Rectification against CIT(A) Order against Reassessment order -1</t>
  </si>
  <si>
    <t>Rectification against CIT(A) Order against Reassessment order -2</t>
  </si>
  <si>
    <t>Rectification of ITAT Order againt CIT(A) reassessment order-1</t>
  </si>
  <si>
    <t>Rectification of ITAT Order againt CIT(A) reassessment order-2</t>
  </si>
  <si>
    <t>Rectification Order
u/s 154 - 1</t>
  </si>
  <si>
    <t>Rectification Order
u/s 154 - 2</t>
  </si>
  <si>
    <t>Rectification Order
u/s 154 - 3</t>
  </si>
  <si>
    <t>Rectification Order
u/s 154 - 4</t>
  </si>
  <si>
    <t>Reassessment Order
u/s 147 r.w.s 143(3)- 1</t>
  </si>
  <si>
    <t>Reassessment Order
u/s 147 r.w.s 143(3) -2</t>
  </si>
  <si>
    <t>Reassessment Order
u/s 147 r.w.s 143(3) -3</t>
  </si>
  <si>
    <t>Reassessment Order
u/s 147 r.w.s 143(3)  Rectification order u/s 154 -1</t>
  </si>
  <si>
    <t>Reassessment Order
u/s 147 r.w.s 143(3)  Rectification order u/s 154 -2</t>
  </si>
  <si>
    <t>CIT (A) Order - Rectification order u/s 154-1</t>
  </si>
  <si>
    <t>CIT (A) Order - Rectification order u/s 154-2</t>
  </si>
  <si>
    <t>ITAT Order - Rectification order u/s 154-1</t>
  </si>
  <si>
    <t>ITAT Order - Rectification order u/s 154-2</t>
  </si>
  <si>
    <t>Rectification of CIT (A) Order against Reassessment Order - 1</t>
  </si>
  <si>
    <t>Rectification of CIT (A) Order against Reassessment Order - 2</t>
  </si>
  <si>
    <t>Rectification of ITAT Order against CIT(A) reassessment Order - 1</t>
  </si>
  <si>
    <t>Rectification of ITAT Order against CIT(A) reassessment Order - 2</t>
  </si>
  <si>
    <t>Intimation under section 143(1)</t>
  </si>
  <si>
    <t>Deductions under Chapter VI-A</t>
  </si>
  <si>
    <t>Original Return filed u/s 139(1)</t>
  </si>
  <si>
    <t>Disallowance u/s 40a(ia)</t>
  </si>
  <si>
    <t>Transfer Pricing Study report</t>
  </si>
  <si>
    <t>ROI</t>
  </si>
  <si>
    <t>Disallowance u/s 14A</t>
  </si>
  <si>
    <t>Depreciation on land value included in the building</t>
  </si>
  <si>
    <t>Excess claim on depreciation on motor vehicle on hire</t>
  </si>
  <si>
    <t>Lease equalisation charges</t>
  </si>
  <si>
    <t>Prepaid finance charges</t>
  </si>
  <si>
    <t>Amortisation of premium</t>
  </si>
  <si>
    <t>Disallowance of depreciation</t>
  </si>
  <si>
    <t>Income from assignment of receivables</t>
  </si>
  <si>
    <t>Depreciation on UPS/Printer/Scanner</t>
  </si>
  <si>
    <t>Excess Depreciation on Motor Vehicles</t>
  </si>
  <si>
    <t>Disallowance of Forex loss as speculative in nature</t>
  </si>
  <si>
    <t>Accrued income towards excess interest spread</t>
  </si>
  <si>
    <t>Disallowance of depreciation on leasehold improvement</t>
  </si>
  <si>
    <t>Disallowance of software expenses</t>
  </si>
  <si>
    <t>Withdrawal from securities premium account treated as revevnue receipts</t>
  </si>
  <si>
    <t xml:space="preserve"> </t>
  </si>
  <si>
    <t>Not applicable</t>
  </si>
  <si>
    <t>As per return of income</t>
  </si>
  <si>
    <t>Not Applicable</t>
  </si>
  <si>
    <t>MAT Credit</t>
  </si>
  <si>
    <t>Less : Advance Tax,  TDS and MAT Credit</t>
  </si>
  <si>
    <t>aaacc1226h17081978</t>
  </si>
  <si>
    <t>AY 2009-10</t>
  </si>
  <si>
    <t>Total</t>
  </si>
  <si>
    <t>Assessment Order
u/s. 143(3) / 92CA(3)</t>
  </si>
  <si>
    <t>AY 2010-11</t>
  </si>
  <si>
    <t>AY 2011-12</t>
  </si>
  <si>
    <t>Demand/ (Refund) Summary:</t>
  </si>
  <si>
    <t>AY 2013-14</t>
  </si>
  <si>
    <t>AY 2014-15</t>
  </si>
  <si>
    <t>AY 2015-16</t>
  </si>
  <si>
    <t>i)Business Losses</t>
  </si>
  <si>
    <t>ii) Unabsorbed Depreciation</t>
  </si>
  <si>
    <t>2. Utilisation of Losses (AY 2014-2015)</t>
  </si>
  <si>
    <t>Business Loss Analysis</t>
  </si>
  <si>
    <t>Interest for original return</t>
  </si>
  <si>
    <t>Interest for revised return</t>
  </si>
  <si>
    <t xml:space="preserve">Revised Return filed u/s 139(5) </t>
  </si>
  <si>
    <t>Interest under Section 220</t>
  </si>
  <si>
    <t>Available</t>
  </si>
  <si>
    <t>Refund adjusted</t>
  </si>
  <si>
    <t>Revised Return filed u/s 139(5)</t>
  </si>
  <si>
    <t xml:space="preserve">Loss on sale of AMC </t>
  </si>
  <si>
    <t>Interest receivable u/s 244A</t>
  </si>
  <si>
    <t>Interest u/s 234D</t>
  </si>
  <si>
    <t>Interest Calculation u/s 244A</t>
  </si>
  <si>
    <t>Calculation of interest from date</t>
  </si>
  <si>
    <t>Calculation of interest to date</t>
  </si>
  <si>
    <t>No. of Months of Interest</t>
  </si>
  <si>
    <t xml:space="preserve">Rate of Interest </t>
  </si>
  <si>
    <t>Interest Calculation</t>
  </si>
  <si>
    <t>No. of months of interest</t>
  </si>
  <si>
    <t>Interest under section 234D</t>
  </si>
  <si>
    <t>Date of receipt of refund</t>
  </si>
  <si>
    <t>No. of months</t>
  </si>
  <si>
    <t>Amount</t>
  </si>
  <si>
    <t>Not available</t>
  </si>
  <si>
    <t xml:space="preserve">Interest </t>
  </si>
  <si>
    <t>Mismatch</t>
  </si>
  <si>
    <t>MATCHED</t>
  </si>
  <si>
    <t>Matter pending before CIT(A)
154 Order has been passed by AO</t>
  </si>
  <si>
    <t>Mismatch in corporate tax - can be ignored</t>
  </si>
  <si>
    <t>CHOLAMANDALAM INVESTMENT AND FINANCE COMPANY LIMITED</t>
  </si>
  <si>
    <t>PAN : AAACC1226H</t>
  </si>
  <si>
    <t>AY 2009-10 - FY 2008-09</t>
  </si>
  <si>
    <t xml:space="preserve">  </t>
  </si>
  <si>
    <t>`</t>
  </si>
  <si>
    <t>AY 2010-11 FY 2009-10</t>
  </si>
  <si>
    <t>AY 2011-12 FY 2010-11</t>
  </si>
  <si>
    <t>AY 2012-13 FY 2011-12</t>
  </si>
  <si>
    <t>AY 2013-14 FY 2012-13</t>
  </si>
  <si>
    <t>Matter pending before CIT(A)</t>
  </si>
  <si>
    <t>Revised Return filed u/s 139(4)</t>
  </si>
  <si>
    <t>Exemption Certificates</t>
  </si>
  <si>
    <t>Deduction Certificates</t>
  </si>
  <si>
    <t xml:space="preserve">Return of income has been filed </t>
  </si>
  <si>
    <t>Completed</t>
  </si>
  <si>
    <t xml:space="preserve">Categorisation </t>
  </si>
  <si>
    <t>A / B / C</t>
  </si>
  <si>
    <t>A</t>
  </si>
  <si>
    <t>B</t>
  </si>
  <si>
    <t>C</t>
  </si>
  <si>
    <t xml:space="preserve">Litigation Simulation along-with ABC Analysis </t>
  </si>
  <si>
    <r>
      <t xml:space="preserve">Interest u/s </t>
    </r>
    <r>
      <rPr>
        <b/>
        <sz val="11"/>
        <color indexed="8"/>
        <rFont val="Arial"/>
        <family val="2"/>
      </rPr>
      <t>234A</t>
    </r>
  </si>
  <si>
    <r>
      <t xml:space="preserve">Interest u/s </t>
    </r>
    <r>
      <rPr>
        <b/>
        <sz val="11"/>
        <color indexed="8"/>
        <rFont val="Arial"/>
        <family val="2"/>
      </rPr>
      <t>234B</t>
    </r>
  </si>
  <si>
    <r>
      <t xml:space="preserve">Interest u/s </t>
    </r>
    <r>
      <rPr>
        <b/>
        <sz val="11"/>
        <color indexed="8"/>
        <rFont val="Arial"/>
        <family val="2"/>
      </rPr>
      <t>234C</t>
    </r>
  </si>
  <si>
    <t>Interest under section 234B  - Interest for default in payment of advance tax</t>
  </si>
  <si>
    <t>Interest under section 234A - Interest for delay in filing the return of income</t>
  </si>
  <si>
    <t>Cross verification of interest charged / allowed by the Company and tax department</t>
  </si>
  <si>
    <t xml:space="preserve">Payment 1 </t>
  </si>
  <si>
    <t xml:space="preserve">Date of payment </t>
  </si>
  <si>
    <t xml:space="preserve">Amount paid </t>
  </si>
  <si>
    <t>Payment 2</t>
  </si>
  <si>
    <t>Payment 3</t>
  </si>
  <si>
    <t>Payment 4</t>
  </si>
  <si>
    <t>Assessment Order
u/s. 143(3) / 92CA(3) - 1</t>
  </si>
  <si>
    <t>6. Details of regular assessment tax paid</t>
  </si>
  <si>
    <t xml:space="preserve">Not applicable </t>
  </si>
  <si>
    <t>Appeal pending</t>
  </si>
  <si>
    <t>ITAT</t>
  </si>
  <si>
    <t>CIT(A)</t>
  </si>
  <si>
    <t>i. Regular asst - ITAT has remanded matter to AO; order passed for MA remanding the matter to AO
ii. Reopening Matter - CIT(A) pending disposal</t>
  </si>
  <si>
    <t xml:space="preserve">Current Status as per Income-tax Dept. </t>
  </si>
  <si>
    <t>Regular Assessment Tax</t>
  </si>
  <si>
    <t>154 Application to be filed</t>
  </si>
  <si>
    <t>i. Matter pending before CIT(A)
ii. Reassessment proceedings are ongoing</t>
  </si>
  <si>
    <t>AY 2014-15  FY 2013-14</t>
  </si>
  <si>
    <t>AY 2015-16 FY 2014-15</t>
  </si>
  <si>
    <t>1) The AO has not considered 234C in his calucation, hence no action unless he levies this. 
2) Rectification application filed for levy of interest u/s 234A and mismatch in TDS credit. As 234A amount is higher then 234C we should followup for disposal of rectificaation and TDS credit.</t>
  </si>
  <si>
    <t>Assesstment in Progress</t>
  </si>
  <si>
    <t xml:space="preserve">Provision </t>
  </si>
  <si>
    <t>Contingent Liability</t>
  </si>
  <si>
    <t>1) The AO has given short TDS credit to the tune of INR 428,514. 
2) However, the AO has not considered 234C in his calculation and hence, the tax liability is lower by INR 88,50,211. - As this is advantageous to us no action to be taken. In fact the rectification for short TDS credit should also not to be undertaken</t>
  </si>
  <si>
    <t>As per rectification appl. filed by CIFCL</t>
  </si>
  <si>
    <t>After rectification of TDS and interest errors by BSR</t>
  </si>
  <si>
    <t>Asst.Year</t>
  </si>
  <si>
    <t>Adv.Tax</t>
  </si>
  <si>
    <t>Self.Asst.</t>
  </si>
  <si>
    <t>Reg.Asst.</t>
  </si>
  <si>
    <t>TDS Allowed</t>
  </si>
  <si>
    <t>Demand Adj</t>
  </si>
  <si>
    <t>Refund Chq.Recd.</t>
  </si>
  <si>
    <t>Refund Adj</t>
  </si>
  <si>
    <t>Tax Liability As per Order</t>
  </si>
  <si>
    <t>Accepted Liability</t>
  </si>
  <si>
    <t>Payable/ (Refund due) as per order</t>
  </si>
  <si>
    <t>Forum</t>
  </si>
  <si>
    <t>AY 1991-92</t>
  </si>
  <si>
    <t>AY 1992-93</t>
  </si>
  <si>
    <t>AY 1993-94</t>
  </si>
  <si>
    <t>AY 1994-95</t>
  </si>
  <si>
    <t>AY 1995-96</t>
  </si>
  <si>
    <t>AY 1996-97</t>
  </si>
  <si>
    <t>AY 1997-98</t>
  </si>
  <si>
    <t>Remand back to AO</t>
  </si>
  <si>
    <t>AY 1998-99</t>
  </si>
  <si>
    <t>AY 1999-00</t>
  </si>
  <si>
    <t>AY 2000-01</t>
  </si>
  <si>
    <t>AY 2001-02</t>
  </si>
  <si>
    <t>AY 2002-03</t>
  </si>
  <si>
    <t>AY 2003-04</t>
  </si>
  <si>
    <t>AY 2004-05</t>
  </si>
  <si>
    <t>AY 2005-06</t>
  </si>
  <si>
    <t>AY 2006-07</t>
  </si>
  <si>
    <t>AY 2007-08</t>
  </si>
  <si>
    <t>AY 2008-09</t>
  </si>
  <si>
    <t>CIT(Appeal)</t>
  </si>
  <si>
    <t>AY 2016-17</t>
  </si>
  <si>
    <t>AY 2017-18</t>
  </si>
  <si>
    <t>Less: Brought forward losses</t>
  </si>
  <si>
    <t>Total Assessed Income[A]</t>
  </si>
  <si>
    <t>Tax on Assessed Income [B]</t>
  </si>
  <si>
    <t xml:space="preserve">Less: Other allowances </t>
  </si>
  <si>
    <t xml:space="preserve">Less: Deductions under Chapter VIA </t>
  </si>
  <si>
    <t>Less: Interest Payable / (receivable)</t>
  </si>
  <si>
    <t xml:space="preserve">2. For matters which are pending after CIT(A), we have considered the same as contingent liability / provision depending on the merits of the case. </t>
  </si>
  <si>
    <t>As per CIFCL</t>
  </si>
  <si>
    <t>As per BSR</t>
  </si>
  <si>
    <t>Less: Taxes deducted or paid</t>
  </si>
  <si>
    <t>ITAT / HC</t>
  </si>
  <si>
    <t xml:space="preserve">AO </t>
  </si>
  <si>
    <t xml:space="preserve">Amount 1 </t>
  </si>
  <si>
    <t xml:space="preserve">Amount 2 </t>
  </si>
  <si>
    <t>Liabilities</t>
  </si>
  <si>
    <t>Assets</t>
  </si>
  <si>
    <t xml:space="preserve">Advance Tax </t>
  </si>
  <si>
    <t>Short provision</t>
  </si>
  <si>
    <t>Assumptions</t>
  </si>
  <si>
    <t>Total Tax Assets</t>
  </si>
  <si>
    <t>Differences for tax assets</t>
  </si>
  <si>
    <t>Short Provision</t>
  </si>
  <si>
    <t xml:space="preserve">Demand/ (Refund) - as per CIFCL / BSR </t>
  </si>
  <si>
    <r>
      <t xml:space="preserve">1. As per the rectification application filed by CIFCL, INR 9.06 crores was the demand. however, the AO has passed the order for INR 8.9 crores levying lower interest u/s 234C. This demand of INR 8.9 crores is paid. As this is advantageous to the Company, no action is needed. 
2. </t>
    </r>
    <r>
      <rPr>
        <b/>
        <sz val="11"/>
        <color theme="1"/>
        <rFont val="Arial"/>
        <family val="2"/>
      </rPr>
      <t>Action</t>
    </r>
    <r>
      <rPr>
        <sz val="11"/>
        <color theme="1"/>
        <rFont val="Arial"/>
        <family val="2"/>
      </rPr>
      <t xml:space="preserve"> - </t>
    </r>
    <r>
      <rPr>
        <sz val="11"/>
        <rFont val="Arial"/>
        <family val="2"/>
      </rPr>
      <t xml:space="preserve">CIFCL should file a rectification application for claiming the TDS credit. </t>
    </r>
  </si>
  <si>
    <r>
      <t xml:space="preserve">1. Refund of AY 2011-12 (INR 13.11 crores) has been adjusted towards demand of AY 2012-13. After adjusting the refund there is no demand/ refund due. 
</t>
    </r>
    <r>
      <rPr>
        <sz val="11"/>
        <rFont val="Arial"/>
        <family val="2"/>
      </rPr>
      <t xml:space="preserve">2. </t>
    </r>
    <r>
      <rPr>
        <b/>
        <sz val="11"/>
        <rFont val="Arial"/>
        <family val="2"/>
      </rPr>
      <t>Action</t>
    </r>
    <r>
      <rPr>
        <sz val="11"/>
        <rFont val="Arial"/>
        <family val="2"/>
      </rPr>
      <t xml:space="preserve"> - Rectification should be filed for claiming correct interest u/s 244A and short TDS granted (INR 15 lakhs). </t>
    </r>
    <r>
      <rPr>
        <b/>
        <sz val="11"/>
        <color rgb="FFC00000"/>
        <rFont val="Arial"/>
        <family val="2"/>
      </rPr>
      <t xml:space="preserve">This will grant additional refund of 81,30,510. </t>
    </r>
  </si>
  <si>
    <t>Total Liability</t>
  </si>
  <si>
    <t>Mismatch but can be Ignored</t>
  </si>
  <si>
    <t xml:space="preserve">3. Insofar as tax on disallowance u/s 14A, the management has decided to not create provision for the same. </t>
  </si>
  <si>
    <t xml:space="preserve">Total Tax Liability </t>
  </si>
  <si>
    <t>Add: Short credit of TDS</t>
  </si>
  <si>
    <t>Net Tax Liability</t>
  </si>
  <si>
    <t xml:space="preserve">Accepted Liability as per returned income (as appearing in the books) </t>
  </si>
  <si>
    <t xml:space="preserve">Less: Already provided while filing return (as appearing in the books) </t>
  </si>
  <si>
    <t>Demand reduced due to adjustment of refund</t>
  </si>
  <si>
    <t>1. For matters which are pending upto CIT(A), we have considered the same as contingent liability. However, matters which have been decided against the company at ITAT or above appropriate provision should be created.</t>
  </si>
  <si>
    <t>Calculations</t>
  </si>
  <si>
    <t>Interest u/s 234B for AY 2010-11</t>
  </si>
  <si>
    <t>upto  3/12 to 13/1</t>
  </si>
  <si>
    <t>upto 30/4 to 3/12</t>
  </si>
  <si>
    <t>upto 29/4/10</t>
  </si>
  <si>
    <t>139(1)</t>
  </si>
  <si>
    <r>
      <t xml:space="preserve">1. Out of the total demand of INR 212 crores, 15% demand has been paid. Stay has been obtained for balance. 
2. CIFCL has filed a application u/s 154 for </t>
    </r>
    <r>
      <rPr>
        <i/>
        <sz val="11"/>
        <color theme="1"/>
        <rFont val="Arial"/>
        <family val="2"/>
      </rPr>
      <t xml:space="preserve">interalia </t>
    </r>
    <r>
      <rPr>
        <sz val="11"/>
        <color theme="1"/>
        <rFont val="Arial"/>
        <family val="2"/>
      </rPr>
      <t xml:space="preserve">short TDS credit, mismatch in refund adjustment, erroneous 234B interest calculation. 
3. </t>
    </r>
    <r>
      <rPr>
        <b/>
        <sz val="11"/>
        <color theme="1"/>
        <rFont val="Arial"/>
        <family val="2"/>
      </rPr>
      <t>Action</t>
    </r>
    <r>
      <rPr>
        <sz val="11"/>
        <color theme="1"/>
        <rFont val="Arial"/>
        <family val="2"/>
      </rPr>
      <t xml:space="preserve"> - Followup for disposal of </t>
    </r>
    <r>
      <rPr>
        <b/>
        <sz val="11"/>
        <color rgb="FFC00000"/>
        <rFont val="Arial"/>
        <family val="2"/>
      </rPr>
      <t xml:space="preserve">rectification application </t>
    </r>
  </si>
  <si>
    <r>
      <t xml:space="preserve">1. As per the 154 order, the AO has erroneously added interest u/s 234B as part of the income. 
2. Rectification should be filed for </t>
    </r>
    <r>
      <rPr>
        <i/>
        <sz val="11"/>
        <color theme="1"/>
        <rFont val="Arial"/>
        <family val="2"/>
      </rPr>
      <t xml:space="preserve">interalia </t>
    </r>
    <r>
      <rPr>
        <sz val="11"/>
        <color theme="1"/>
        <rFont val="Arial"/>
        <family val="2"/>
      </rPr>
      <t xml:space="preserve">the above error related to 234B, claiming short TDS (INR 85 lakhs) and reflecting the adjustment of refund of AY 2011-12 (INR 13.11 crores) against demand of AY 2012-13.  
3. Also, the AO has levied lower interest u/s 234C - No action to be taken. </t>
    </r>
  </si>
  <si>
    <t xml:space="preserve">Differences identified </t>
  </si>
  <si>
    <t>Differences identified</t>
  </si>
  <si>
    <t>Please note that our scope is limited to evaluating the arithmetical correctness of the tax return and order giving effect during the assessment and appellate proceedings. Please note that our evaluation will not include analysing the correctness of the claim /stand taken by the Company.  For the purposes of the data digitisation process, we will solely rely on the data provided to us by the Company. We will not be responsible for checking the accuracy or completeness of the data provided to us. This conversion of physical data to E-data will be done by us as a one off exercise. We will not be providing any ongoing support with respect to updation of the E-database.  This shall be the sole responsibility of the Company. 
Our deliverable has been prepared to meet the requirements of Cholamandalam Investment and Finance Company Limited (CIFCL) based on our Services Contract with  CIFCL and is unsuitable to be used or relied on by any person or organisation other than CIFCL. Any such person or organisation who chooses to rely on this report will do so at its own risk. To the fullest extent permitted by law, BSR &amp; Associates LLP will accept no responsibility or liability in respect of this deliverable to to any other person. Further, the management of the Company will be solely responsible for reviewing, approving contents and signing of all the documents prior to filing of the same with the relevant authorities.  We understand that the management of the Company acknowledges and accepts full responsibility for all decisions taken by them in regard to any advices/comments provided by us. Our Scope will only be limited to tax deliverable with regard to the same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</si>
</sst>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0_);\(#,##0.0\)"/>
    <numFmt numFmtId="165" formatCode="m/d;@"/>
    <numFmt numFmtId="166" formatCode="#,##0.0%_);\(#,##0.0%\)"/>
    <numFmt numFmtId="167" formatCode="[$-409]dd\-mmm\-yy;@"/>
    <numFmt numFmtId="168" formatCode="[$-409]d\-mmm\-yy;@"/>
    <numFmt numFmtId="169" formatCode="0.0%"/>
    <numFmt numFmtId="170" formatCode="_-* #,##0.00_-;\-* #,##0.00_-;_-* &quot;-&quot;??_-;_-@_-"/>
    <numFmt numFmtId="171" formatCode="_-* #,##0_-;\-* #,##0_-;_-* &quot;-&quot;??_-;_-@_-"/>
    <numFmt numFmtId="172" formatCode="_(* #,##0_);_(* \(#,##0\);_(* &quot;-&quot;??_);_(@_)"/>
    <numFmt numFmtId="173" formatCode="[$-809]dd\ mmmm\ yyyy;@"/>
    <numFmt numFmtId="174" formatCode="dd/mm/yyyy;@"/>
    <numFmt numFmtId="175" formatCode="dd\.mm\.yyyy;@"/>
    <numFmt numFmtId="176" formatCode="m/d/yy;@"/>
    <numFmt numFmtId="177" formatCode="_(* #,##0.00000000_);_(* \(#,##0.00000000\);_(* &quot;-&quot;??_);_(@_)"/>
    <numFmt numFmtId="178" formatCode="[$-409]d/mmm/yyyy;@"/>
    <numFmt numFmtId="179" formatCode="_(* #,##0.0000_);_(* \(#,##0.0000\);_(* &quot;-&quot;??_);_(@_)"/>
    <numFmt numFmtId="180" formatCode=";;;"/>
  </numFmts>
  <fonts count="9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u/>
      <sz val="10"/>
      <color indexed="12"/>
      <name val="Arial"/>
      <family val="2"/>
    </font>
    <font>
      <b/>
      <sz val="12"/>
      <name val="Arial"/>
      <family val="2"/>
    </font>
    <font>
      <i/>
      <sz val="9"/>
      <name val="Arial"/>
      <family val="2"/>
    </font>
    <font>
      <i/>
      <u/>
      <sz val="9"/>
      <name val="Arial"/>
      <family val="2"/>
    </font>
    <font>
      <sz val="10"/>
      <name val="Times New Roman"/>
      <family val="1"/>
    </font>
    <font>
      <sz val="10"/>
      <name val="Times New Roman"/>
      <family val="1"/>
    </font>
    <font>
      <sz val="10"/>
      <color indexed="8"/>
      <name val="MS Sans Serif"/>
      <family val="2"/>
    </font>
    <font>
      <sz val="9"/>
      <color indexed="0"/>
      <name val="Helvetica"/>
      <family val="2"/>
    </font>
    <font>
      <sz val="10"/>
      <color indexed="8"/>
      <name val="MS Sans Serif"/>
      <family val="2"/>
    </font>
    <font>
      <sz val="9"/>
      <color indexed="0"/>
      <name val="Helv"/>
    </font>
    <font>
      <sz val="10"/>
      <name val="Arial"/>
      <family val="2"/>
    </font>
    <font>
      <b/>
      <i/>
      <sz val="9"/>
      <name val="Arial"/>
      <family val="2"/>
    </font>
    <font>
      <i/>
      <sz val="10"/>
      <name val="Arial"/>
      <family val="2"/>
    </font>
    <font>
      <b/>
      <i/>
      <u/>
      <sz val="9"/>
      <name val="Arial"/>
      <family val="2"/>
    </font>
    <font>
      <b/>
      <i/>
      <sz val="10"/>
      <name val="Arial"/>
      <family val="2"/>
    </font>
    <font>
      <b/>
      <sz val="10"/>
      <name val="Arial"/>
      <family val="2"/>
    </font>
    <font>
      <u/>
      <sz val="10"/>
      <name val="Arial"/>
      <family val="2"/>
    </font>
    <font>
      <u/>
      <sz val="16"/>
      <name val="Albertus MT Lt"/>
      <family val="1"/>
    </font>
    <font>
      <i/>
      <u/>
      <sz val="14"/>
      <color indexed="12"/>
      <name val="Arial"/>
      <family val="2"/>
    </font>
    <font>
      <b/>
      <i/>
      <sz val="12"/>
      <name val="Arial"/>
      <family val="2"/>
    </font>
    <font>
      <u/>
      <sz val="11"/>
      <color rgb="FFFF0000"/>
      <name val="Calibri"/>
      <family val="2"/>
    </font>
    <font>
      <sz val="11"/>
      <color rgb="FFFF0000"/>
      <name val="Calibri"/>
      <family val="2"/>
    </font>
    <font>
      <sz val="12"/>
      <name val="Calibri"/>
      <family val="2"/>
      <scheme val="minor"/>
    </font>
    <font>
      <sz val="10"/>
      <name val="Calibri"/>
      <family val="2"/>
      <scheme val="minor"/>
    </font>
    <font>
      <i/>
      <sz val="9"/>
      <color indexed="12"/>
      <name val="Calibri"/>
      <family val="2"/>
      <scheme val="minor"/>
    </font>
    <font>
      <b/>
      <i/>
      <sz val="9"/>
      <color indexed="12"/>
      <name val="Calibri"/>
      <family val="2"/>
      <scheme val="minor"/>
    </font>
    <font>
      <i/>
      <sz val="9"/>
      <color indexed="10"/>
      <name val="Calibri"/>
      <family val="2"/>
      <scheme val="minor"/>
    </font>
    <font>
      <i/>
      <sz val="9"/>
      <name val="Calibri"/>
      <family val="2"/>
      <scheme val="minor"/>
    </font>
    <font>
      <b/>
      <i/>
      <sz val="9"/>
      <name val="Calibri"/>
      <family val="2"/>
      <scheme val="minor"/>
    </font>
    <font>
      <b/>
      <sz val="11"/>
      <color theme="0"/>
      <name val="Arial"/>
      <family val="2"/>
    </font>
    <font>
      <sz val="10"/>
      <color theme="0"/>
      <name val="Arial"/>
      <family val="2"/>
    </font>
    <font>
      <b/>
      <sz val="12"/>
      <name val="Calibri"/>
      <family val="2"/>
      <scheme val="minor"/>
    </font>
    <font>
      <b/>
      <sz val="14"/>
      <name val="Calibri"/>
      <family val="2"/>
      <scheme val="minor"/>
    </font>
    <font>
      <b/>
      <i/>
      <sz val="14"/>
      <color rgb="FF000000"/>
      <name val="Arial"/>
      <family val="2"/>
    </font>
    <font>
      <sz val="10"/>
      <color rgb="FF000000"/>
      <name val="Arial"/>
      <family val="2"/>
    </font>
    <font>
      <sz val="11"/>
      <color theme="0"/>
      <name val="Calibri"/>
      <family val="2"/>
      <scheme val="minor"/>
    </font>
    <font>
      <sz val="10"/>
      <color theme="1"/>
      <name val="Arial"/>
      <family val="2"/>
    </font>
    <font>
      <sz val="11"/>
      <name val="Calibri"/>
      <family val="2"/>
      <scheme val="minor"/>
    </font>
    <font>
      <b/>
      <sz val="11"/>
      <name val="Calibri"/>
      <family val="2"/>
      <scheme val="minor"/>
    </font>
    <font>
      <i/>
      <sz val="11"/>
      <name val="Calibri"/>
      <family val="2"/>
      <scheme val="minor"/>
    </font>
    <font>
      <vertAlign val="superscript"/>
      <sz val="11"/>
      <name val="Calibri"/>
      <family val="2"/>
      <scheme val="minor"/>
    </font>
    <font>
      <b/>
      <i/>
      <u/>
      <sz val="11"/>
      <name val="Calibri"/>
      <family val="2"/>
      <scheme val="minor"/>
    </font>
    <font>
      <b/>
      <i/>
      <sz val="11"/>
      <name val="Calibri"/>
      <family val="2"/>
      <scheme val="minor"/>
    </font>
    <font>
      <u/>
      <sz val="11"/>
      <color theme="10"/>
      <name val="Calibri"/>
      <family val="2"/>
      <scheme val="minor"/>
    </font>
    <font>
      <sz val="11"/>
      <color indexed="8"/>
      <name val="Calibri"/>
      <family val="2"/>
      <scheme val="minor"/>
    </font>
    <font>
      <sz val="11"/>
      <color theme="1"/>
      <name val="Arial"/>
      <family val="2"/>
    </font>
    <font>
      <sz val="11"/>
      <color theme="0"/>
      <name val="Arial"/>
      <family val="2"/>
    </font>
    <font>
      <b/>
      <sz val="11"/>
      <color theme="1"/>
      <name val="Arial"/>
      <family val="2"/>
    </font>
    <font>
      <b/>
      <u/>
      <sz val="11"/>
      <color theme="0"/>
      <name val="Arial"/>
      <family val="2"/>
    </font>
    <font>
      <sz val="11"/>
      <name val="Calibri"/>
      <family val="2"/>
    </font>
    <font>
      <sz val="10"/>
      <name val="Arial"/>
      <family val="2"/>
    </font>
    <font>
      <b/>
      <sz val="11"/>
      <color theme="0"/>
      <name val="Calibri"/>
      <family val="2"/>
      <scheme val="minor"/>
    </font>
    <font>
      <sz val="11"/>
      <color rgb="FFFF0000"/>
      <name val="Calibri"/>
      <family val="2"/>
      <scheme val="minor"/>
    </font>
    <font>
      <b/>
      <sz val="16"/>
      <color theme="0"/>
      <name val="Calibri"/>
      <family val="2"/>
      <scheme val="minor"/>
    </font>
    <font>
      <u/>
      <sz val="10"/>
      <color theme="0"/>
      <name val="Arial"/>
      <family val="2"/>
    </font>
    <font>
      <b/>
      <sz val="12"/>
      <color theme="0"/>
      <name val="Arial"/>
      <family val="2"/>
    </font>
    <font>
      <b/>
      <sz val="10"/>
      <color indexed="8"/>
      <name val="Trebuchet MS"/>
      <family val="2"/>
    </font>
    <font>
      <sz val="10"/>
      <color indexed="8"/>
      <name val="Trebuchet MS"/>
      <family val="2"/>
    </font>
    <font>
      <sz val="11"/>
      <color rgb="FFFF0000"/>
      <name val="Arial"/>
      <family val="2"/>
    </font>
    <font>
      <sz val="11"/>
      <color theme="3"/>
      <name val="Calibri"/>
      <family val="2"/>
      <scheme val="minor"/>
    </font>
    <font>
      <b/>
      <sz val="9"/>
      <color indexed="81"/>
      <name val="Tahoma"/>
      <family val="2"/>
    </font>
    <font>
      <sz val="9"/>
      <color indexed="81"/>
      <name val="Tahoma"/>
      <family val="2"/>
    </font>
    <font>
      <b/>
      <i/>
      <sz val="11"/>
      <color theme="1"/>
      <name val="Arial"/>
      <family val="2"/>
    </font>
    <font>
      <b/>
      <sz val="20"/>
      <color indexed="81"/>
      <name val="Tahoma"/>
      <family val="2"/>
    </font>
    <font>
      <sz val="20"/>
      <color indexed="81"/>
      <name val="Tahoma"/>
      <family val="2"/>
    </font>
    <font>
      <u/>
      <sz val="16"/>
      <color theme="0"/>
      <name val="Albertus MT Lt"/>
      <family val="1"/>
    </font>
    <font>
      <b/>
      <sz val="11"/>
      <name val="Arial"/>
      <family val="2"/>
    </font>
    <font>
      <sz val="11"/>
      <name val="Arial"/>
      <family val="2"/>
    </font>
    <font>
      <b/>
      <sz val="11"/>
      <color rgb="FFFF0000"/>
      <name val="Arial"/>
      <family val="2"/>
    </font>
    <font>
      <b/>
      <u/>
      <sz val="11"/>
      <color indexed="8"/>
      <name val="Arial"/>
      <family val="2"/>
    </font>
    <font>
      <b/>
      <sz val="11"/>
      <color indexed="8"/>
      <name val="Arial"/>
      <family val="2"/>
    </font>
    <font>
      <sz val="11"/>
      <color indexed="8"/>
      <name val="Arial"/>
      <family val="2"/>
    </font>
    <font>
      <b/>
      <u/>
      <sz val="11"/>
      <color theme="1"/>
      <name val="Arial"/>
      <family val="2"/>
    </font>
    <font>
      <b/>
      <u/>
      <sz val="11"/>
      <name val="Arial"/>
      <family val="2"/>
    </font>
    <font>
      <u/>
      <sz val="11"/>
      <color theme="1"/>
      <name val="Arial"/>
      <family val="2"/>
    </font>
    <font>
      <b/>
      <sz val="10"/>
      <color theme="1"/>
      <name val="Arial"/>
      <family val="2"/>
    </font>
    <font>
      <b/>
      <sz val="10"/>
      <color theme="0"/>
      <name val="Arial"/>
      <family val="2"/>
    </font>
    <font>
      <i/>
      <sz val="11"/>
      <color theme="1"/>
      <name val="Arial"/>
      <family val="2"/>
    </font>
    <font>
      <sz val="10"/>
      <color rgb="FFFF0000"/>
      <name val="Arial"/>
      <family val="2"/>
    </font>
    <font>
      <b/>
      <sz val="11"/>
      <color rgb="FFC00000"/>
      <name val="Arial"/>
      <family val="2"/>
    </font>
    <font>
      <sz val="11"/>
      <color indexed="8"/>
      <name val="Calibri"/>
      <family val="2"/>
    </font>
    <font>
      <b/>
      <u/>
      <sz val="10"/>
      <color theme="1"/>
      <name val="Arial"/>
      <family val="2"/>
    </font>
    <font>
      <sz val="10"/>
      <color indexed="8"/>
      <name val="Arial"/>
      <family val="2"/>
    </font>
    <font>
      <b/>
      <sz val="10"/>
      <color indexed="8"/>
      <name val="Arial"/>
      <family val="2"/>
    </font>
    <font>
      <sz val="11"/>
      <color theme="1"/>
      <name val="Segoe UI"/>
      <family val="2"/>
    </font>
    <font>
      <b/>
      <sz val="11"/>
      <color theme="1"/>
      <name val="Segoe UI"/>
      <family val="2"/>
    </font>
    <font>
      <sz val="10"/>
      <color theme="5" tint="-0.249977111117893"/>
      <name val="Arial"/>
      <family val="2"/>
    </font>
    <font>
      <b/>
      <sz val="10"/>
      <color theme="5" tint="-0.249977111117893"/>
      <name val="Arial"/>
      <family val="2"/>
    </font>
  </fonts>
  <fills count="19">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theme="4" tint="0.59999389629810485"/>
        <bgColor indexed="64"/>
      </patternFill>
    </fill>
    <fill>
      <patternFill patternType="solid">
        <fgColor rgb="FF00338D"/>
        <bgColor indexed="64"/>
      </patternFill>
    </fill>
    <fill>
      <patternFill patternType="solid">
        <fgColor rgb="FF0091DA"/>
        <bgColor indexed="64"/>
      </patternFill>
    </fill>
    <fill>
      <patternFill patternType="solid">
        <fgColor rgb="FF00A3A1"/>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rgb="FFFFC000"/>
        <bgColor indexed="64"/>
      </patternFill>
    </fill>
    <fill>
      <patternFill patternType="solid">
        <fgColor rgb="FFDDF4FF"/>
        <bgColor indexed="64"/>
      </patternFill>
    </fill>
    <fill>
      <patternFill patternType="solid">
        <fgColor rgb="FFA89CDC"/>
        <bgColor indexed="64"/>
      </patternFill>
    </fill>
    <fill>
      <patternFill patternType="solid">
        <fgColor rgb="FF0070C0"/>
        <bgColor indexed="64"/>
      </patternFill>
    </fill>
    <fill>
      <patternFill patternType="solid">
        <fgColor theme="3" tint="-0.499984740745262"/>
        <bgColor indexed="64"/>
      </patternFill>
    </fill>
    <fill>
      <patternFill patternType="solid">
        <fgColor theme="4"/>
        <bgColor indexed="64"/>
      </patternFill>
    </fill>
    <fill>
      <patternFill patternType="solid">
        <fgColor rgb="FF0033CC"/>
        <bgColor indexed="64"/>
      </patternFill>
    </fill>
  </fills>
  <borders count="33">
    <border>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45">
    <xf numFmtId="0" fontId="0" fillId="0" borderId="0"/>
    <xf numFmtId="0" fontId="18" fillId="0" borderId="0"/>
    <xf numFmtId="0" fontId="14" fillId="0" borderId="0" applyNumberFormat="0" applyFont="0" applyFill="0" applyBorder="0" applyAlignment="0" applyProtection="0"/>
    <xf numFmtId="0" fontId="6" fillId="0" borderId="0"/>
    <xf numFmtId="0" fontId="15" fillId="0" borderId="0"/>
    <xf numFmtId="0" fontId="16" fillId="0" borderId="0" applyNumberFormat="0" applyFont="0" applyFill="0" applyBorder="0" applyAlignment="0" applyProtection="0"/>
    <xf numFmtId="0" fontId="6" fillId="0" borderId="0"/>
    <xf numFmtId="0" fontId="12" fillId="0" borderId="0"/>
    <xf numFmtId="0" fontId="13" fillId="0" borderId="0"/>
    <xf numFmtId="0" fontId="6" fillId="0" borderId="0"/>
    <xf numFmtId="0" fontId="6" fillId="0" borderId="0"/>
    <xf numFmtId="0" fontId="7" fillId="0" borderId="0"/>
    <xf numFmtId="0" fontId="7" fillId="0" borderId="0"/>
    <xf numFmtId="0" fontId="7" fillId="0" borderId="0" applyNumberFormat="0" applyFont="0" applyFill="0" applyBorder="0" applyAlignment="0" applyProtection="0"/>
    <xf numFmtId="0" fontId="17" fillId="0" borderId="0" applyNumberFormat="0" applyFont="0" applyFill="0" applyBorder="0" applyAlignment="0" applyProtection="0"/>
    <xf numFmtId="43" fontId="6" fillId="0" borderId="0" applyFont="0" applyFill="0" applyBorder="0" applyAlignment="0" applyProtection="0"/>
    <xf numFmtId="0" fontId="8" fillId="0" borderId="0" applyNumberFormat="0" applyFill="0" applyBorder="0" applyAlignment="0" applyProtection="0">
      <alignment vertical="top"/>
      <protection locked="0"/>
    </xf>
    <xf numFmtId="0" fontId="7" fillId="0" borderId="0"/>
    <xf numFmtId="9" fontId="6" fillId="0" borderId="0" applyFont="0" applyFill="0" applyBorder="0" applyAlignment="0" applyProtection="0"/>
    <xf numFmtId="9" fontId="7" fillId="0" borderId="0" applyFont="0" applyFill="0" applyBorder="0" applyAlignment="0" applyProtection="0"/>
    <xf numFmtId="0" fontId="14" fillId="0" borderId="0" applyNumberFormat="0" applyFont="0" applyFill="0" applyBorder="0" applyAlignment="0" applyProtection="0"/>
    <xf numFmtId="170" fontId="5" fillId="0" borderId="0" applyFont="0" applyFill="0" applyBorder="0" applyAlignment="0" applyProtection="0"/>
    <xf numFmtId="0" fontId="6" fillId="0" borderId="0"/>
    <xf numFmtId="0" fontId="51" fillId="0" borderId="0" applyNumberFormat="0" applyFill="0" applyBorder="0" applyAlignment="0" applyProtection="0"/>
    <xf numFmtId="43" fontId="6" fillId="0" borderId="0" applyFont="0" applyFill="0" applyBorder="0" applyAlignment="0" applyProtection="0"/>
    <xf numFmtId="0" fontId="5" fillId="0" borderId="0"/>
    <xf numFmtId="0" fontId="44" fillId="0" borderId="0"/>
    <xf numFmtId="0" fontId="4" fillId="0" borderId="0"/>
    <xf numFmtId="0" fontId="3" fillId="0" borderId="0"/>
    <xf numFmtId="170" fontId="3" fillId="0" borderId="0" applyFont="0" applyFill="0" applyBorder="0" applyAlignment="0" applyProtection="0"/>
    <xf numFmtId="43" fontId="58" fillId="0" borderId="0" applyFont="0" applyFill="0" applyBorder="0" applyAlignment="0" applyProtection="0"/>
    <xf numFmtId="0" fontId="6" fillId="0" borderId="0"/>
    <xf numFmtId="0" fontId="14" fillId="0" borderId="0" applyNumberFormat="0" applyFont="0" applyFill="0" applyBorder="0" applyAlignment="0" applyProtection="0"/>
    <xf numFmtId="0" fontId="12" fillId="0" borderId="0"/>
    <xf numFmtId="0" fontId="6" fillId="0" borderId="0"/>
    <xf numFmtId="0" fontId="6" fillId="0" borderId="0"/>
    <xf numFmtId="0" fontId="6" fillId="0" borderId="0" applyNumberFormat="0" applyFont="0" applyFill="0" applyBorder="0" applyAlignment="0" applyProtection="0"/>
    <xf numFmtId="9" fontId="6" fillId="0" borderId="0" applyFont="0" applyFill="0" applyBorder="0" applyAlignment="0" applyProtection="0"/>
    <xf numFmtId="170" fontId="2" fillId="0" borderId="0" applyFont="0" applyFill="0" applyBorder="0" applyAlignment="0" applyProtection="0"/>
    <xf numFmtId="0" fontId="2" fillId="0" borderId="0"/>
    <xf numFmtId="0" fontId="2" fillId="0" borderId="0"/>
    <xf numFmtId="0" fontId="2" fillId="0" borderId="0"/>
    <xf numFmtId="170" fontId="2" fillId="0" borderId="0" applyFont="0" applyFill="0" applyBorder="0" applyAlignment="0" applyProtection="0"/>
    <xf numFmtId="43" fontId="88" fillId="0" borderId="0" applyFont="0" applyFill="0" applyBorder="0" applyAlignment="0" applyProtection="0"/>
    <xf numFmtId="43" fontId="1" fillId="0" borderId="0" applyFont="0" applyFill="0" applyBorder="0" applyAlignment="0" applyProtection="0"/>
  </cellStyleXfs>
  <cellXfs count="826">
    <xf numFmtId="0" fontId="0" fillId="0" borderId="0" xfId="0"/>
    <xf numFmtId="1" fontId="10" fillId="0" borderId="0" xfId="10" applyNumberFormat="1" applyFont="1" applyFill="1" applyBorder="1" applyAlignment="1" applyProtection="1">
      <alignment horizontal="right"/>
    </xf>
    <xf numFmtId="167" fontId="10" fillId="0" borderId="3" xfId="3" applyNumberFormat="1" applyFont="1" applyFill="1" applyBorder="1" applyAlignment="1">
      <alignment horizontal="right"/>
    </xf>
    <xf numFmtId="167" fontId="10" fillId="0" borderId="4" xfId="3" applyNumberFormat="1" applyFont="1" applyFill="1" applyBorder="1" applyAlignment="1">
      <alignment horizontal="right"/>
    </xf>
    <xf numFmtId="165" fontId="20" fillId="0" borderId="0" xfId="3" applyNumberFormat="1" applyFont="1" applyFill="1" applyBorder="1"/>
    <xf numFmtId="164" fontId="19" fillId="0" borderId="0" xfId="3" applyNumberFormat="1" applyFont="1" applyFill="1" applyBorder="1" applyAlignment="1">
      <alignment horizontal="right"/>
    </xf>
    <xf numFmtId="166" fontId="10" fillId="0" borderId="0" xfId="3" applyNumberFormat="1" applyFont="1" applyFill="1" applyBorder="1" applyAlignment="1">
      <alignment horizontal="right" vertical="center"/>
    </xf>
    <xf numFmtId="38" fontId="19" fillId="0" borderId="0" xfId="0" applyNumberFormat="1" applyFont="1" applyFill="1" applyBorder="1" applyAlignment="1" applyProtection="1">
      <alignment horizontal="right" vertical="center"/>
    </xf>
    <xf numFmtId="38" fontId="10" fillId="0" borderId="0" xfId="0" applyNumberFormat="1" applyFont="1" applyFill="1" applyBorder="1" applyAlignment="1" applyProtection="1">
      <alignment horizontal="right" vertical="center"/>
    </xf>
    <xf numFmtId="165" fontId="20" fillId="0" borderId="0" xfId="3" applyNumberFormat="1" applyFont="1" applyFill="1" applyBorder="1" applyAlignment="1">
      <alignment horizontal="left" indent="1"/>
    </xf>
    <xf numFmtId="165" fontId="22" fillId="0" borderId="0" xfId="3" applyNumberFormat="1" applyFont="1" applyFill="1" applyBorder="1"/>
    <xf numFmtId="0" fontId="9" fillId="0" borderId="0" xfId="0" applyFont="1"/>
    <xf numFmtId="0" fontId="7" fillId="0" borderId="0" xfId="0" applyFont="1"/>
    <xf numFmtId="0" fontId="23" fillId="0" borderId="0" xfId="0" applyFont="1"/>
    <xf numFmtId="0" fontId="24" fillId="0" borderId="0" xfId="0" applyFont="1"/>
    <xf numFmtId="3" fontId="10" fillId="0" borderId="6" xfId="3" applyNumberFormat="1" applyFont="1" applyFill="1" applyBorder="1" applyAlignment="1">
      <alignment horizontal="right"/>
    </xf>
    <xf numFmtId="3" fontId="19" fillId="0" borderId="6" xfId="3" applyNumberFormat="1" applyFont="1" applyFill="1" applyBorder="1" applyAlignment="1">
      <alignment horizontal="right"/>
    </xf>
    <xf numFmtId="3" fontId="10" fillId="0" borderId="0" xfId="3" applyNumberFormat="1" applyFont="1" applyFill="1" applyBorder="1" applyAlignment="1">
      <alignment horizontal="right"/>
    </xf>
    <xf numFmtId="10" fontId="10" fillId="0" borderId="6" xfId="18" applyNumberFormat="1" applyFont="1" applyFill="1" applyBorder="1" applyAlignment="1">
      <alignment horizontal="right"/>
    </xf>
    <xf numFmtId="0" fontId="30" fillId="0" borderId="0" xfId="0" applyFont="1"/>
    <xf numFmtId="0" fontId="31" fillId="0" borderId="0" xfId="0" applyFont="1"/>
    <xf numFmtId="3" fontId="32" fillId="0" borderId="0" xfId="3" applyNumberFormat="1" applyFont="1" applyFill="1" applyBorder="1" applyAlignment="1">
      <alignment horizontal="right"/>
    </xf>
    <xf numFmtId="3" fontId="33" fillId="0" borderId="0" xfId="3" applyNumberFormat="1" applyFont="1" applyFill="1" applyBorder="1" applyAlignment="1">
      <alignment horizontal="right"/>
    </xf>
    <xf numFmtId="3" fontId="34" fillId="0" borderId="0" xfId="3" applyNumberFormat="1" applyFont="1" applyFill="1" applyBorder="1" applyAlignment="1">
      <alignment horizontal="right"/>
    </xf>
    <xf numFmtId="3" fontId="35" fillId="0" borderId="0" xfId="3" applyNumberFormat="1" applyFont="1" applyFill="1" applyBorder="1" applyAlignment="1">
      <alignment horizontal="right"/>
    </xf>
    <xf numFmtId="3" fontId="36" fillId="0" borderId="0" xfId="3" applyNumberFormat="1" applyFont="1" applyFill="1" applyBorder="1" applyAlignment="1">
      <alignment horizontal="right"/>
    </xf>
    <xf numFmtId="10" fontId="35" fillId="0" borderId="0" xfId="18" applyNumberFormat="1" applyFont="1" applyFill="1" applyBorder="1" applyAlignment="1">
      <alignment horizontal="right"/>
    </xf>
    <xf numFmtId="3" fontId="19" fillId="0" borderId="0" xfId="3" applyNumberFormat="1" applyFont="1" applyFill="1" applyBorder="1" applyAlignment="1">
      <alignment horizontal="right"/>
    </xf>
    <xf numFmtId="3" fontId="10" fillId="0" borderId="0" xfId="3" applyNumberFormat="1" applyFont="1" applyFill="1" applyBorder="1"/>
    <xf numFmtId="165" fontId="19" fillId="0" borderId="0" xfId="3" applyNumberFormat="1" applyFont="1" applyFill="1" applyBorder="1" applyAlignment="1">
      <alignment horizontal="right"/>
    </xf>
    <xf numFmtId="1" fontId="27" fillId="0" borderId="0" xfId="10" applyNumberFormat="1" applyFont="1" applyFill="1" applyBorder="1" applyAlignment="1" applyProtection="1">
      <alignment horizontal="left" vertical="center"/>
    </xf>
    <xf numFmtId="38" fontId="19" fillId="0" borderId="0" xfId="0" applyNumberFormat="1" applyFont="1" applyFill="1" applyBorder="1" applyAlignment="1" applyProtection="1">
      <alignment horizontal="left"/>
    </xf>
    <xf numFmtId="38" fontId="21" fillId="0" borderId="0" xfId="0" applyNumberFormat="1" applyFont="1" applyFill="1" applyBorder="1" applyAlignment="1" applyProtection="1">
      <alignment horizontal="right" vertical="center"/>
    </xf>
    <xf numFmtId="38" fontId="11" fillId="0" borderId="0" xfId="0" applyNumberFormat="1" applyFont="1" applyFill="1" applyBorder="1" applyAlignment="1" applyProtection="1">
      <alignment horizontal="right" vertical="center"/>
    </xf>
    <xf numFmtId="0" fontId="10" fillId="0" borderId="0" xfId="0" applyFont="1" applyFill="1" applyBorder="1" applyAlignment="1">
      <alignment horizontal="right" vertical="center"/>
    </xf>
    <xf numFmtId="0" fontId="0" fillId="0" borderId="0" xfId="0" applyBorder="1"/>
    <xf numFmtId="0" fontId="0" fillId="0" borderId="8" xfId="0" applyBorder="1"/>
    <xf numFmtId="165" fontId="20" fillId="0" borderId="7" xfId="3" applyNumberFormat="1" applyFont="1" applyFill="1" applyBorder="1"/>
    <xf numFmtId="0" fontId="0" fillId="0" borderId="1" xfId="0" applyBorder="1"/>
    <xf numFmtId="0" fontId="0" fillId="0" borderId="10" xfId="0" applyBorder="1"/>
    <xf numFmtId="0" fontId="0" fillId="0" borderId="11" xfId="0" applyBorder="1"/>
    <xf numFmtId="1" fontId="10" fillId="0" borderId="12" xfId="10" applyNumberFormat="1" applyFont="1" applyFill="1" applyBorder="1" applyAlignment="1" applyProtection="1">
      <alignment horizontal="right"/>
    </xf>
    <xf numFmtId="0" fontId="0" fillId="0" borderId="13" xfId="0" applyBorder="1"/>
    <xf numFmtId="0" fontId="0" fillId="0" borderId="14" xfId="0" applyBorder="1"/>
    <xf numFmtId="0" fontId="0" fillId="0" borderId="16" xfId="0" applyBorder="1"/>
    <xf numFmtId="0" fontId="0" fillId="0" borderId="17" xfId="0" applyBorder="1"/>
    <xf numFmtId="167" fontId="10" fillId="0" borderId="18" xfId="3" applyNumberFormat="1" applyFont="1" applyFill="1" applyBorder="1" applyAlignment="1">
      <alignment horizontal="right"/>
    </xf>
    <xf numFmtId="1" fontId="10" fillId="0" borderId="9" xfId="10" applyNumberFormat="1" applyFont="1" applyFill="1" applyBorder="1" applyAlignment="1" applyProtection="1">
      <alignment horizontal="right"/>
    </xf>
    <xf numFmtId="167" fontId="10" fillId="0" borderId="20" xfId="3" applyNumberFormat="1" applyFont="1" applyFill="1" applyBorder="1" applyAlignment="1">
      <alignment horizontal="right"/>
    </xf>
    <xf numFmtId="165" fontId="22" fillId="0" borderId="15" xfId="3" applyNumberFormat="1" applyFont="1" applyFill="1" applyBorder="1"/>
    <xf numFmtId="3" fontId="10" fillId="0" borderId="21" xfId="3" applyNumberFormat="1" applyFont="1" applyFill="1" applyBorder="1" applyAlignment="1">
      <alignment horizontal="right"/>
    </xf>
    <xf numFmtId="3" fontId="19" fillId="0" borderId="21" xfId="3" applyNumberFormat="1" applyFont="1" applyFill="1" applyBorder="1" applyAlignment="1">
      <alignment horizontal="right"/>
    </xf>
    <xf numFmtId="10" fontId="10" fillId="0" borderId="21" xfId="18" applyNumberFormat="1" applyFont="1" applyFill="1" applyBorder="1" applyAlignment="1">
      <alignment horizontal="right"/>
    </xf>
    <xf numFmtId="3" fontId="19" fillId="0" borderId="19" xfId="3" applyNumberFormat="1" applyFont="1" applyFill="1" applyBorder="1" applyAlignment="1">
      <alignment horizontal="right"/>
    </xf>
    <xf numFmtId="165" fontId="22" fillId="0" borderId="7" xfId="3" applyNumberFormat="1" applyFont="1" applyFill="1" applyBorder="1"/>
    <xf numFmtId="165" fontId="20" fillId="0" borderId="7" xfId="3" applyNumberFormat="1" applyFont="1" applyFill="1" applyBorder="1" applyAlignment="1">
      <alignment horizontal="left" indent="1"/>
    </xf>
    <xf numFmtId="38" fontId="19" fillId="0" borderId="12" xfId="0" applyNumberFormat="1" applyFont="1" applyFill="1" applyBorder="1" applyAlignment="1" applyProtection="1">
      <alignment horizontal="left"/>
    </xf>
    <xf numFmtId="164" fontId="19" fillId="0" borderId="18" xfId="3" applyNumberFormat="1" applyFont="1" applyFill="1" applyBorder="1" applyAlignment="1">
      <alignment horizontal="right"/>
    </xf>
    <xf numFmtId="3" fontId="10" fillId="0" borderId="21" xfId="3" applyNumberFormat="1" applyFont="1" applyFill="1" applyBorder="1"/>
    <xf numFmtId="3" fontId="10" fillId="0" borderId="8" xfId="3" applyNumberFormat="1" applyFont="1" applyFill="1" applyBorder="1" applyAlignment="1">
      <alignment horizontal="right"/>
    </xf>
    <xf numFmtId="3" fontId="19" fillId="0" borderId="8" xfId="3" applyNumberFormat="1" applyFont="1" applyFill="1" applyBorder="1" applyAlignment="1">
      <alignment horizontal="right"/>
    </xf>
    <xf numFmtId="10" fontId="10" fillId="0" borderId="8" xfId="18" applyNumberFormat="1" applyFont="1" applyFill="1" applyBorder="1" applyAlignment="1">
      <alignment horizontal="right"/>
    </xf>
    <xf numFmtId="167" fontId="10" fillId="0" borderId="14" xfId="3" applyNumberFormat="1" applyFont="1" applyFill="1" applyBorder="1" applyAlignment="1">
      <alignment horizontal="right"/>
    </xf>
    <xf numFmtId="167" fontId="10" fillId="0" borderId="1" xfId="3" applyNumberFormat="1" applyFont="1" applyFill="1" applyBorder="1" applyAlignment="1">
      <alignment horizontal="right"/>
    </xf>
    <xf numFmtId="3" fontId="19" fillId="0" borderId="17" xfId="3" applyNumberFormat="1" applyFont="1" applyFill="1" applyBorder="1" applyAlignment="1">
      <alignment horizontal="right"/>
    </xf>
    <xf numFmtId="3" fontId="10" fillId="0" borderId="8" xfId="3" applyNumberFormat="1" applyFont="1" applyFill="1" applyBorder="1"/>
    <xf numFmtId="164" fontId="19" fillId="0" borderId="14" xfId="3" applyNumberFormat="1" applyFont="1" applyFill="1" applyBorder="1" applyAlignment="1">
      <alignment horizontal="right"/>
    </xf>
    <xf numFmtId="0" fontId="39" fillId="0" borderId="3" xfId="0" applyFont="1" applyBorder="1"/>
    <xf numFmtId="0" fontId="39" fillId="2" borderId="3" xfId="0" applyFont="1" applyFill="1" applyBorder="1"/>
    <xf numFmtId="0" fontId="39" fillId="2" borderId="3" xfId="0" applyFont="1" applyFill="1" applyBorder="1" applyAlignment="1">
      <alignment horizontal="center"/>
    </xf>
    <xf numFmtId="169" fontId="30" fillId="0" borderId="3" xfId="0" applyNumberFormat="1" applyFont="1" applyBorder="1" applyAlignment="1">
      <alignment horizontal="center"/>
    </xf>
    <xf numFmtId="0" fontId="40" fillId="0" borderId="0" xfId="0" applyFont="1" applyProtection="1">
      <protection locked="0"/>
    </xf>
    <xf numFmtId="0" fontId="45" fillId="0" borderId="0" xfId="0" applyFont="1" applyProtection="1">
      <protection locked="0"/>
    </xf>
    <xf numFmtId="0" fontId="46" fillId="0" borderId="0" xfId="0" applyFont="1" applyProtection="1">
      <protection locked="0"/>
    </xf>
    <xf numFmtId="0" fontId="45" fillId="0" borderId="0" xfId="0" applyFont="1" applyProtection="1"/>
    <xf numFmtId="14" fontId="45" fillId="0" borderId="0" xfId="0" applyNumberFormat="1" applyFont="1" applyProtection="1"/>
    <xf numFmtId="0" fontId="47" fillId="0" borderId="0" xfId="0" applyFont="1" applyProtection="1"/>
    <xf numFmtId="4" fontId="45" fillId="0" borderId="0" xfId="0" applyNumberFormat="1" applyFont="1" applyProtection="1"/>
    <xf numFmtId="4" fontId="45" fillId="0" borderId="0" xfId="0" applyNumberFormat="1" applyFont="1" applyAlignment="1" applyProtection="1">
      <alignment horizontal="center"/>
    </xf>
    <xf numFmtId="0" fontId="46" fillId="3" borderId="3" xfId="0" applyFont="1" applyFill="1" applyBorder="1" applyAlignment="1">
      <alignment horizontal="left" wrapText="1"/>
    </xf>
    <xf numFmtId="0" fontId="46" fillId="3" borderId="22" xfId="0" applyFont="1" applyFill="1" applyBorder="1" applyAlignment="1" applyProtection="1">
      <alignment horizontal="center"/>
      <protection locked="0"/>
    </xf>
    <xf numFmtId="0" fontId="45" fillId="0" borderId="3" xfId="0" applyFont="1" applyBorder="1" applyAlignment="1">
      <alignment vertical="center" wrapText="1"/>
    </xf>
    <xf numFmtId="0" fontId="45" fillId="0" borderId="3" xfId="0" applyFont="1" applyBorder="1" applyProtection="1">
      <protection locked="0"/>
    </xf>
    <xf numFmtId="0" fontId="43" fillId="0" borderId="0" xfId="0" applyFont="1" applyProtection="1">
      <protection locked="0"/>
    </xf>
    <xf numFmtId="0" fontId="43" fillId="0" borderId="0" xfId="0" applyFont="1" applyProtection="1"/>
    <xf numFmtId="0" fontId="45" fillId="0" borderId="3" xfId="0" applyFont="1" applyFill="1" applyBorder="1" applyProtection="1">
      <protection locked="0"/>
    </xf>
    <xf numFmtId="0" fontId="45" fillId="0" borderId="0" xfId="0" applyFont="1" applyBorder="1" applyProtection="1">
      <protection locked="0"/>
    </xf>
    <xf numFmtId="0" fontId="45" fillId="0" borderId="0" xfId="0" applyFont="1" applyBorder="1" applyProtection="1"/>
    <xf numFmtId="0" fontId="45" fillId="0" borderId="3" xfId="0" applyFont="1" applyFill="1" applyBorder="1" applyAlignment="1">
      <alignment vertical="center" wrapText="1"/>
    </xf>
    <xf numFmtId="0" fontId="45" fillId="0" borderId="3" xfId="0" applyFont="1" applyBorder="1" applyProtection="1"/>
    <xf numFmtId="0" fontId="49" fillId="3" borderId="3" xfId="0" applyFont="1" applyFill="1" applyBorder="1" applyAlignment="1">
      <alignment vertical="center" wrapText="1"/>
    </xf>
    <xf numFmtId="0" fontId="46" fillId="3" borderId="3" xfId="0" applyFont="1" applyFill="1" applyBorder="1" applyAlignment="1">
      <alignment vertical="center" wrapText="1"/>
    </xf>
    <xf numFmtId="0" fontId="50" fillId="0" borderId="3" xfId="0" applyFont="1" applyBorder="1" applyAlignment="1">
      <alignment vertical="center" wrapText="1"/>
    </xf>
    <xf numFmtId="0" fontId="45" fillId="0" borderId="0" xfId="0" applyFont="1" applyFill="1" applyProtection="1">
      <protection locked="0"/>
    </xf>
    <xf numFmtId="37" fontId="52" fillId="0" borderId="3" xfId="21" applyNumberFormat="1" applyFont="1" applyFill="1" applyBorder="1" applyAlignment="1">
      <alignment horizontal="left" wrapText="1"/>
    </xf>
    <xf numFmtId="0" fontId="45" fillId="0" borderId="0" xfId="0" applyFont="1" applyFill="1" applyProtection="1"/>
    <xf numFmtId="0" fontId="43" fillId="0" borderId="0" xfId="0" applyFont="1" applyFill="1" applyProtection="1">
      <protection locked="0"/>
    </xf>
    <xf numFmtId="0" fontId="45" fillId="0" borderId="0" xfId="0" applyFont="1" applyFill="1" applyAlignment="1" applyProtection="1">
      <alignment horizontal="right"/>
      <protection locked="0"/>
    </xf>
    <xf numFmtId="9" fontId="5" fillId="0" borderId="3" xfId="18" applyFont="1" applyBorder="1" applyAlignment="1">
      <alignment horizontal="right" wrapText="1"/>
    </xf>
    <xf numFmtId="37" fontId="46" fillId="6" borderId="3" xfId="21" applyNumberFormat="1" applyFont="1" applyFill="1" applyBorder="1" applyAlignment="1">
      <alignment horizontal="left" wrapText="1"/>
    </xf>
    <xf numFmtId="37" fontId="46" fillId="6" borderId="22" xfId="21" applyNumberFormat="1" applyFont="1" applyFill="1" applyBorder="1" applyAlignment="1">
      <alignment horizontal="right" wrapText="1"/>
    </xf>
    <xf numFmtId="0" fontId="45" fillId="0" borderId="0" xfId="0" applyFont="1" applyBorder="1" applyAlignment="1">
      <alignment vertical="center" wrapText="1"/>
    </xf>
    <xf numFmtId="0" fontId="57" fillId="0" borderId="0" xfId="0" applyFont="1" applyFill="1"/>
    <xf numFmtId="0" fontId="45" fillId="0" borderId="10" xfId="0" applyFont="1" applyBorder="1" applyAlignment="1">
      <alignment vertical="center" wrapText="1"/>
    </xf>
    <xf numFmtId="0" fontId="45" fillId="0" borderId="25" xfId="0" applyFont="1" applyBorder="1" applyAlignment="1">
      <alignment vertical="center" wrapText="1"/>
    </xf>
    <xf numFmtId="0" fontId="45" fillId="0" borderId="4" xfId="0" applyFont="1" applyBorder="1" applyAlignment="1">
      <alignment vertical="center" wrapText="1"/>
    </xf>
    <xf numFmtId="0" fontId="57" fillId="0" borderId="3" xfId="0" applyFont="1" applyFill="1" applyBorder="1" applyAlignment="1">
      <alignment vertical="center" wrapText="1"/>
    </xf>
    <xf numFmtId="0" fontId="45" fillId="7" borderId="0" xfId="0" applyFont="1" applyFill="1" applyProtection="1">
      <protection locked="0"/>
    </xf>
    <xf numFmtId="0" fontId="46" fillId="7" borderId="0" xfId="0" applyFont="1" applyFill="1" applyProtection="1">
      <protection locked="0"/>
    </xf>
    <xf numFmtId="0" fontId="45" fillId="7" borderId="0" xfId="0" applyFont="1" applyFill="1" applyProtection="1"/>
    <xf numFmtId="0" fontId="59" fillId="7" borderId="0" xfId="0" applyFont="1" applyFill="1" applyProtection="1">
      <protection locked="0"/>
    </xf>
    <xf numFmtId="0" fontId="61" fillId="7" borderId="0" xfId="0" applyFont="1" applyFill="1" applyProtection="1">
      <protection locked="0"/>
    </xf>
    <xf numFmtId="0" fontId="40" fillId="0" borderId="0" xfId="0" applyFont="1" applyProtection="1"/>
    <xf numFmtId="1" fontId="40" fillId="0" borderId="0" xfId="0" applyNumberFormat="1" applyFont="1" applyAlignment="1" applyProtection="1">
      <alignment horizontal="center"/>
    </xf>
    <xf numFmtId="0" fontId="40" fillId="0" borderId="0" xfId="0" applyFont="1" applyAlignment="1" applyProtection="1">
      <alignment horizontal="right"/>
      <protection locked="0"/>
    </xf>
    <xf numFmtId="0" fontId="40" fillId="0" borderId="0" xfId="0" applyFont="1"/>
    <xf numFmtId="0" fontId="39" fillId="0" borderId="3" xfId="0" applyFont="1" applyBorder="1" applyAlignment="1">
      <alignment wrapText="1"/>
    </xf>
    <xf numFmtId="172" fontId="30" fillId="0" borderId="3" xfId="30" applyNumberFormat="1" applyFont="1" applyBorder="1" applyAlignment="1">
      <alignment horizontal="center" wrapText="1"/>
    </xf>
    <xf numFmtId="37" fontId="52" fillId="0" borderId="3" xfId="21" quotePrefix="1" applyNumberFormat="1" applyFont="1" applyFill="1" applyBorder="1" applyAlignment="1">
      <alignment horizontal="left" wrapText="1"/>
    </xf>
    <xf numFmtId="168" fontId="5" fillId="0" borderId="3" xfId="18" applyNumberFormat="1" applyFont="1" applyBorder="1" applyAlignment="1">
      <alignment horizontal="right" wrapText="1"/>
    </xf>
    <xf numFmtId="168" fontId="45" fillId="2" borderId="3" xfId="0" applyNumberFormat="1" applyFont="1" applyFill="1" applyBorder="1" applyAlignment="1" applyProtection="1">
      <alignment horizontal="center"/>
      <protection locked="0"/>
    </xf>
    <xf numFmtId="168" fontId="45" fillId="0" borderId="3" xfId="0" applyNumberFormat="1" applyFont="1" applyFill="1" applyBorder="1" applyAlignment="1" applyProtection="1">
      <alignment horizontal="center"/>
      <protection locked="0"/>
    </xf>
    <xf numFmtId="0" fontId="45" fillId="2" borderId="3" xfId="0" applyFont="1" applyFill="1" applyBorder="1" applyAlignment="1" applyProtection="1">
      <alignment horizontal="center"/>
      <protection locked="0"/>
    </xf>
    <xf numFmtId="0" fontId="45" fillId="0" borderId="3" xfId="0" applyFont="1" applyFill="1" applyBorder="1" applyAlignment="1" applyProtection="1">
      <alignment horizontal="center"/>
      <protection locked="0"/>
    </xf>
    <xf numFmtId="0" fontId="45" fillId="0" borderId="0" xfId="0" applyFont="1" applyFill="1" applyBorder="1" applyAlignment="1" applyProtection="1">
      <alignment horizontal="center"/>
      <protection locked="0"/>
    </xf>
    <xf numFmtId="0" fontId="45" fillId="0" borderId="0" xfId="0" applyFont="1" applyBorder="1" applyAlignment="1" applyProtection="1">
      <alignment horizontal="center"/>
      <protection locked="0"/>
    </xf>
    <xf numFmtId="0" fontId="45" fillId="0" borderId="0" xfId="0" applyFont="1" applyAlignment="1" applyProtection="1">
      <alignment horizontal="center"/>
      <protection locked="0"/>
    </xf>
    <xf numFmtId="0" fontId="45" fillId="2" borderId="3" xfId="0" applyFont="1" applyFill="1" applyBorder="1" applyAlignment="1">
      <alignment horizontal="center" vertical="center" wrapText="1"/>
    </xf>
    <xf numFmtId="0" fontId="45" fillId="0" borderId="3" xfId="0" applyFont="1" applyFill="1" applyBorder="1" applyAlignment="1">
      <alignment horizontal="center" vertical="center" wrapText="1"/>
    </xf>
    <xf numFmtId="0" fontId="45" fillId="0" borderId="22" xfId="0" applyFont="1" applyFill="1" applyBorder="1" applyAlignment="1">
      <alignment horizontal="center" vertical="center" wrapText="1"/>
    </xf>
    <xf numFmtId="0" fontId="62" fillId="7" borderId="0" xfId="16" applyFont="1" applyFill="1" applyAlignment="1" applyProtection="1">
      <protection locked="0"/>
    </xf>
    <xf numFmtId="0" fontId="60" fillId="0" borderId="0" xfId="0" applyFont="1" applyProtection="1"/>
    <xf numFmtId="172" fontId="45" fillId="2" borderId="3" xfId="30" applyNumberFormat="1" applyFont="1" applyFill="1" applyBorder="1" applyAlignment="1" applyProtection="1">
      <alignment horizontal="center"/>
      <protection locked="0"/>
    </xf>
    <xf numFmtId="0" fontId="57" fillId="0" borderId="3" xfId="0" applyFont="1" applyBorder="1"/>
    <xf numFmtId="172" fontId="45" fillId="2" borderId="3" xfId="30" applyNumberFormat="1" applyFont="1" applyFill="1" applyBorder="1" applyAlignment="1">
      <alignment horizontal="center" vertical="center" wrapText="1"/>
    </xf>
    <xf numFmtId="0" fontId="45" fillId="12" borderId="3" xfId="0" applyFont="1" applyFill="1" applyBorder="1" applyAlignment="1">
      <alignment vertical="center" wrapText="1"/>
    </xf>
    <xf numFmtId="0" fontId="45" fillId="12" borderId="3" xfId="0" applyFont="1" applyFill="1" applyBorder="1" applyProtection="1">
      <protection locked="0"/>
    </xf>
    <xf numFmtId="0" fontId="38" fillId="11" borderId="0" xfId="0" applyFont="1" applyFill="1"/>
    <xf numFmtId="0" fontId="63" fillId="11" borderId="0" xfId="0" applyFont="1" applyFill="1"/>
    <xf numFmtId="0" fontId="6" fillId="0" borderId="0" xfId="0" applyFont="1"/>
    <xf numFmtId="172" fontId="45" fillId="0" borderId="3" xfId="30" applyNumberFormat="1" applyFont="1" applyFill="1" applyBorder="1" applyAlignment="1">
      <alignment horizontal="center" vertical="center" wrapText="1"/>
    </xf>
    <xf numFmtId="168" fontId="64" fillId="0" borderId="22" xfId="24" applyNumberFormat="1" applyFont="1" applyFill="1" applyBorder="1" applyAlignment="1">
      <alignment horizontal="center" wrapText="1"/>
    </xf>
    <xf numFmtId="37" fontId="64" fillId="13" borderId="28" xfId="24" applyNumberFormat="1" applyFont="1" applyFill="1" applyBorder="1" applyAlignment="1">
      <alignment horizontal="right" wrapText="1"/>
    </xf>
    <xf numFmtId="37" fontId="65" fillId="13" borderId="28" xfId="24" applyNumberFormat="1" applyFont="1" applyFill="1" applyBorder="1" applyAlignment="1">
      <alignment horizontal="right" wrapText="1"/>
    </xf>
    <xf numFmtId="37" fontId="65" fillId="14" borderId="3" xfId="24" applyNumberFormat="1" applyFont="1" applyFill="1" applyBorder="1" applyAlignment="1">
      <alignment horizontal="right" wrapText="1"/>
    </xf>
    <xf numFmtId="0" fontId="45" fillId="0" borderId="3" xfId="0" applyFont="1" applyFill="1" applyBorder="1" applyProtection="1"/>
    <xf numFmtId="175" fontId="60" fillId="0" borderId="0" xfId="0" applyNumberFormat="1" applyFont="1" applyFill="1" applyProtection="1">
      <protection locked="0"/>
    </xf>
    <xf numFmtId="174" fontId="64" fillId="2" borderId="22" xfId="24" applyNumberFormat="1" applyFont="1" applyFill="1" applyBorder="1" applyAlignment="1">
      <alignment horizontal="center" wrapText="1"/>
    </xf>
    <xf numFmtId="0" fontId="45" fillId="2" borderId="22" xfId="0" applyFont="1" applyFill="1" applyBorder="1" applyAlignment="1">
      <alignment horizontal="center" vertical="center" wrapText="1"/>
    </xf>
    <xf numFmtId="0" fontId="57" fillId="0" borderId="3" xfId="0" applyFont="1" applyFill="1" applyBorder="1"/>
    <xf numFmtId="0" fontId="43" fillId="0" borderId="0" xfId="0" applyFont="1" applyFill="1" applyProtection="1"/>
    <xf numFmtId="37" fontId="65" fillId="0" borderId="28" xfId="24" applyNumberFormat="1" applyFont="1" applyFill="1" applyBorder="1" applyAlignment="1">
      <alignment horizontal="right" wrapText="1"/>
    </xf>
    <xf numFmtId="0" fontId="45" fillId="2" borderId="3" xfId="0" applyNumberFormat="1" applyFont="1" applyFill="1" applyBorder="1" applyAlignment="1">
      <alignment horizontal="center" vertical="center" wrapText="1"/>
    </xf>
    <xf numFmtId="0" fontId="60" fillId="0" borderId="0" xfId="0" applyFont="1" applyFill="1" applyProtection="1"/>
    <xf numFmtId="0" fontId="67" fillId="0" borderId="0" xfId="0" applyFont="1" applyFill="1" applyProtection="1"/>
    <xf numFmtId="0" fontId="67" fillId="0" borderId="0" xfId="0" applyFont="1" applyProtection="1"/>
    <xf numFmtId="0" fontId="67" fillId="7" borderId="0" xfId="0" applyFont="1" applyFill="1" applyProtection="1"/>
    <xf numFmtId="0" fontId="67" fillId="0" borderId="0" xfId="0" applyFont="1" applyBorder="1" applyProtection="1"/>
    <xf numFmtId="14" fontId="45" fillId="2" borderId="3" xfId="0" applyNumberFormat="1" applyFont="1" applyFill="1" applyBorder="1" applyAlignment="1">
      <alignment horizontal="center" vertical="center" wrapText="1"/>
    </xf>
    <xf numFmtId="0" fontId="37" fillId="7" borderId="0" xfId="0" applyFont="1" applyFill="1" applyAlignment="1">
      <alignment horizontal="left" vertical="center"/>
    </xf>
    <xf numFmtId="0" fontId="56" fillId="7" borderId="0" xfId="0" applyFont="1" applyFill="1" applyAlignment="1">
      <alignment vertical="top" wrapText="1"/>
    </xf>
    <xf numFmtId="172" fontId="54" fillId="7" borderId="0" xfId="30" applyNumberFormat="1" applyFont="1" applyFill="1" applyAlignment="1">
      <alignment vertical="top" wrapText="1"/>
    </xf>
    <xf numFmtId="43" fontId="54" fillId="7" borderId="0" xfId="0" applyNumberFormat="1" applyFont="1" applyFill="1" applyAlignment="1">
      <alignment vertical="top"/>
    </xf>
    <xf numFmtId="0" fontId="53" fillId="0" borderId="0" xfId="0" applyFont="1" applyAlignment="1">
      <alignment vertical="top"/>
    </xf>
    <xf numFmtId="0" fontId="53" fillId="0" borderId="0" xfId="0" applyFont="1" applyAlignment="1">
      <alignment vertical="top" wrapText="1"/>
    </xf>
    <xf numFmtId="0" fontId="37" fillId="8" borderId="3" xfId="0" applyFont="1" applyFill="1" applyBorder="1" applyAlignment="1">
      <alignment horizontal="center" vertical="center" wrapText="1"/>
    </xf>
    <xf numFmtId="172" fontId="37" fillId="8" borderId="3" xfId="30" applyNumberFormat="1" applyFont="1" applyFill="1" applyBorder="1" applyAlignment="1">
      <alignment horizontal="center" vertical="center" wrapText="1"/>
    </xf>
    <xf numFmtId="0" fontId="53" fillId="0" borderId="3" xfId="0" applyFont="1" applyBorder="1" applyAlignment="1">
      <alignment vertical="top"/>
    </xf>
    <xf numFmtId="0" fontId="53" fillId="0" borderId="3" xfId="0" applyFont="1" applyBorder="1" applyAlignment="1">
      <alignment vertical="top" wrapText="1"/>
    </xf>
    <xf numFmtId="0" fontId="53" fillId="0" borderId="3" xfId="0" applyFont="1" applyFill="1" applyBorder="1" applyAlignment="1">
      <alignment vertical="top" wrapText="1"/>
    </xf>
    <xf numFmtId="0" fontId="70" fillId="0" borderId="0" xfId="0" applyFont="1" applyAlignment="1">
      <alignment vertical="top"/>
    </xf>
    <xf numFmtId="0" fontId="37" fillId="9" borderId="29" xfId="0" applyFont="1" applyFill="1" applyBorder="1" applyAlignment="1">
      <alignment vertical="top"/>
    </xf>
    <xf numFmtId="0" fontId="37" fillId="9" borderId="29" xfId="0" applyFont="1" applyFill="1" applyBorder="1" applyAlignment="1">
      <alignment vertical="top" wrapText="1"/>
    </xf>
    <xf numFmtId="172" fontId="53" fillId="0" borderId="0" xfId="30" applyNumberFormat="1" applyFont="1" applyAlignment="1">
      <alignment vertical="top" wrapText="1"/>
    </xf>
    <xf numFmtId="0" fontId="53" fillId="0" borderId="0" xfId="0" applyFont="1"/>
    <xf numFmtId="0" fontId="53" fillId="0" borderId="10" xfId="0" applyFont="1" applyBorder="1"/>
    <xf numFmtId="0" fontId="53" fillId="0" borderId="0" xfId="0" applyFont="1" applyBorder="1"/>
    <xf numFmtId="0" fontId="37" fillId="8" borderId="25" xfId="0" applyFont="1" applyFill="1" applyBorder="1"/>
    <xf numFmtId="0" fontId="55" fillId="0" borderId="25" xfId="0" applyFont="1" applyBorder="1"/>
    <xf numFmtId="1" fontId="55" fillId="0" borderId="11" xfId="0" applyNumberFormat="1" applyFont="1" applyBorder="1"/>
    <xf numFmtId="0" fontId="55" fillId="0" borderId="0" xfId="0" applyFont="1"/>
    <xf numFmtId="0" fontId="55" fillId="0" borderId="28" xfId="0" applyFont="1" applyBorder="1"/>
    <xf numFmtId="1" fontId="55" fillId="0" borderId="30" xfId="0" applyNumberFormat="1" applyFont="1" applyBorder="1" applyAlignment="1">
      <alignment horizontal="right"/>
    </xf>
    <xf numFmtId="1" fontId="53" fillId="0" borderId="27" xfId="0" applyNumberFormat="1" applyFont="1" applyBorder="1"/>
    <xf numFmtId="0" fontId="53" fillId="0" borderId="28" xfId="0" applyFont="1" applyBorder="1"/>
    <xf numFmtId="172" fontId="53" fillId="0" borderId="27" xfId="30" applyNumberFormat="1" applyFont="1" applyBorder="1" applyAlignment="1">
      <alignment horizontal="right"/>
    </xf>
    <xf numFmtId="172" fontId="55" fillId="0" borderId="30" xfId="30" applyNumberFormat="1" applyFont="1" applyBorder="1" applyAlignment="1">
      <alignment horizontal="right"/>
    </xf>
    <xf numFmtId="171" fontId="53" fillId="0" borderId="27" xfId="30" applyNumberFormat="1" applyFont="1" applyBorder="1"/>
    <xf numFmtId="171" fontId="53" fillId="0" borderId="0" xfId="30" applyNumberFormat="1" applyFont="1" applyBorder="1"/>
    <xf numFmtId="172" fontId="53" fillId="0" borderId="27" xfId="30" applyNumberFormat="1" applyFont="1" applyBorder="1"/>
    <xf numFmtId="172" fontId="53" fillId="0" borderId="0" xfId="30" applyNumberFormat="1" applyFont="1" applyBorder="1" applyAlignment="1">
      <alignment horizontal="right"/>
    </xf>
    <xf numFmtId="172" fontId="53" fillId="0" borderId="5" xfId="30" applyNumberFormat="1" applyFont="1" applyBorder="1"/>
    <xf numFmtId="0" fontId="55" fillId="0" borderId="4" xfId="0" applyFont="1" applyBorder="1" applyAlignment="1">
      <alignment wrapText="1"/>
    </xf>
    <xf numFmtId="0" fontId="37" fillId="8" borderId="3" xfId="0" applyFont="1" applyFill="1" applyBorder="1"/>
    <xf numFmtId="171" fontId="37" fillId="8" borderId="3" xfId="30" applyNumberFormat="1" applyFont="1" applyFill="1" applyBorder="1"/>
    <xf numFmtId="0" fontId="55" fillId="0" borderId="27" xfId="0" applyFont="1" applyBorder="1"/>
    <xf numFmtId="171" fontId="55" fillId="0" borderId="30" xfId="30" applyNumberFormat="1" applyFont="1" applyBorder="1" applyAlignment="1">
      <alignment horizontal="right"/>
    </xf>
    <xf numFmtId="0" fontId="53" fillId="0" borderId="27" xfId="0" applyFont="1" applyBorder="1"/>
    <xf numFmtId="172" fontId="53" fillId="0" borderId="5" xfId="30" applyNumberFormat="1" applyFont="1" applyBorder="1" applyAlignment="1">
      <alignment horizontal="right"/>
    </xf>
    <xf numFmtId="0" fontId="53" fillId="0" borderId="4" xfId="0" applyFont="1" applyBorder="1"/>
    <xf numFmtId="0" fontId="55" fillId="0" borderId="3" xfId="0" applyFont="1" applyBorder="1" applyAlignment="1">
      <alignment wrapText="1"/>
    </xf>
    <xf numFmtId="171" fontId="53" fillId="0" borderId="0" xfId="30" applyNumberFormat="1" applyFont="1"/>
    <xf numFmtId="172" fontId="0" fillId="0" borderId="0" xfId="30" applyNumberFormat="1" applyFont="1"/>
    <xf numFmtId="0" fontId="6" fillId="0" borderId="0" xfId="22"/>
    <xf numFmtId="0" fontId="6" fillId="0" borderId="0" xfId="22" applyBorder="1"/>
    <xf numFmtId="0" fontId="6" fillId="0" borderId="0" xfId="22" applyFont="1"/>
    <xf numFmtId="0" fontId="43" fillId="7" borderId="0" xfId="0" applyFont="1" applyFill="1" applyProtection="1"/>
    <xf numFmtId="4" fontId="43" fillId="0" borderId="0" xfId="0" applyNumberFormat="1" applyFont="1" applyProtection="1"/>
    <xf numFmtId="0" fontId="43" fillId="0" borderId="0" xfId="0" applyFont="1" applyBorder="1" applyProtection="1"/>
    <xf numFmtId="172" fontId="43" fillId="2" borderId="3" xfId="30" applyNumberFormat="1" applyFont="1" applyFill="1" applyBorder="1" applyAlignment="1">
      <alignment horizontal="center" vertical="center" wrapText="1"/>
    </xf>
    <xf numFmtId="0" fontId="43" fillId="7" borderId="0" xfId="0" applyFont="1" applyFill="1" applyProtection="1">
      <protection locked="0"/>
    </xf>
    <xf numFmtId="4" fontId="43" fillId="0" borderId="0" xfId="0" applyNumberFormat="1" applyFont="1" applyAlignment="1" applyProtection="1">
      <alignment horizontal="center"/>
    </xf>
    <xf numFmtId="0" fontId="43" fillId="0" borderId="0" xfId="0" applyFont="1" applyBorder="1" applyProtection="1">
      <protection locked="0"/>
    </xf>
    <xf numFmtId="0" fontId="37" fillId="0" borderId="0" xfId="26" applyFont="1" applyFill="1"/>
    <xf numFmtId="0" fontId="37" fillId="0" borderId="0" xfId="26" applyFont="1" applyFill="1" applyAlignment="1">
      <alignment wrapText="1"/>
    </xf>
    <xf numFmtId="0" fontId="74" fillId="7" borderId="0" xfId="0" applyFont="1" applyFill="1" applyProtection="1">
      <protection locked="0"/>
    </xf>
    <xf numFmtId="0" fontId="75" fillId="7" borderId="0" xfId="0" applyFont="1" applyFill="1" applyProtection="1">
      <protection locked="0"/>
    </xf>
    <xf numFmtId="0" fontId="75" fillId="7" borderId="0" xfId="0" applyFont="1" applyFill="1" applyProtection="1"/>
    <xf numFmtId="0" fontId="66" fillId="7" borderId="0" xfId="0" applyFont="1" applyFill="1" applyProtection="1"/>
    <xf numFmtId="0" fontId="53" fillId="7" borderId="0" xfId="0" applyFont="1" applyFill="1" applyProtection="1"/>
    <xf numFmtId="0" fontId="37" fillId="10" borderId="0" xfId="26" applyFont="1" applyFill="1" applyAlignment="1">
      <alignment wrapText="1"/>
    </xf>
    <xf numFmtId="0" fontId="37" fillId="10" borderId="0" xfId="22" quotePrefix="1" applyFont="1" applyFill="1" applyBorder="1" applyAlignment="1">
      <alignment wrapText="1"/>
    </xf>
    <xf numFmtId="0" fontId="37" fillId="10" borderId="0" xfId="22" applyFont="1" applyFill="1" applyBorder="1" applyAlignment="1">
      <alignment wrapText="1"/>
    </xf>
    <xf numFmtId="0" fontId="53" fillId="0" borderId="0" xfId="26" applyFont="1" applyFill="1" applyAlignment="1">
      <alignment wrapText="1"/>
    </xf>
    <xf numFmtId="16" fontId="37" fillId="10" borderId="0" xfId="22" quotePrefix="1" applyNumberFormat="1" applyFont="1" applyFill="1" applyBorder="1" applyAlignment="1">
      <alignment wrapText="1"/>
    </xf>
    <xf numFmtId="0" fontId="76" fillId="10" borderId="0" xfId="22" applyFont="1" applyFill="1" applyBorder="1" applyAlignment="1">
      <alignment wrapText="1"/>
    </xf>
    <xf numFmtId="0" fontId="55" fillId="10" borderId="0" xfId="22" applyFont="1" applyFill="1" applyBorder="1" applyAlignment="1">
      <alignment wrapText="1"/>
    </xf>
    <xf numFmtId="37" fontId="77" fillId="0" borderId="5" xfId="22" applyNumberFormat="1" applyFont="1" applyFill="1" applyBorder="1" applyAlignment="1">
      <alignment horizontal="left" wrapText="1"/>
    </xf>
    <xf numFmtId="168" fontId="78" fillId="0" borderId="0" xfId="24" applyNumberFormat="1" applyFont="1" applyFill="1" applyBorder="1" applyAlignment="1">
      <alignment horizontal="center" wrapText="1"/>
    </xf>
    <xf numFmtId="0" fontId="53" fillId="0" borderId="0" xfId="26" applyFont="1" applyAlignment="1">
      <alignment wrapText="1"/>
    </xf>
    <xf numFmtId="0" fontId="66" fillId="0" borderId="0" xfId="26" applyFont="1" applyAlignment="1">
      <alignment wrapText="1"/>
    </xf>
    <xf numFmtId="172" fontId="78" fillId="0" borderId="0" xfId="24" applyNumberFormat="1" applyFont="1" applyFill="1" applyBorder="1" applyAlignment="1">
      <alignment horizontal="center" wrapText="1"/>
    </xf>
    <xf numFmtId="172" fontId="76" fillId="0" borderId="0" xfId="24" applyNumberFormat="1" applyFont="1" applyFill="1" applyBorder="1" applyAlignment="1">
      <alignment horizontal="center" wrapText="1"/>
    </xf>
    <xf numFmtId="172" fontId="55" fillId="0" borderId="0" xfId="24" applyNumberFormat="1" applyFont="1" applyFill="1" applyBorder="1" applyAlignment="1">
      <alignment horizontal="center" wrapText="1"/>
    </xf>
    <xf numFmtId="172" fontId="53" fillId="0" borderId="0" xfId="26" applyNumberFormat="1" applyFont="1" applyFill="1"/>
    <xf numFmtId="168" fontId="53" fillId="0" borderId="0" xfId="26" applyNumberFormat="1" applyFont="1" applyFill="1" applyAlignment="1">
      <alignment wrapText="1"/>
    </xf>
    <xf numFmtId="172" fontId="78" fillId="0" borderId="28" xfId="24" applyNumberFormat="1" applyFont="1" applyFill="1" applyBorder="1" applyAlignment="1">
      <alignment horizontal="center" wrapText="1"/>
    </xf>
    <xf numFmtId="172" fontId="78" fillId="0" borderId="24" xfId="24" applyNumberFormat="1" applyFont="1" applyFill="1" applyBorder="1" applyAlignment="1">
      <alignment horizontal="center" wrapText="1"/>
    </xf>
    <xf numFmtId="172" fontId="78" fillId="0" borderId="27" xfId="24" applyNumberFormat="1" applyFont="1" applyFill="1" applyBorder="1" applyAlignment="1">
      <alignment horizontal="center" wrapText="1"/>
    </xf>
    <xf numFmtId="172" fontId="76" fillId="0" borderId="28" xfId="24" applyNumberFormat="1" applyFont="1" applyFill="1" applyBorder="1" applyAlignment="1">
      <alignment horizontal="center" wrapText="1"/>
    </xf>
    <xf numFmtId="172" fontId="55" fillId="0" borderId="28" xfId="24" applyNumberFormat="1" applyFont="1" applyFill="1" applyBorder="1" applyAlignment="1">
      <alignment horizontal="center" wrapText="1"/>
    </xf>
    <xf numFmtId="172" fontId="79" fillId="0" borderId="28" xfId="24" applyNumberFormat="1" applyFont="1" applyFill="1" applyBorder="1" applyAlignment="1">
      <alignment horizontal="center" wrapText="1"/>
    </xf>
    <xf numFmtId="172" fontId="53" fillId="0" borderId="28" xfId="24" applyNumberFormat="1" applyFont="1" applyFill="1" applyBorder="1" applyAlignment="1">
      <alignment horizontal="center" wrapText="1"/>
    </xf>
    <xf numFmtId="0" fontId="53" fillId="0" borderId="27" xfId="26" applyFont="1" applyFill="1" applyBorder="1" applyAlignment="1">
      <alignment wrapText="1"/>
    </xf>
    <xf numFmtId="0" fontId="55" fillId="0" borderId="0" xfId="26" applyFont="1" applyFill="1" applyAlignment="1">
      <alignment wrapText="1"/>
    </xf>
    <xf numFmtId="0" fontId="53" fillId="0" borderId="28" xfId="26" applyFont="1" applyFill="1" applyBorder="1" applyAlignment="1">
      <alignment wrapText="1"/>
    </xf>
    <xf numFmtId="0" fontId="53" fillId="0" borderId="24" xfId="26" applyFont="1" applyFill="1" applyBorder="1" applyAlignment="1">
      <alignment wrapText="1"/>
    </xf>
    <xf numFmtId="172" fontId="79" fillId="0" borderId="27" xfId="24" applyNumberFormat="1" applyFont="1" applyFill="1" applyBorder="1" applyAlignment="1">
      <alignment horizontal="left" wrapText="1"/>
    </xf>
    <xf numFmtId="0" fontId="79" fillId="0" borderId="28" xfId="22" applyFont="1" applyFill="1" applyBorder="1" applyAlignment="1">
      <alignment horizontal="left" wrapText="1"/>
    </xf>
    <xf numFmtId="0" fontId="78" fillId="0" borderId="28" xfId="22" applyFont="1" applyFill="1" applyBorder="1" applyAlignment="1">
      <alignment horizontal="left" wrapText="1"/>
    </xf>
    <xf numFmtId="0" fontId="53" fillId="0" borderId="0" xfId="26" applyFont="1" applyFill="1"/>
    <xf numFmtId="172" fontId="79" fillId="0" borderId="24" xfId="24" applyNumberFormat="1" applyFont="1" applyFill="1" applyBorder="1" applyAlignment="1">
      <alignment horizontal="left" wrapText="1"/>
    </xf>
    <xf numFmtId="172" fontId="79" fillId="0" borderId="28" xfId="24" applyNumberFormat="1" applyFont="1" applyFill="1" applyBorder="1" applyAlignment="1">
      <alignment horizontal="left" wrapText="1"/>
    </xf>
    <xf numFmtId="172" fontId="79" fillId="0" borderId="0" xfId="24" applyNumberFormat="1" applyFont="1" applyFill="1" applyBorder="1" applyAlignment="1">
      <alignment horizontal="left" wrapText="1"/>
    </xf>
    <xf numFmtId="172" fontId="53" fillId="0" borderId="28" xfId="24" applyNumberFormat="1" applyFont="1" applyFill="1" applyBorder="1" applyAlignment="1">
      <alignment horizontal="left" wrapText="1"/>
    </xf>
    <xf numFmtId="0" fontId="75" fillId="0" borderId="0" xfId="22" applyFont="1" applyFill="1" applyAlignment="1">
      <alignment wrapText="1"/>
    </xf>
    <xf numFmtId="172" fontId="66" fillId="0" borderId="28" xfId="24" applyNumberFormat="1" applyFont="1" applyFill="1" applyBorder="1" applyAlignment="1">
      <alignment horizontal="left" wrapText="1"/>
    </xf>
    <xf numFmtId="172" fontId="78" fillId="0" borderId="28" xfId="24" applyNumberFormat="1" applyFont="1" applyFill="1" applyBorder="1" applyAlignment="1">
      <alignment horizontal="left" wrapText="1"/>
    </xf>
    <xf numFmtId="172" fontId="55" fillId="0" borderId="28" xfId="24" applyNumberFormat="1" applyFont="1" applyFill="1" applyBorder="1" applyAlignment="1">
      <alignment horizontal="left" wrapText="1"/>
    </xf>
    <xf numFmtId="172" fontId="78" fillId="0" borderId="24" xfId="24" applyNumberFormat="1" applyFont="1" applyFill="1" applyBorder="1" applyAlignment="1">
      <alignment wrapText="1"/>
    </xf>
    <xf numFmtId="172" fontId="78" fillId="0" borderId="27" xfId="24" applyNumberFormat="1" applyFont="1" applyFill="1" applyBorder="1" applyAlignment="1">
      <alignment wrapText="1"/>
    </xf>
    <xf numFmtId="172" fontId="78" fillId="0" borderId="28" xfId="24" applyNumberFormat="1" applyFont="1" applyFill="1" applyBorder="1" applyAlignment="1">
      <alignment wrapText="1"/>
    </xf>
    <xf numFmtId="172" fontId="78" fillId="0" borderId="0" xfId="24" applyNumberFormat="1" applyFont="1" applyFill="1" applyBorder="1" applyAlignment="1">
      <alignment wrapText="1"/>
    </xf>
    <xf numFmtId="172" fontId="55" fillId="0" borderId="28" xfId="24" applyNumberFormat="1" applyFont="1" applyFill="1" applyBorder="1" applyAlignment="1">
      <alignment wrapText="1"/>
    </xf>
    <xf numFmtId="0" fontId="78" fillId="0" borderId="28" xfId="22" applyFont="1" applyFill="1" applyBorder="1" applyAlignment="1">
      <alignment wrapText="1"/>
    </xf>
    <xf numFmtId="0" fontId="79" fillId="0" borderId="28" xfId="22" applyFont="1" applyFill="1" applyBorder="1" applyAlignment="1">
      <alignment wrapText="1"/>
    </xf>
    <xf numFmtId="172" fontId="79" fillId="0" borderId="26" xfId="24" applyNumberFormat="1" applyFont="1" applyFill="1" applyBorder="1" applyAlignment="1">
      <alignment wrapText="1"/>
    </xf>
    <xf numFmtId="172" fontId="79" fillId="0" borderId="24" xfId="24" applyNumberFormat="1" applyFont="1" applyFill="1" applyBorder="1" applyAlignment="1">
      <alignment wrapText="1"/>
    </xf>
    <xf numFmtId="172" fontId="79" fillId="0" borderId="27" xfId="24" applyNumberFormat="1" applyFont="1" applyFill="1" applyBorder="1" applyAlignment="1">
      <alignment wrapText="1"/>
    </xf>
    <xf numFmtId="172" fontId="79" fillId="0" borderId="4" xfId="24" applyNumberFormat="1" applyFont="1" applyFill="1" applyBorder="1" applyAlignment="1">
      <alignment wrapText="1"/>
    </xf>
    <xf numFmtId="172" fontId="79" fillId="0" borderId="28" xfId="24" applyNumberFormat="1" applyFont="1" applyFill="1" applyBorder="1" applyAlignment="1">
      <alignment wrapText="1"/>
    </xf>
    <xf numFmtId="172" fontId="66" fillId="0" borderId="28" xfId="24" applyNumberFormat="1" applyFont="1" applyFill="1" applyBorder="1" applyAlignment="1">
      <alignment wrapText="1"/>
    </xf>
    <xf numFmtId="172" fontId="79" fillId="0" borderId="0" xfId="24" applyNumberFormat="1" applyFont="1" applyFill="1" applyBorder="1" applyAlignment="1">
      <alignment wrapText="1"/>
    </xf>
    <xf numFmtId="172" fontId="53" fillId="0" borderId="28" xfId="24" applyNumberFormat="1" applyFont="1" applyFill="1" applyBorder="1" applyAlignment="1">
      <alignment wrapText="1"/>
    </xf>
    <xf numFmtId="172" fontId="55" fillId="0" borderId="25" xfId="24" applyNumberFormat="1" applyFont="1" applyFill="1" applyBorder="1" applyAlignment="1">
      <alignment wrapText="1"/>
    </xf>
    <xf numFmtId="172" fontId="75" fillId="0" borderId="0" xfId="22" applyNumberFormat="1" applyFont="1" applyFill="1" applyBorder="1" applyAlignment="1">
      <alignment wrapText="1"/>
    </xf>
    <xf numFmtId="172" fontId="79" fillId="0" borderId="22" xfId="24" applyNumberFormat="1" applyFont="1" applyFill="1" applyBorder="1" applyAlignment="1">
      <alignment wrapText="1"/>
    </xf>
    <xf numFmtId="172" fontId="79" fillId="0" borderId="3" xfId="24" applyNumberFormat="1" applyFont="1" applyFill="1" applyBorder="1" applyAlignment="1">
      <alignment wrapText="1"/>
    </xf>
    <xf numFmtId="172" fontId="66" fillId="0" borderId="3" xfId="24" applyNumberFormat="1" applyFont="1" applyFill="1" applyBorder="1" applyAlignment="1">
      <alignment wrapText="1"/>
    </xf>
    <xf numFmtId="172" fontId="79" fillId="0" borderId="10" xfId="24" applyNumberFormat="1" applyFont="1" applyFill="1" applyBorder="1" applyAlignment="1">
      <alignment wrapText="1"/>
    </xf>
    <xf numFmtId="172" fontId="53" fillId="0" borderId="3" xfId="24" applyNumberFormat="1" applyFont="1" applyFill="1" applyBorder="1" applyAlignment="1">
      <alignment wrapText="1"/>
    </xf>
    <xf numFmtId="0" fontId="74" fillId="0" borderId="0" xfId="22" applyFont="1" applyFill="1" applyAlignment="1">
      <alignment wrapText="1"/>
    </xf>
    <xf numFmtId="0" fontId="55" fillId="0" borderId="0" xfId="26" applyFont="1" applyFill="1"/>
    <xf numFmtId="0" fontId="77" fillId="0" borderId="28" xfId="22" applyFont="1" applyFill="1" applyBorder="1" applyAlignment="1">
      <alignment wrapText="1"/>
    </xf>
    <xf numFmtId="0" fontId="76" fillId="0" borderId="0" xfId="22" applyFont="1" applyFill="1" applyAlignment="1">
      <alignment wrapText="1"/>
    </xf>
    <xf numFmtId="172" fontId="76" fillId="0" borderId="27" xfId="24" applyNumberFormat="1" applyFont="1" applyFill="1" applyBorder="1" applyAlignment="1">
      <alignment wrapText="1"/>
    </xf>
    <xf numFmtId="0" fontId="53" fillId="0" borderId="28" xfId="22" applyFont="1" applyFill="1" applyBorder="1" applyAlignment="1">
      <alignment wrapText="1"/>
    </xf>
    <xf numFmtId="172" fontId="54" fillId="9" borderId="3" xfId="24" applyNumberFormat="1" applyFont="1" applyFill="1" applyBorder="1" applyAlignment="1">
      <alignment wrapText="1"/>
    </xf>
    <xf numFmtId="43" fontId="78" fillId="0" borderId="0" xfId="30" applyFont="1" applyFill="1" applyBorder="1" applyAlignment="1">
      <alignment wrapText="1"/>
    </xf>
    <xf numFmtId="172" fontId="78" fillId="0" borderId="22" xfId="24" applyNumberFormat="1" applyFont="1" applyFill="1" applyBorder="1" applyAlignment="1">
      <alignment wrapText="1"/>
    </xf>
    <xf numFmtId="172" fontId="76" fillId="0" borderId="0" xfId="24" applyNumberFormat="1" applyFont="1" applyFill="1" applyBorder="1" applyAlignment="1">
      <alignment wrapText="1"/>
    </xf>
    <xf numFmtId="172" fontId="78" fillId="0" borderId="8" xfId="24" applyNumberFormat="1" applyFont="1" applyFill="1" applyBorder="1" applyAlignment="1">
      <alignment wrapText="1"/>
    </xf>
    <xf numFmtId="172" fontId="78" fillId="0" borderId="3" xfId="24" applyNumberFormat="1" applyFont="1" applyFill="1" applyBorder="1" applyAlignment="1">
      <alignment wrapText="1"/>
    </xf>
    <xf numFmtId="172" fontId="55" fillId="0" borderId="0" xfId="24" applyNumberFormat="1" applyFont="1" applyFill="1" applyBorder="1" applyAlignment="1">
      <alignment wrapText="1"/>
    </xf>
    <xf numFmtId="0" fontId="37" fillId="7" borderId="3" xfId="22" applyFont="1" applyFill="1" applyBorder="1" applyAlignment="1">
      <alignment wrapText="1"/>
    </xf>
    <xf numFmtId="0" fontId="37" fillId="7" borderId="22" xfId="22" applyFont="1" applyFill="1" applyBorder="1" applyAlignment="1">
      <alignment wrapText="1"/>
    </xf>
    <xf numFmtId="0" fontId="74" fillId="0" borderId="0" xfId="22" applyFont="1" applyFill="1" applyBorder="1" applyAlignment="1">
      <alignment wrapText="1"/>
    </xf>
    <xf numFmtId="0" fontId="76" fillId="7" borderId="3" xfId="22" applyFont="1" applyFill="1" applyBorder="1" applyAlignment="1">
      <alignment wrapText="1"/>
    </xf>
    <xf numFmtId="0" fontId="37" fillId="7" borderId="10" xfId="22" applyFont="1" applyFill="1" applyBorder="1" applyAlignment="1">
      <alignment wrapText="1"/>
    </xf>
    <xf numFmtId="0" fontId="55" fillId="7" borderId="3" xfId="22" applyFont="1" applyFill="1" applyBorder="1" applyAlignment="1">
      <alignment wrapText="1"/>
    </xf>
    <xf numFmtId="0" fontId="37" fillId="0" borderId="3" xfId="22" applyFont="1" applyFill="1" applyBorder="1" applyAlignment="1">
      <alignment wrapText="1"/>
    </xf>
    <xf numFmtId="0" fontId="77" fillId="0" borderId="28" xfId="22" applyFont="1" applyFill="1" applyBorder="1" applyAlignment="1">
      <alignment horizontal="left" wrapText="1"/>
    </xf>
    <xf numFmtId="0" fontId="78" fillId="0" borderId="28" xfId="22" applyFont="1" applyFill="1" applyBorder="1" applyAlignment="1">
      <alignment horizontal="center" wrapText="1"/>
    </xf>
    <xf numFmtId="0" fontId="78" fillId="0" borderId="24" xfId="22" applyFont="1" applyFill="1" applyBorder="1" applyAlignment="1">
      <alignment horizontal="center" wrapText="1"/>
    </xf>
    <xf numFmtId="172" fontId="78" fillId="0" borderId="28" xfId="22" applyNumberFormat="1" applyFont="1" applyFill="1" applyBorder="1" applyAlignment="1">
      <alignment horizontal="center" wrapText="1"/>
    </xf>
    <xf numFmtId="177" fontId="78" fillId="0" borderId="28" xfId="22" applyNumberFormat="1" applyFont="1" applyFill="1" applyBorder="1" applyAlignment="1">
      <alignment horizontal="center" wrapText="1"/>
    </xf>
    <xf numFmtId="0" fontId="76" fillId="0" borderId="28" xfId="22" applyFont="1" applyFill="1" applyBorder="1" applyAlignment="1">
      <alignment horizontal="center" wrapText="1"/>
    </xf>
    <xf numFmtId="0" fontId="78" fillId="0" borderId="0" xfId="22" applyFont="1" applyFill="1" applyBorder="1" applyAlignment="1">
      <alignment horizontal="center" wrapText="1"/>
    </xf>
    <xf numFmtId="0" fontId="55" fillId="0" borderId="28" xfId="22" applyFont="1" applyFill="1" applyBorder="1" applyAlignment="1">
      <alignment horizontal="center" wrapText="1"/>
    </xf>
    <xf numFmtId="172" fontId="78" fillId="0" borderId="28" xfId="30" applyNumberFormat="1" applyFont="1" applyFill="1" applyBorder="1" applyAlignment="1">
      <alignment horizontal="center" wrapText="1"/>
    </xf>
    <xf numFmtId="43" fontId="78" fillId="0" borderId="28" xfId="22" applyNumberFormat="1" applyFont="1" applyFill="1" applyBorder="1" applyAlignment="1">
      <alignment horizontal="center" wrapText="1"/>
    </xf>
    <xf numFmtId="172" fontId="79" fillId="0" borderId="28" xfId="22" applyNumberFormat="1" applyFont="1" applyFill="1" applyBorder="1" applyAlignment="1">
      <alignment wrapText="1"/>
    </xf>
    <xf numFmtId="172" fontId="78" fillId="4" borderId="28" xfId="24" applyNumberFormat="1" applyFont="1" applyFill="1" applyBorder="1" applyAlignment="1">
      <alignment horizontal="center" wrapText="1"/>
    </xf>
    <xf numFmtId="172" fontId="79" fillId="0" borderId="23" xfId="24" applyNumberFormat="1" applyFont="1" applyFill="1" applyBorder="1" applyAlignment="1">
      <alignment wrapText="1"/>
    </xf>
    <xf numFmtId="172" fontId="79" fillId="0" borderId="25" xfId="24" applyNumberFormat="1" applyFont="1" applyFill="1" applyBorder="1" applyAlignment="1">
      <alignment wrapText="1"/>
    </xf>
    <xf numFmtId="172" fontId="79" fillId="0" borderId="11" xfId="24" applyNumberFormat="1" applyFont="1" applyFill="1" applyBorder="1" applyAlignment="1">
      <alignment wrapText="1"/>
    </xf>
    <xf numFmtId="0" fontId="53" fillId="0" borderId="27" xfId="26" applyFont="1" applyFill="1" applyBorder="1"/>
    <xf numFmtId="172" fontId="66" fillId="0" borderId="25" xfId="24" applyNumberFormat="1" applyFont="1" applyFill="1" applyBorder="1" applyAlignment="1">
      <alignment wrapText="1"/>
    </xf>
    <xf numFmtId="172" fontId="53" fillId="0" borderId="25" xfId="24" applyNumberFormat="1" applyFont="1" applyFill="1" applyBorder="1" applyAlignment="1">
      <alignment wrapText="1"/>
    </xf>
    <xf numFmtId="172" fontId="75" fillId="0" borderId="0" xfId="22" applyNumberFormat="1" applyFont="1" applyFill="1" applyAlignment="1">
      <alignment wrapText="1"/>
    </xf>
    <xf numFmtId="0" fontId="54" fillId="0" borderId="0" xfId="22" applyFont="1" applyFill="1" applyAlignment="1">
      <alignment wrapText="1"/>
    </xf>
    <xf numFmtId="172" fontId="37" fillId="9" borderId="25" xfId="24" applyNumberFormat="1" applyFont="1" applyFill="1" applyBorder="1" applyAlignment="1">
      <alignment wrapText="1"/>
    </xf>
    <xf numFmtId="172" fontId="79" fillId="0" borderId="1" xfId="24" applyNumberFormat="1" applyFont="1" applyFill="1" applyBorder="1" applyAlignment="1">
      <alignment wrapText="1"/>
    </xf>
    <xf numFmtId="172" fontId="66" fillId="0" borderId="11" xfId="24" applyNumberFormat="1" applyFont="1" applyFill="1" applyBorder="1" applyAlignment="1">
      <alignment wrapText="1"/>
    </xf>
    <xf numFmtId="172" fontId="53" fillId="0" borderId="11" xfId="24" applyNumberFormat="1" applyFont="1" applyFill="1" applyBorder="1" applyAlignment="1">
      <alignment wrapText="1"/>
    </xf>
    <xf numFmtId="0" fontId="80" fillId="0" borderId="28" xfId="22" applyFont="1" applyFill="1" applyBorder="1" applyAlignment="1">
      <alignment horizontal="left" wrapText="1"/>
    </xf>
    <xf numFmtId="172" fontId="66" fillId="0" borderId="27" xfId="24" applyNumberFormat="1" applyFont="1" applyFill="1" applyBorder="1" applyAlignment="1">
      <alignment horizontal="left" wrapText="1"/>
    </xf>
    <xf numFmtId="172" fontId="53" fillId="0" borderId="27" xfId="24" applyNumberFormat="1" applyFont="1" applyFill="1" applyBorder="1" applyAlignment="1">
      <alignment horizontal="left" wrapText="1"/>
    </xf>
    <xf numFmtId="0" fontId="55" fillId="0" borderId="28" xfId="22" applyFont="1" applyFill="1" applyBorder="1" applyAlignment="1">
      <alignment horizontal="left" wrapText="1"/>
    </xf>
    <xf numFmtId="172" fontId="78" fillId="5" borderId="27" xfId="24" applyNumberFormat="1" applyFont="1" applyFill="1" applyBorder="1" applyAlignment="1">
      <alignment wrapText="1"/>
    </xf>
    <xf numFmtId="172" fontId="55" fillId="0" borderId="27" xfId="24" applyNumberFormat="1" applyFont="1" applyFill="1" applyBorder="1" applyAlignment="1">
      <alignment wrapText="1"/>
    </xf>
    <xf numFmtId="0" fontId="53" fillId="0" borderId="28" xfId="22" applyFont="1" applyFill="1" applyBorder="1" applyAlignment="1">
      <alignment horizontal="left" wrapText="1"/>
    </xf>
    <xf numFmtId="172" fontId="66" fillId="0" borderId="27" xfId="24" applyNumberFormat="1" applyFont="1" applyFill="1" applyBorder="1" applyAlignment="1">
      <alignment wrapText="1"/>
    </xf>
    <xf numFmtId="172" fontId="53" fillId="0" borderId="27" xfId="24" applyNumberFormat="1" applyFont="1" applyFill="1" applyBorder="1" applyAlignment="1">
      <alignment wrapText="1"/>
    </xf>
    <xf numFmtId="0" fontId="55" fillId="0" borderId="28" xfId="22" applyFont="1" applyFill="1" applyBorder="1" applyAlignment="1">
      <alignment horizontal="right" wrapText="1"/>
    </xf>
    <xf numFmtId="172" fontId="79" fillId="0" borderId="2" xfId="24" applyNumberFormat="1" applyFont="1" applyFill="1" applyBorder="1" applyAlignment="1">
      <alignment wrapText="1"/>
    </xf>
    <xf numFmtId="172" fontId="79" fillId="0" borderId="5" xfId="24" applyNumberFormat="1" applyFont="1" applyFill="1" applyBorder="1" applyAlignment="1">
      <alignment wrapText="1"/>
    </xf>
    <xf numFmtId="172" fontId="66" fillId="0" borderId="5" xfId="24" applyNumberFormat="1" applyFont="1" applyFill="1" applyBorder="1" applyAlignment="1">
      <alignment wrapText="1"/>
    </xf>
    <xf numFmtId="172" fontId="53" fillId="0" borderId="5" xfId="24" applyNumberFormat="1" applyFont="1" applyFill="1" applyBorder="1" applyAlignment="1">
      <alignment wrapText="1"/>
    </xf>
    <xf numFmtId="37" fontId="75" fillId="0" borderId="24" xfId="24" applyNumberFormat="1" applyFont="1" applyFill="1" applyBorder="1" applyAlignment="1">
      <alignment horizontal="right" wrapText="1"/>
    </xf>
    <xf numFmtId="37" fontId="75" fillId="0" borderId="28" xfId="24" applyNumberFormat="1" applyFont="1" applyFill="1" applyBorder="1" applyAlignment="1">
      <alignment horizontal="right" wrapText="1"/>
    </xf>
    <xf numFmtId="0" fontId="74" fillId="0" borderId="3" xfId="22" applyFont="1" applyFill="1" applyBorder="1" applyAlignment="1">
      <alignment wrapText="1"/>
    </xf>
    <xf numFmtId="0" fontId="37" fillId="15" borderId="3" xfId="22" applyFont="1" applyFill="1" applyBorder="1" applyAlignment="1">
      <alignment horizontal="left" wrapText="1"/>
    </xf>
    <xf numFmtId="172" fontId="37" fillId="15" borderId="22" xfId="24" applyNumberFormat="1" applyFont="1" applyFill="1" applyBorder="1" applyAlignment="1">
      <alignment wrapText="1"/>
    </xf>
    <xf numFmtId="172" fontId="37" fillId="15" borderId="3" xfId="24" applyNumberFormat="1" applyFont="1" applyFill="1" applyBorder="1" applyAlignment="1">
      <alignment wrapText="1"/>
    </xf>
    <xf numFmtId="0" fontId="37" fillId="15" borderId="0" xfId="22" applyFont="1" applyFill="1" applyAlignment="1">
      <alignment wrapText="1"/>
    </xf>
    <xf numFmtId="172" fontId="37" fillId="15" borderId="0" xfId="22" applyNumberFormat="1" applyFont="1" applyFill="1" applyBorder="1" applyAlignment="1">
      <alignment wrapText="1"/>
    </xf>
    <xf numFmtId="0" fontId="37" fillId="15" borderId="0" xfId="26" applyFont="1" applyFill="1"/>
    <xf numFmtId="172" fontId="37" fillId="15" borderId="10" xfId="24" applyNumberFormat="1" applyFont="1" applyFill="1" applyBorder="1" applyAlignment="1">
      <alignment wrapText="1"/>
    </xf>
    <xf numFmtId="43" fontId="66" fillId="0" borderId="28" xfId="24" applyNumberFormat="1" applyFont="1" applyFill="1" applyBorder="1" applyAlignment="1">
      <alignment wrapText="1"/>
    </xf>
    <xf numFmtId="0" fontId="37" fillId="15" borderId="25" xfId="22" applyFont="1" applyFill="1" applyBorder="1" applyAlignment="1">
      <alignment wrapText="1"/>
    </xf>
    <xf numFmtId="172" fontId="76" fillId="15" borderId="23" xfId="24" applyNumberFormat="1" applyFont="1" applyFill="1" applyBorder="1" applyAlignment="1">
      <alignment wrapText="1"/>
    </xf>
    <xf numFmtId="172" fontId="37" fillId="15" borderId="25" xfId="24" applyNumberFormat="1" applyFont="1" applyFill="1" applyBorder="1" applyAlignment="1">
      <alignment wrapText="1"/>
    </xf>
    <xf numFmtId="0" fontId="75" fillId="15" borderId="0" xfId="22" applyFont="1" applyFill="1" applyAlignment="1">
      <alignment wrapText="1"/>
    </xf>
    <xf numFmtId="172" fontId="76" fillId="15" borderId="25" xfId="24" applyNumberFormat="1" applyFont="1" applyFill="1" applyBorder="1" applyAlignment="1">
      <alignment wrapText="1"/>
    </xf>
    <xf numFmtId="0" fontId="53" fillId="15" borderId="0" xfId="26" applyFont="1" applyFill="1"/>
    <xf numFmtId="172" fontId="37" fillId="15" borderId="11" xfId="24" applyNumberFormat="1" applyFont="1" applyFill="1" applyBorder="1" applyAlignment="1">
      <alignment wrapText="1"/>
    </xf>
    <xf numFmtId="0" fontId="77" fillId="0" borderId="25" xfId="22" applyFont="1" applyFill="1" applyBorder="1" applyAlignment="1">
      <alignment wrapText="1"/>
    </xf>
    <xf numFmtId="172" fontId="79" fillId="0" borderId="28" xfId="24" applyNumberFormat="1" applyFont="1" applyFill="1" applyBorder="1" applyAlignment="1">
      <alignment horizontal="right" wrapText="1"/>
    </xf>
    <xf numFmtId="172" fontId="78" fillId="0" borderId="28" xfId="24" applyNumberFormat="1" applyFont="1" applyFill="1" applyBorder="1" applyAlignment="1">
      <alignment horizontal="right" wrapText="1"/>
    </xf>
    <xf numFmtId="0" fontId="78" fillId="0" borderId="4" xfId="22" applyFont="1" applyFill="1" applyBorder="1" applyAlignment="1">
      <alignment wrapText="1"/>
    </xf>
    <xf numFmtId="0" fontId="79" fillId="0" borderId="4" xfId="22" quotePrefix="1" applyFont="1" applyFill="1" applyBorder="1" applyAlignment="1">
      <alignment wrapText="1"/>
    </xf>
    <xf numFmtId="172" fontId="79" fillId="0" borderId="24" xfId="24" applyNumberFormat="1" applyFont="1" applyFill="1" applyBorder="1" applyAlignment="1">
      <alignment horizontal="right" wrapText="1"/>
    </xf>
    <xf numFmtId="172" fontId="53" fillId="0" borderId="24" xfId="24" applyNumberFormat="1" applyFont="1" applyFill="1" applyBorder="1" applyAlignment="1">
      <alignment wrapText="1"/>
    </xf>
    <xf numFmtId="172" fontId="78" fillId="0" borderId="24" xfId="24" applyNumberFormat="1" applyFont="1" applyFill="1" applyBorder="1" applyAlignment="1">
      <alignment horizontal="right" wrapText="1"/>
    </xf>
    <xf numFmtId="0" fontId="79" fillId="0" borderId="3" xfId="22" applyFont="1" applyFill="1" applyBorder="1" applyAlignment="1">
      <alignment wrapText="1"/>
    </xf>
    <xf numFmtId="172" fontId="79" fillId="0" borderId="4" xfId="24" applyNumberFormat="1" applyFont="1" applyFill="1" applyBorder="1" applyAlignment="1">
      <alignment horizontal="right" wrapText="1"/>
    </xf>
    <xf numFmtId="172" fontId="53" fillId="0" borderId="3" xfId="26" applyNumberFormat="1" applyFont="1" applyFill="1" applyBorder="1" applyAlignment="1">
      <alignment wrapText="1"/>
    </xf>
    <xf numFmtId="172" fontId="75" fillId="0" borderId="0" xfId="24" applyNumberFormat="1" applyFont="1" applyFill="1" applyBorder="1" applyAlignment="1">
      <alignment wrapText="1"/>
    </xf>
    <xf numFmtId="172" fontId="75" fillId="0" borderId="27" xfId="24" applyNumberFormat="1" applyFont="1" applyFill="1" applyBorder="1" applyAlignment="1">
      <alignment wrapText="1"/>
    </xf>
    <xf numFmtId="172" fontId="75" fillId="0" borderId="28" xfId="24" applyNumberFormat="1" applyFont="1" applyFill="1" applyBorder="1" applyAlignment="1">
      <alignment wrapText="1"/>
    </xf>
    <xf numFmtId="172" fontId="74" fillId="0" borderId="4" xfId="24" applyNumberFormat="1" applyFont="1" applyFill="1" applyBorder="1" applyAlignment="1">
      <alignment wrapText="1"/>
    </xf>
    <xf numFmtId="172" fontId="75" fillId="0" borderId="5" xfId="24" applyNumberFormat="1" applyFont="1" applyFill="1" applyBorder="1" applyAlignment="1">
      <alignment wrapText="1"/>
    </xf>
    <xf numFmtId="0" fontId="79" fillId="0" borderId="3" xfId="22" quotePrefix="1" applyFont="1" applyFill="1" applyBorder="1" applyAlignment="1">
      <alignment wrapText="1"/>
    </xf>
    <xf numFmtId="172" fontId="75" fillId="0" borderId="3" xfId="24" applyNumberFormat="1" applyFont="1" applyFill="1" applyBorder="1" applyAlignment="1">
      <alignment wrapText="1"/>
    </xf>
    <xf numFmtId="172" fontId="75" fillId="0" borderId="10" xfId="24" applyNumberFormat="1" applyFont="1" applyFill="1" applyBorder="1" applyAlignment="1">
      <alignment wrapText="1"/>
    </xf>
    <xf numFmtId="172" fontId="75" fillId="0" borderId="8" xfId="24" applyNumberFormat="1" applyFont="1" applyFill="1" applyBorder="1" applyAlignment="1">
      <alignment wrapText="1"/>
    </xf>
    <xf numFmtId="172" fontId="75" fillId="0" borderId="3" xfId="24" applyNumberFormat="1" applyFont="1" applyFill="1" applyBorder="1" applyAlignment="1">
      <alignment horizontal="right" wrapText="1"/>
    </xf>
    <xf numFmtId="0" fontId="77" fillId="0" borderId="3" xfId="22" applyFont="1" applyFill="1" applyBorder="1" applyAlignment="1">
      <alignment wrapText="1"/>
    </xf>
    <xf numFmtId="0" fontId="77" fillId="0" borderId="3" xfId="27" applyFont="1" applyFill="1" applyBorder="1" applyAlignment="1">
      <alignment wrapText="1"/>
    </xf>
    <xf numFmtId="0" fontId="79" fillId="0" borderId="3" xfId="27" quotePrefix="1" applyFont="1" applyFill="1" applyBorder="1" applyAlignment="1">
      <alignment wrapText="1"/>
    </xf>
    <xf numFmtId="172" fontId="66" fillId="0" borderId="0" xfId="24" applyNumberFormat="1" applyFont="1" applyFill="1" applyBorder="1" applyAlignment="1">
      <alignment wrapText="1"/>
    </xf>
    <xf numFmtId="172" fontId="53" fillId="0" borderId="0" xfId="24" applyNumberFormat="1" applyFont="1" applyFill="1" applyBorder="1" applyAlignment="1">
      <alignment wrapText="1"/>
    </xf>
    <xf numFmtId="0" fontId="37" fillId="7" borderId="28" xfId="22" applyFont="1" applyFill="1" applyBorder="1" applyAlignment="1">
      <alignment wrapText="1"/>
    </xf>
    <xf numFmtId="0" fontId="37" fillId="7" borderId="0" xfId="26" applyFont="1" applyFill="1" applyAlignment="1">
      <alignment horizontal="left" wrapText="1"/>
    </xf>
    <xf numFmtId="0" fontId="76" fillId="7" borderId="0" xfId="26" applyFont="1" applyFill="1" applyAlignment="1">
      <alignment horizontal="left" wrapText="1"/>
    </xf>
    <xf numFmtId="0" fontId="37" fillId="7" borderId="28" xfId="26" applyFont="1" applyFill="1" applyBorder="1" applyAlignment="1">
      <alignment horizontal="left" wrapText="1"/>
    </xf>
    <xf numFmtId="0" fontId="37" fillId="0" borderId="0" xfId="26" applyFont="1" applyFill="1" applyAlignment="1">
      <alignment horizontal="left" wrapText="1"/>
    </xf>
    <xf numFmtId="0" fontId="55" fillId="0" borderId="0" xfId="26" applyFont="1" applyAlignment="1">
      <alignment horizontal="left" wrapText="1"/>
    </xf>
    <xf numFmtId="0" fontId="55" fillId="0" borderId="0" xfId="26" applyFont="1" applyFill="1" applyAlignment="1">
      <alignment horizontal="left" wrapText="1"/>
    </xf>
    <xf numFmtId="0" fontId="76" fillId="0" borderId="0" xfId="26" applyFont="1" applyAlignment="1">
      <alignment horizontal="left" wrapText="1"/>
    </xf>
    <xf numFmtId="0" fontId="55" fillId="0" borderId="28" xfId="26" applyFont="1" applyBorder="1" applyAlignment="1">
      <alignment horizontal="left" wrapText="1"/>
    </xf>
    <xf numFmtId="1" fontId="55" fillId="0" borderId="22" xfId="26" applyNumberFormat="1" applyFont="1" applyBorder="1" applyAlignment="1">
      <alignment horizontal="left" wrapText="1"/>
    </xf>
    <xf numFmtId="1" fontId="55" fillId="0" borderId="0" xfId="26" applyNumberFormat="1" applyFont="1" applyBorder="1" applyAlignment="1">
      <alignment horizontal="left" wrapText="1"/>
    </xf>
    <xf numFmtId="1" fontId="55" fillId="0" borderId="3" xfId="26" applyNumberFormat="1" applyFont="1" applyBorder="1" applyAlignment="1">
      <alignment horizontal="left" wrapText="1"/>
    </xf>
    <xf numFmtId="171" fontId="75" fillId="0" borderId="22" xfId="24" applyNumberFormat="1" applyFont="1" applyFill="1" applyBorder="1" applyAlignment="1">
      <alignment wrapText="1"/>
    </xf>
    <xf numFmtId="171" fontId="75" fillId="0" borderId="0" xfId="24" applyNumberFormat="1" applyFont="1" applyFill="1" applyBorder="1" applyAlignment="1">
      <alignment wrapText="1"/>
    </xf>
    <xf numFmtId="171" fontId="75" fillId="0" borderId="3" xfId="24" applyNumberFormat="1" applyFont="1" applyFill="1" applyBorder="1" applyAlignment="1">
      <alignment wrapText="1"/>
    </xf>
    <xf numFmtId="1" fontId="53" fillId="0" borderId="22" xfId="26" applyNumberFormat="1" applyFont="1" applyBorder="1" applyAlignment="1">
      <alignment horizontal="left" wrapText="1"/>
    </xf>
    <xf numFmtId="1" fontId="53" fillId="0" borderId="0" xfId="26" applyNumberFormat="1" applyFont="1" applyBorder="1" applyAlignment="1">
      <alignment horizontal="left" wrapText="1"/>
    </xf>
    <xf numFmtId="1" fontId="53" fillId="0" borderId="3" xfId="26" applyNumberFormat="1" applyFont="1" applyBorder="1" applyAlignment="1">
      <alignment horizontal="left" wrapText="1"/>
    </xf>
    <xf numFmtId="172" fontId="55" fillId="0" borderId="28" xfId="30" applyNumberFormat="1" applyFont="1" applyBorder="1" applyAlignment="1">
      <alignment wrapText="1"/>
    </xf>
    <xf numFmtId="172" fontId="74" fillId="0" borderId="0" xfId="30" applyNumberFormat="1" applyFont="1" applyAlignment="1">
      <alignment wrapText="1"/>
    </xf>
    <xf numFmtId="172" fontId="74" fillId="0" borderId="0" xfId="30" applyNumberFormat="1" applyFont="1" applyFill="1" applyAlignment="1">
      <alignment wrapText="1"/>
    </xf>
    <xf numFmtId="172" fontId="55" fillId="0" borderId="0" xfId="30" applyNumberFormat="1" applyFont="1" applyFill="1" applyAlignment="1">
      <alignment wrapText="1"/>
    </xf>
    <xf numFmtId="172" fontId="76" fillId="0" borderId="0" xfId="30" applyNumberFormat="1" applyFont="1" applyAlignment="1">
      <alignment wrapText="1"/>
    </xf>
    <xf numFmtId="172" fontId="74" fillId="0" borderId="28" xfId="30" applyNumberFormat="1" applyFont="1" applyBorder="1" applyAlignment="1">
      <alignment wrapText="1"/>
    </xf>
    <xf numFmtId="0" fontId="54" fillId="7" borderId="0" xfId="22" applyFont="1" applyFill="1" applyAlignment="1">
      <alignment wrapText="1"/>
    </xf>
    <xf numFmtId="0" fontId="66" fillId="7" borderId="0" xfId="22" applyFont="1" applyFill="1" applyAlignment="1">
      <alignment wrapText="1"/>
    </xf>
    <xf numFmtId="0" fontId="54" fillId="7" borderId="28" xfId="22" applyFont="1" applyFill="1" applyBorder="1" applyAlignment="1">
      <alignment wrapText="1"/>
    </xf>
    <xf numFmtId="0" fontId="53" fillId="7" borderId="0" xfId="22" applyFont="1" applyFill="1" applyAlignment="1">
      <alignment wrapText="1"/>
    </xf>
    <xf numFmtId="0" fontId="81" fillId="0" borderId="28" xfId="27" applyFont="1" applyFill="1" applyBorder="1" applyAlignment="1">
      <alignment wrapText="1"/>
    </xf>
    <xf numFmtId="0" fontId="75" fillId="0" borderId="0" xfId="22" applyFont="1" applyAlignment="1">
      <alignment wrapText="1"/>
    </xf>
    <xf numFmtId="0" fontId="66" fillId="0" borderId="0" xfId="22" applyFont="1" applyAlignment="1">
      <alignment wrapText="1"/>
    </xf>
    <xf numFmtId="3" fontId="53" fillId="0" borderId="0" xfId="22" applyNumberFormat="1" applyFont="1" applyAlignment="1">
      <alignment wrapText="1"/>
    </xf>
    <xf numFmtId="3" fontId="75" fillId="0" borderId="0" xfId="22" applyNumberFormat="1" applyFont="1" applyAlignment="1">
      <alignment wrapText="1"/>
    </xf>
    <xf numFmtId="43" fontId="75" fillId="0" borderId="0" xfId="22" applyNumberFormat="1" applyFont="1" applyAlignment="1">
      <alignment wrapText="1"/>
    </xf>
    <xf numFmtId="0" fontId="37" fillId="7" borderId="3" xfId="27" applyFont="1" applyFill="1" applyBorder="1" applyAlignment="1">
      <alignment wrapText="1"/>
    </xf>
    <xf numFmtId="0" fontId="37" fillId="7" borderId="22" xfId="26" applyFont="1" applyFill="1" applyBorder="1" applyAlignment="1">
      <alignment wrapText="1"/>
    </xf>
    <xf numFmtId="0" fontId="37" fillId="7" borderId="0" xfId="26" applyFont="1" applyFill="1" applyBorder="1" applyAlignment="1">
      <alignment wrapText="1"/>
    </xf>
    <xf numFmtId="0" fontId="37" fillId="7" borderId="3" xfId="26" applyFont="1" applyFill="1" applyBorder="1" applyAlignment="1">
      <alignment wrapText="1"/>
    </xf>
    <xf numFmtId="0" fontId="76" fillId="7" borderId="0" xfId="26" applyFont="1" applyFill="1" applyBorder="1" applyAlignment="1">
      <alignment wrapText="1"/>
    </xf>
    <xf numFmtId="0" fontId="37" fillId="7" borderId="28" xfId="26" applyFont="1" applyFill="1" applyBorder="1" applyAlignment="1">
      <alignment wrapText="1"/>
    </xf>
    <xf numFmtId="0" fontId="55" fillId="7" borderId="0" xfId="26" applyFont="1" applyFill="1" applyBorder="1" applyAlignment="1">
      <alignment wrapText="1"/>
    </xf>
    <xf numFmtId="0" fontId="75" fillId="0" borderId="4" xfId="27" applyFont="1" applyFill="1" applyBorder="1" applyAlignment="1">
      <alignment wrapText="1"/>
    </xf>
    <xf numFmtId="172" fontId="53" fillId="0" borderId="26" xfId="26" applyNumberFormat="1" applyFont="1" applyBorder="1" applyAlignment="1">
      <alignment wrapText="1"/>
    </xf>
    <xf numFmtId="172" fontId="53" fillId="0" borderId="0" xfId="26" applyNumberFormat="1" applyFont="1" applyBorder="1" applyAlignment="1">
      <alignment wrapText="1"/>
    </xf>
    <xf numFmtId="172" fontId="53" fillId="0" borderId="4" xfId="26" applyNumberFormat="1" applyFont="1" applyBorder="1" applyAlignment="1">
      <alignment wrapText="1"/>
    </xf>
    <xf numFmtId="0" fontId="75" fillId="0" borderId="3" xfId="22" applyFont="1" applyFill="1" applyBorder="1" applyAlignment="1">
      <alignment wrapText="1"/>
    </xf>
    <xf numFmtId="172" fontId="53" fillId="0" borderId="22" xfId="26" applyNumberFormat="1" applyFont="1" applyBorder="1" applyAlignment="1">
      <alignment wrapText="1"/>
    </xf>
    <xf numFmtId="172" fontId="53" fillId="0" borderId="3" xfId="26" applyNumberFormat="1" applyFont="1" applyBorder="1" applyAlignment="1">
      <alignment wrapText="1"/>
    </xf>
    <xf numFmtId="172" fontId="55" fillId="0" borderId="3" xfId="26" applyNumberFormat="1" applyFont="1" applyBorder="1" applyAlignment="1">
      <alignment wrapText="1"/>
    </xf>
    <xf numFmtId="172" fontId="55" fillId="0" borderId="0" xfId="26" applyNumberFormat="1" applyFont="1" applyBorder="1" applyAlignment="1">
      <alignment wrapText="1"/>
    </xf>
    <xf numFmtId="0" fontId="55" fillId="0" borderId="0" xfId="26" applyFont="1" applyAlignment="1">
      <alignment wrapText="1"/>
    </xf>
    <xf numFmtId="172" fontId="55" fillId="0" borderId="3" xfId="30" applyNumberFormat="1" applyFont="1" applyBorder="1" applyAlignment="1">
      <alignment wrapText="1"/>
    </xf>
    <xf numFmtId="0" fontId="37" fillId="0" borderId="0" xfId="26" applyFont="1" applyFill="1" applyBorder="1" applyAlignment="1">
      <alignment horizontal="center" wrapText="1"/>
    </xf>
    <xf numFmtId="0" fontId="37" fillId="0" borderId="0" xfId="26" applyFont="1" applyFill="1" applyBorder="1" applyAlignment="1">
      <alignment wrapText="1"/>
    </xf>
    <xf numFmtId="0" fontId="37" fillId="0" borderId="3" xfId="26" applyFont="1" applyFill="1" applyBorder="1" applyAlignment="1">
      <alignment horizontal="center" wrapText="1"/>
    </xf>
    <xf numFmtId="0" fontId="37" fillId="0" borderId="3" xfId="26" applyFont="1" applyFill="1" applyBorder="1" applyAlignment="1">
      <alignment wrapText="1"/>
    </xf>
    <xf numFmtId="0" fontId="79" fillId="0" borderId="3" xfId="22" applyFont="1" applyFill="1" applyBorder="1" applyAlignment="1">
      <alignment horizontal="left" wrapText="1"/>
    </xf>
    <xf numFmtId="43" fontId="53" fillId="0" borderId="0" xfId="26" applyNumberFormat="1" applyFont="1" applyFill="1" applyBorder="1" applyAlignment="1">
      <alignment wrapText="1"/>
    </xf>
    <xf numFmtId="43" fontId="53" fillId="0" borderId="3" xfId="26" applyNumberFormat="1" applyFont="1" applyFill="1" applyBorder="1" applyAlignment="1">
      <alignment wrapText="1"/>
    </xf>
    <xf numFmtId="172" fontId="53" fillId="0" borderId="4" xfId="24" applyNumberFormat="1" applyFont="1" applyFill="1" applyBorder="1" applyAlignment="1">
      <alignment wrapText="1"/>
    </xf>
    <xf numFmtId="172" fontId="66" fillId="0" borderId="4" xfId="24" applyNumberFormat="1" applyFont="1" applyFill="1" applyBorder="1" applyAlignment="1">
      <alignment wrapText="1"/>
    </xf>
    <xf numFmtId="43" fontId="37" fillId="0" borderId="0" xfId="26" applyNumberFormat="1" applyFont="1" applyFill="1" applyAlignment="1">
      <alignment wrapText="1"/>
    </xf>
    <xf numFmtId="0" fontId="54" fillId="0" borderId="0" xfId="26" applyFont="1" applyFill="1" applyAlignment="1">
      <alignment wrapText="1"/>
    </xf>
    <xf numFmtId="43" fontId="54" fillId="0" borderId="0" xfId="26" applyNumberFormat="1" applyFont="1" applyFill="1" applyAlignment="1">
      <alignment wrapText="1"/>
    </xf>
    <xf numFmtId="43" fontId="53" fillId="0" borderId="0" xfId="26" applyNumberFormat="1" applyFont="1" applyFill="1"/>
    <xf numFmtId="0" fontId="53" fillId="0" borderId="3" xfId="26" applyFont="1" applyBorder="1" applyAlignment="1">
      <alignment wrapText="1"/>
    </xf>
    <xf numFmtId="172" fontId="75" fillId="0" borderId="4" xfId="27" applyNumberFormat="1" applyFont="1" applyFill="1" applyBorder="1" applyAlignment="1">
      <alignment wrapText="1"/>
    </xf>
    <xf numFmtId="17" fontId="53" fillId="0" borderId="3" xfId="26" applyNumberFormat="1" applyFont="1" applyBorder="1" applyAlignment="1">
      <alignment wrapText="1"/>
    </xf>
    <xf numFmtId="172" fontId="75" fillId="0" borderId="3" xfId="22" applyNumberFormat="1" applyFont="1" applyFill="1" applyBorder="1" applyAlignment="1">
      <alignment wrapText="1"/>
    </xf>
    <xf numFmtId="172" fontId="74" fillId="0" borderId="3" xfId="22" applyNumberFormat="1" applyFont="1" applyFill="1" applyBorder="1" applyAlignment="1">
      <alignment wrapText="1"/>
    </xf>
    <xf numFmtId="173" fontId="53" fillId="0" borderId="0" xfId="26" applyNumberFormat="1" applyFont="1" applyFill="1" applyAlignment="1">
      <alignment horizontal="center" wrapText="1"/>
    </xf>
    <xf numFmtId="168" fontId="55" fillId="0" borderId="3" xfId="26" applyNumberFormat="1" applyFont="1" applyBorder="1" applyAlignment="1">
      <alignment horizontal="center" wrapText="1"/>
    </xf>
    <xf numFmtId="178" fontId="55" fillId="0" borderId="3" xfId="26" applyNumberFormat="1" applyFont="1" applyBorder="1" applyAlignment="1">
      <alignment horizontal="center" wrapText="1"/>
    </xf>
    <xf numFmtId="178" fontId="53" fillId="0" borderId="0" xfId="26" applyNumberFormat="1" applyFont="1" applyFill="1" applyAlignment="1">
      <alignment horizontal="center" wrapText="1"/>
    </xf>
    <xf numFmtId="178" fontId="55" fillId="0" borderId="3" xfId="24" applyNumberFormat="1" applyFont="1" applyFill="1" applyBorder="1" applyAlignment="1">
      <alignment horizontal="center" wrapText="1"/>
    </xf>
    <xf numFmtId="172" fontId="53" fillId="0" borderId="0" xfId="26" applyNumberFormat="1" applyFont="1" applyFill="1" applyAlignment="1">
      <alignment horizontal="center"/>
    </xf>
    <xf numFmtId="168" fontId="53" fillId="0" borderId="0" xfId="26" applyNumberFormat="1" applyFont="1" applyFill="1" applyAlignment="1">
      <alignment horizontal="center" wrapText="1"/>
    </xf>
    <xf numFmtId="0" fontId="37" fillId="0" borderId="0" xfId="26" applyFont="1" applyFill="1" applyAlignment="1">
      <alignment horizontal="center" wrapText="1"/>
    </xf>
    <xf numFmtId="0" fontId="37" fillId="0" borderId="0" xfId="26" applyFont="1" applyFill="1" applyAlignment="1">
      <alignment horizontal="center" vertical="center" wrapText="1"/>
    </xf>
    <xf numFmtId="172" fontId="54" fillId="0" borderId="0" xfId="26" applyNumberFormat="1" applyFont="1" applyFill="1" applyAlignment="1">
      <alignment wrapText="1"/>
    </xf>
    <xf numFmtId="0" fontId="54" fillId="0" borderId="0" xfId="26" applyFont="1" applyFill="1" applyAlignment="1">
      <alignment horizontal="center" wrapText="1"/>
    </xf>
    <xf numFmtId="0" fontId="37" fillId="0" borderId="0" xfId="22" applyFont="1" applyFill="1" applyAlignment="1"/>
    <xf numFmtId="172" fontId="37" fillId="0" borderId="0" xfId="26" applyNumberFormat="1" applyFont="1" applyFill="1" applyAlignment="1">
      <alignment wrapText="1"/>
    </xf>
    <xf numFmtId="179" fontId="37" fillId="0" borderId="0" xfId="26" applyNumberFormat="1" applyFont="1" applyFill="1" applyAlignment="1">
      <alignment wrapText="1"/>
    </xf>
    <xf numFmtId="172" fontId="66" fillId="0" borderId="0" xfId="26" applyNumberFormat="1" applyFont="1" applyFill="1" applyAlignment="1">
      <alignment wrapText="1"/>
    </xf>
    <xf numFmtId="172" fontId="53" fillId="0" borderId="0" xfId="26" applyNumberFormat="1" applyFont="1" applyFill="1" applyAlignment="1">
      <alignment wrapText="1"/>
    </xf>
    <xf numFmtId="0" fontId="53" fillId="0" borderId="0" xfId="26" applyFont="1" applyFill="1" applyAlignment="1"/>
    <xf numFmtId="168" fontId="82" fillId="0" borderId="25" xfId="16" applyNumberFormat="1" applyFont="1" applyFill="1" applyBorder="1" applyAlignment="1" applyProtection="1">
      <alignment horizontal="center" vertical="center" wrapText="1"/>
    </xf>
    <xf numFmtId="168" fontId="53" fillId="0" borderId="25" xfId="16" applyNumberFormat="1" applyFont="1" applyFill="1" applyBorder="1" applyAlignment="1" applyProtection="1">
      <alignment horizontal="center" vertical="center" wrapText="1"/>
    </xf>
    <xf numFmtId="168" fontId="53" fillId="0" borderId="28" xfId="16" applyNumberFormat="1" applyFont="1" applyFill="1" applyBorder="1" applyAlignment="1" applyProtection="1">
      <alignment horizontal="center" vertical="center" wrapText="1"/>
    </xf>
    <xf numFmtId="168" fontId="82" fillId="0" borderId="28" xfId="16" applyNumberFormat="1" applyFont="1" applyFill="1" applyBorder="1" applyAlignment="1" applyProtection="1">
      <alignment horizontal="center" vertical="center" wrapText="1"/>
    </xf>
    <xf numFmtId="172" fontId="53" fillId="0" borderId="0" xfId="24" applyNumberFormat="1" applyFont="1" applyFill="1" applyBorder="1" applyAlignment="1">
      <alignment horizontal="center" wrapText="1"/>
    </xf>
    <xf numFmtId="37" fontId="53" fillId="0" borderId="3" xfId="22" applyNumberFormat="1" applyFont="1" applyFill="1" applyBorder="1" applyAlignment="1">
      <alignment horizontal="left" wrapText="1"/>
    </xf>
    <xf numFmtId="168" fontId="53" fillId="0" borderId="25" xfId="24" applyNumberFormat="1" applyFont="1" applyFill="1" applyBorder="1" applyAlignment="1">
      <alignment horizontal="center" vertical="center" wrapText="1"/>
    </xf>
    <xf numFmtId="168" fontId="53" fillId="0" borderId="1" xfId="24" applyNumberFormat="1" applyFont="1" applyFill="1" applyBorder="1" applyAlignment="1">
      <alignment horizontal="center" vertical="center" wrapText="1"/>
    </xf>
    <xf numFmtId="172" fontId="53" fillId="0" borderId="1" xfId="24" applyNumberFormat="1" applyFont="1" applyFill="1" applyBorder="1" applyAlignment="1">
      <alignment horizontal="center" wrapText="1"/>
    </xf>
    <xf numFmtId="168" fontId="53" fillId="0" borderId="28" xfId="24" applyNumberFormat="1" applyFont="1" applyFill="1" applyBorder="1" applyAlignment="1">
      <alignment horizontal="center" vertical="center" wrapText="1"/>
    </xf>
    <xf numFmtId="168" fontId="53" fillId="0" borderId="0" xfId="24" applyNumberFormat="1" applyFont="1" applyFill="1" applyBorder="1" applyAlignment="1">
      <alignment horizontal="center" vertical="center" wrapText="1"/>
    </xf>
    <xf numFmtId="168" fontId="53" fillId="0" borderId="27" xfId="24" applyNumberFormat="1" applyFont="1" applyFill="1" applyBorder="1" applyAlignment="1">
      <alignment horizontal="center" vertical="center" wrapText="1"/>
    </xf>
    <xf numFmtId="168" fontId="53" fillId="0" borderId="4" xfId="24" applyNumberFormat="1" applyFont="1" applyFill="1" applyBorder="1" applyAlignment="1">
      <alignment horizontal="center" vertical="center" wrapText="1"/>
    </xf>
    <xf numFmtId="0" fontId="37" fillId="15" borderId="3" xfId="22" applyFont="1" applyFill="1" applyBorder="1" applyAlignment="1">
      <alignment wrapText="1"/>
    </xf>
    <xf numFmtId="0" fontId="74" fillId="15" borderId="0" xfId="22" applyFont="1" applyFill="1" applyAlignment="1">
      <alignment wrapText="1"/>
    </xf>
    <xf numFmtId="0" fontId="55" fillId="15" borderId="0" xfId="26" applyFont="1" applyFill="1"/>
    <xf numFmtId="172" fontId="53" fillId="15" borderId="0" xfId="26" applyNumberFormat="1" applyFont="1" applyFill="1"/>
    <xf numFmtId="168" fontId="53" fillId="15" borderId="0" xfId="26" applyNumberFormat="1" applyFont="1" applyFill="1" applyAlignment="1">
      <alignment wrapText="1"/>
    </xf>
    <xf numFmtId="0" fontId="54" fillId="15" borderId="0" xfId="26" applyFont="1" applyFill="1"/>
    <xf numFmtId="37" fontId="37" fillId="15" borderId="3" xfId="22" applyNumberFormat="1" applyFont="1" applyFill="1" applyBorder="1" applyAlignment="1">
      <alignment wrapText="1"/>
    </xf>
    <xf numFmtId="172" fontId="54" fillId="15" borderId="3" xfId="24" applyNumberFormat="1" applyFont="1" applyFill="1" applyBorder="1" applyAlignment="1">
      <alignment wrapText="1"/>
    </xf>
    <xf numFmtId="172" fontId="37" fillId="15" borderId="23" xfId="24" applyNumberFormat="1" applyFont="1" applyFill="1" applyBorder="1" applyAlignment="1">
      <alignment wrapText="1"/>
    </xf>
    <xf numFmtId="172" fontId="54" fillId="15" borderId="0" xfId="22" applyNumberFormat="1" applyFont="1" applyFill="1" applyBorder="1" applyAlignment="1">
      <alignment wrapText="1"/>
    </xf>
    <xf numFmtId="0" fontId="54" fillId="15" borderId="0" xfId="22" applyFont="1" applyFill="1" applyAlignment="1">
      <alignment wrapText="1"/>
    </xf>
    <xf numFmtId="172" fontId="37" fillId="15" borderId="1" xfId="24" applyNumberFormat="1" applyFont="1" applyFill="1" applyBorder="1" applyAlignment="1">
      <alignment wrapText="1"/>
    </xf>
    <xf numFmtId="172" fontId="76" fillId="15" borderId="26" xfId="24" applyNumberFormat="1" applyFont="1" applyFill="1" applyBorder="1" applyAlignment="1">
      <alignment wrapText="1"/>
    </xf>
    <xf numFmtId="172" fontId="37" fillId="15" borderId="4" xfId="24" applyNumberFormat="1" applyFont="1" applyFill="1" applyBorder="1" applyAlignment="1">
      <alignment wrapText="1"/>
    </xf>
    <xf numFmtId="172" fontId="76" fillId="15" borderId="4" xfId="24" applyNumberFormat="1" applyFont="1" applyFill="1" applyBorder="1" applyAlignment="1">
      <alignment wrapText="1"/>
    </xf>
    <xf numFmtId="172" fontId="37" fillId="15" borderId="5" xfId="24" applyNumberFormat="1" applyFont="1" applyFill="1" applyBorder="1" applyAlignment="1">
      <alignment wrapText="1"/>
    </xf>
    <xf numFmtId="0" fontId="37" fillId="15" borderId="3" xfId="22" applyFont="1" applyFill="1" applyBorder="1" applyAlignment="1">
      <alignment horizontal="center" vertical="center" wrapText="1"/>
    </xf>
    <xf numFmtId="172" fontId="37" fillId="15" borderId="22" xfId="23" applyNumberFormat="1" applyFont="1" applyFill="1" applyBorder="1" applyAlignment="1">
      <alignment horizontal="center" vertical="center" wrapText="1"/>
    </xf>
    <xf numFmtId="172" fontId="37" fillId="15" borderId="22" xfId="24" applyNumberFormat="1" applyFont="1" applyFill="1" applyBorder="1" applyAlignment="1">
      <alignment horizontal="center" vertical="center" wrapText="1"/>
    </xf>
    <xf numFmtId="0" fontId="37" fillId="15" borderId="3" xfId="26" applyFont="1" applyFill="1" applyBorder="1" applyAlignment="1">
      <alignment horizontal="center" vertical="center" wrapText="1"/>
    </xf>
    <xf numFmtId="0" fontId="37" fillId="15" borderId="0" xfId="26" applyFont="1" applyFill="1" applyAlignment="1">
      <alignment horizontal="center" vertical="center" wrapText="1"/>
    </xf>
    <xf numFmtId="0" fontId="37" fillId="15" borderId="3" xfId="23" applyFont="1" applyFill="1" applyBorder="1" applyAlignment="1">
      <alignment horizontal="center" vertical="center" wrapText="1"/>
    </xf>
    <xf numFmtId="0" fontId="37" fillId="15" borderId="0" xfId="0" applyFont="1" applyFill="1" applyAlignment="1">
      <alignment horizontal="center" vertical="center" wrapText="1"/>
    </xf>
    <xf numFmtId="0" fontId="55" fillId="0" borderId="10" xfId="22" applyFont="1" applyFill="1" applyBorder="1" applyAlignment="1">
      <alignment horizontal="center" wrapText="1"/>
    </xf>
    <xf numFmtId="173" fontId="55" fillId="0" borderId="3" xfId="24" applyNumberFormat="1" applyFont="1" applyFill="1" applyBorder="1" applyAlignment="1">
      <alignment horizontal="center" wrapText="1"/>
    </xf>
    <xf numFmtId="173" fontId="55" fillId="0" borderId="22" xfId="24" applyNumberFormat="1" applyFont="1" applyFill="1" applyBorder="1" applyAlignment="1">
      <alignment horizontal="center" wrapText="1"/>
    </xf>
    <xf numFmtId="176" fontId="55" fillId="0" borderId="3" xfId="24" applyNumberFormat="1" applyFont="1" applyFill="1" applyBorder="1" applyAlignment="1">
      <alignment horizontal="center" wrapText="1"/>
    </xf>
    <xf numFmtId="178" fontId="55" fillId="0" borderId="10" xfId="24" applyNumberFormat="1" applyFont="1" applyFill="1" applyBorder="1" applyAlignment="1">
      <alignment horizontal="center" wrapText="1"/>
    </xf>
    <xf numFmtId="168" fontId="55" fillId="0" borderId="3" xfId="24" applyNumberFormat="1" applyFont="1" applyFill="1" applyBorder="1" applyAlignment="1">
      <alignment horizontal="center" wrapText="1"/>
    </xf>
    <xf numFmtId="0" fontId="55" fillId="0" borderId="27" xfId="22" applyFont="1" applyFill="1" applyBorder="1" applyAlignment="1">
      <alignment horizontal="left" wrapText="1"/>
    </xf>
    <xf numFmtId="172" fontId="55" fillId="0" borderId="24" xfId="24" applyNumberFormat="1" applyFont="1" applyFill="1" applyBorder="1" applyAlignment="1">
      <alignment horizontal="center" wrapText="1"/>
    </xf>
    <xf numFmtId="172" fontId="55" fillId="0" borderId="27" xfId="24" applyNumberFormat="1" applyFont="1" applyFill="1" applyBorder="1" applyAlignment="1">
      <alignment horizontal="center" wrapText="1"/>
    </xf>
    <xf numFmtId="172" fontId="55" fillId="0" borderId="25" xfId="24" applyNumberFormat="1" applyFont="1" applyFill="1" applyBorder="1" applyAlignment="1">
      <alignment horizontal="center" wrapText="1"/>
    </xf>
    <xf numFmtId="0" fontId="53" fillId="0" borderId="27" xfId="22" applyFont="1" applyFill="1" applyBorder="1" applyAlignment="1">
      <alignment horizontal="left" wrapText="1"/>
    </xf>
    <xf numFmtId="172" fontId="53" fillId="0" borderId="24" xfId="24" applyNumberFormat="1" applyFont="1" applyFill="1" applyBorder="1" applyAlignment="1">
      <alignment horizontal="center" wrapText="1"/>
    </xf>
    <xf numFmtId="172" fontId="53" fillId="0" borderId="27" xfId="24" applyNumberFormat="1" applyFont="1" applyFill="1" applyBorder="1" applyAlignment="1">
      <alignment horizontal="center" wrapText="1"/>
    </xf>
    <xf numFmtId="0" fontId="53" fillId="5" borderId="27" xfId="22" applyFont="1" applyFill="1" applyBorder="1" applyAlignment="1">
      <alignment horizontal="left" wrapText="1"/>
    </xf>
    <xf numFmtId="0" fontId="53" fillId="0" borderId="27" xfId="24" applyNumberFormat="1" applyFont="1" applyFill="1" applyBorder="1" applyAlignment="1">
      <alignment horizontal="left" vertical="top" wrapText="1"/>
    </xf>
    <xf numFmtId="0" fontId="82" fillId="0" borderId="28" xfId="22" applyFont="1" applyFill="1" applyBorder="1" applyAlignment="1">
      <alignment horizontal="left" wrapText="1"/>
    </xf>
    <xf numFmtId="172" fontId="53" fillId="0" borderId="24" xfId="24" applyNumberFormat="1" applyFont="1" applyFill="1" applyBorder="1" applyAlignment="1">
      <alignment horizontal="left" wrapText="1"/>
    </xf>
    <xf numFmtId="172" fontId="53" fillId="0" borderId="0" xfId="24" applyNumberFormat="1" applyFont="1" applyFill="1" applyBorder="1" applyAlignment="1">
      <alignment horizontal="left" wrapText="1"/>
    </xf>
    <xf numFmtId="0" fontId="53" fillId="0" borderId="0" xfId="22" applyFont="1" applyFill="1" applyAlignment="1">
      <alignment wrapText="1"/>
    </xf>
    <xf numFmtId="172" fontId="53" fillId="5" borderId="28" xfId="24" applyNumberFormat="1" applyFont="1" applyFill="1" applyBorder="1" applyAlignment="1">
      <alignment horizontal="left" wrapText="1"/>
    </xf>
    <xf numFmtId="172" fontId="55" fillId="0" borderId="24" xfId="24" applyNumberFormat="1" applyFont="1" applyFill="1" applyBorder="1" applyAlignment="1">
      <alignment horizontal="left" wrapText="1"/>
    </xf>
    <xf numFmtId="172" fontId="55" fillId="0" borderId="27" xfId="24" applyNumberFormat="1" applyFont="1" applyFill="1" applyBorder="1" applyAlignment="1">
      <alignment horizontal="left" wrapText="1"/>
    </xf>
    <xf numFmtId="172" fontId="55" fillId="0" borderId="0" xfId="24" applyNumberFormat="1" applyFont="1" applyFill="1" applyBorder="1" applyAlignment="1">
      <alignment horizontal="left" wrapText="1"/>
    </xf>
    <xf numFmtId="172" fontId="55" fillId="0" borderId="24" xfId="24" applyNumberFormat="1" applyFont="1" applyFill="1" applyBorder="1" applyAlignment="1">
      <alignment wrapText="1"/>
    </xf>
    <xf numFmtId="0" fontId="55" fillId="0" borderId="28" xfId="22" applyFont="1" applyFill="1" applyBorder="1" applyAlignment="1">
      <alignment wrapText="1"/>
    </xf>
    <xf numFmtId="172" fontId="53" fillId="0" borderId="26" xfId="24" applyNumberFormat="1" applyFont="1" applyFill="1" applyBorder="1" applyAlignment="1">
      <alignment wrapText="1"/>
    </xf>
    <xf numFmtId="172" fontId="55" fillId="0" borderId="23" xfId="24" applyNumberFormat="1" applyFont="1" applyFill="1" applyBorder="1" applyAlignment="1">
      <alignment wrapText="1"/>
    </xf>
    <xf numFmtId="172" fontId="55" fillId="0" borderId="11" xfId="24" applyNumberFormat="1" applyFont="1" applyFill="1" applyBorder="1" applyAlignment="1">
      <alignment wrapText="1"/>
    </xf>
    <xf numFmtId="172" fontId="55" fillId="5" borderId="25" xfId="24" applyNumberFormat="1" applyFont="1" applyFill="1" applyBorder="1" applyAlignment="1">
      <alignment wrapText="1"/>
    </xf>
    <xf numFmtId="172" fontId="53" fillId="0" borderId="0" xfId="22" applyNumberFormat="1" applyFont="1" applyFill="1" applyBorder="1" applyAlignment="1">
      <alignment wrapText="1"/>
    </xf>
    <xf numFmtId="172" fontId="55" fillId="5" borderId="28" xfId="24" applyNumberFormat="1" applyFont="1" applyFill="1" applyBorder="1" applyAlignment="1">
      <alignment wrapText="1"/>
    </xf>
    <xf numFmtId="172" fontId="53" fillId="0" borderId="22" xfId="24" applyNumberFormat="1" applyFont="1" applyFill="1" applyBorder="1" applyAlignment="1">
      <alignment wrapText="1"/>
    </xf>
    <xf numFmtId="172" fontId="53" fillId="0" borderId="10" xfId="24" applyNumberFormat="1" applyFont="1" applyFill="1" applyBorder="1" applyAlignment="1">
      <alignment wrapText="1"/>
    </xf>
    <xf numFmtId="0" fontId="80" fillId="0" borderId="28" xfId="22" applyFont="1" applyFill="1" applyBorder="1" applyAlignment="1">
      <alignment wrapText="1"/>
    </xf>
    <xf numFmtId="0" fontId="53" fillId="0" borderId="28" xfId="22" applyFont="1" applyFill="1" applyBorder="1" applyAlignment="1">
      <alignment horizontal="justify" wrapText="1"/>
    </xf>
    <xf numFmtId="0" fontId="55" fillId="0" borderId="0" xfId="22" applyFont="1" applyFill="1" applyAlignment="1">
      <alignment wrapText="1"/>
    </xf>
    <xf numFmtId="0" fontId="53" fillId="0" borderId="24" xfId="22" applyFont="1" applyFill="1" applyBorder="1" applyAlignment="1">
      <alignment wrapText="1"/>
    </xf>
    <xf numFmtId="0" fontId="53" fillId="0" borderId="0" xfId="22" applyFont="1" applyFill="1" applyBorder="1" applyAlignment="1">
      <alignment wrapText="1"/>
    </xf>
    <xf numFmtId="43" fontId="53" fillId="0" borderId="0" xfId="30" applyFont="1" applyFill="1" applyAlignment="1">
      <alignment wrapText="1"/>
    </xf>
    <xf numFmtId="43" fontId="78" fillId="0" borderId="28" xfId="24" applyNumberFormat="1" applyFont="1" applyFill="1" applyBorder="1" applyAlignment="1">
      <alignment horizontal="center" wrapText="1"/>
    </xf>
    <xf numFmtId="171" fontId="37" fillId="8" borderId="25" xfId="30" applyNumberFormat="1" applyFont="1" applyFill="1" applyBorder="1" applyAlignment="1">
      <alignment horizontal="center"/>
    </xf>
    <xf numFmtId="171" fontId="37" fillId="8" borderId="10" xfId="30" applyNumberFormat="1" applyFont="1" applyFill="1" applyBorder="1"/>
    <xf numFmtId="171" fontId="55" fillId="0" borderId="28" xfId="30" applyNumberFormat="1" applyFont="1" applyBorder="1"/>
    <xf numFmtId="171" fontId="55" fillId="0" borderId="29" xfId="30" applyNumberFormat="1" applyFont="1" applyBorder="1" applyAlignment="1">
      <alignment horizontal="right"/>
    </xf>
    <xf numFmtId="171" fontId="53" fillId="0" borderId="28" xfId="30" applyNumberFormat="1" applyFont="1" applyBorder="1"/>
    <xf numFmtId="172" fontId="53" fillId="0" borderId="28" xfId="30" applyNumberFormat="1" applyFont="1" applyBorder="1"/>
    <xf numFmtId="172" fontId="53" fillId="0" borderId="4" xfId="30" applyNumberFormat="1" applyFont="1" applyBorder="1"/>
    <xf numFmtId="172" fontId="55" fillId="0" borderId="29" xfId="30" applyNumberFormat="1" applyFont="1" applyBorder="1" applyAlignment="1">
      <alignment horizontal="right"/>
    </xf>
    <xf numFmtId="172" fontId="53" fillId="0" borderId="28" xfId="30" applyNumberFormat="1" applyFont="1" applyBorder="1" applyAlignment="1">
      <alignment horizontal="right"/>
    </xf>
    <xf numFmtId="172" fontId="53" fillId="0" borderId="4" xfId="30" applyNumberFormat="1" applyFont="1" applyBorder="1" applyAlignment="1">
      <alignment horizontal="right"/>
    </xf>
    <xf numFmtId="172" fontId="55" fillId="0" borderId="3" xfId="30" applyNumberFormat="1" applyFont="1" applyBorder="1" applyAlignment="1">
      <alignment horizontal="right"/>
    </xf>
    <xf numFmtId="171" fontId="55" fillId="0" borderId="27" xfId="30" applyNumberFormat="1" applyFont="1" applyBorder="1"/>
    <xf numFmtId="172" fontId="55" fillId="0" borderId="10" xfId="30" applyNumberFormat="1" applyFont="1" applyBorder="1" applyAlignment="1">
      <alignment horizontal="right"/>
    </xf>
    <xf numFmtId="0" fontId="37" fillId="8" borderId="11" xfId="0" applyFont="1" applyFill="1" applyBorder="1" applyAlignment="1">
      <alignment horizontal="center"/>
    </xf>
    <xf numFmtId="171" fontId="37" fillId="8" borderId="11" xfId="30" applyNumberFormat="1" applyFont="1" applyFill="1" applyBorder="1" applyAlignment="1">
      <alignment horizontal="center"/>
    </xf>
    <xf numFmtId="1" fontId="55" fillId="0" borderId="25" xfId="0" applyNumberFormat="1" applyFont="1" applyBorder="1"/>
    <xf numFmtId="1" fontId="55" fillId="0" borderId="29" xfId="0" applyNumberFormat="1" applyFont="1" applyBorder="1" applyAlignment="1">
      <alignment horizontal="right"/>
    </xf>
    <xf numFmtId="1" fontId="53" fillId="0" borderId="28" xfId="0" applyNumberFormat="1" applyFont="1" applyBorder="1"/>
    <xf numFmtId="168" fontId="53" fillId="0" borderId="3" xfId="16" applyNumberFormat="1" applyFont="1" applyFill="1" applyBorder="1" applyAlignment="1" applyProtection="1">
      <alignment horizontal="center" vertical="center" wrapText="1"/>
    </xf>
    <xf numFmtId="0" fontId="6" fillId="0" borderId="0" xfId="0" applyFont="1" applyFill="1"/>
    <xf numFmtId="0" fontId="84" fillId="15" borderId="11" xfId="26" applyFont="1" applyFill="1" applyBorder="1" applyAlignment="1">
      <alignment horizontal="center" wrapText="1"/>
    </xf>
    <xf numFmtId="0" fontId="84" fillId="15" borderId="11" xfId="22" quotePrefix="1" applyFont="1" applyFill="1" applyBorder="1" applyAlignment="1">
      <alignment horizontal="center" wrapText="1"/>
    </xf>
    <xf numFmtId="0" fontId="84" fillId="15" borderId="25" xfId="22" applyFont="1" applyFill="1" applyBorder="1" applyAlignment="1">
      <alignment horizontal="center" wrapText="1"/>
    </xf>
    <xf numFmtId="16" fontId="84" fillId="15" borderId="23" xfId="22" quotePrefix="1" applyNumberFormat="1" applyFont="1" applyFill="1" applyBorder="1" applyAlignment="1">
      <alignment horizontal="center" wrapText="1"/>
    </xf>
    <xf numFmtId="0" fontId="84" fillId="15" borderId="23" xfId="22" applyFont="1" applyFill="1" applyBorder="1" applyAlignment="1">
      <alignment horizontal="center" wrapText="1"/>
    </xf>
    <xf numFmtId="0" fontId="6" fillId="0" borderId="0" xfId="0" applyFont="1" applyAlignment="1">
      <alignment horizontal="center"/>
    </xf>
    <xf numFmtId="0" fontId="84" fillId="15" borderId="10" xfId="22" applyFont="1" applyFill="1" applyBorder="1" applyAlignment="1">
      <alignment horizontal="center" vertical="center" wrapText="1"/>
    </xf>
    <xf numFmtId="172" fontId="84" fillId="15" borderId="10" xfId="16" applyNumberFormat="1" applyFont="1" applyFill="1" applyBorder="1" applyAlignment="1" applyProtection="1">
      <alignment horizontal="center" vertical="center" wrapText="1"/>
    </xf>
    <xf numFmtId="172" fontId="84" fillId="15" borderId="3" xfId="16" applyNumberFormat="1" applyFont="1" applyFill="1" applyBorder="1" applyAlignment="1" applyProtection="1">
      <alignment horizontal="center" vertical="center" wrapText="1"/>
    </xf>
    <xf numFmtId="172" fontId="84" fillId="15" borderId="22" xfId="16" applyNumberFormat="1" applyFont="1" applyFill="1" applyBorder="1" applyAlignment="1" applyProtection="1">
      <alignment horizontal="center" vertical="center" wrapText="1"/>
    </xf>
    <xf numFmtId="172" fontId="44" fillId="0" borderId="27" xfId="24" applyNumberFormat="1" applyFont="1" applyFill="1" applyBorder="1" applyAlignment="1">
      <alignment horizontal="left" wrapText="1"/>
    </xf>
    <xf numFmtId="172" fontId="44" fillId="0" borderId="28" xfId="24" applyNumberFormat="1" applyFont="1" applyFill="1" applyBorder="1" applyAlignment="1">
      <alignment horizontal="center" wrapText="1"/>
    </xf>
    <xf numFmtId="172" fontId="83" fillId="0" borderId="24" xfId="24" applyNumberFormat="1" applyFont="1" applyFill="1" applyBorder="1" applyAlignment="1">
      <alignment horizontal="center" wrapText="1"/>
    </xf>
    <xf numFmtId="0" fontId="44" fillId="0" borderId="27" xfId="22" applyFont="1" applyFill="1" applyBorder="1" applyAlignment="1">
      <alignment horizontal="left" wrapText="1"/>
    </xf>
    <xf numFmtId="172" fontId="44" fillId="0" borderId="27" xfId="24" applyNumberFormat="1" applyFont="1" applyFill="1" applyBorder="1" applyAlignment="1">
      <alignment horizontal="center" wrapText="1"/>
    </xf>
    <xf numFmtId="172" fontId="44" fillId="0" borderId="24" xfId="24" applyNumberFormat="1" applyFont="1" applyFill="1" applyBorder="1" applyAlignment="1">
      <alignment horizontal="left" wrapText="1"/>
    </xf>
    <xf numFmtId="172" fontId="44" fillId="0" borderId="28" xfId="24" applyNumberFormat="1" applyFont="1" applyFill="1" applyBorder="1" applyAlignment="1">
      <alignment horizontal="left" wrapText="1"/>
    </xf>
    <xf numFmtId="0" fontId="55" fillId="7" borderId="28" xfId="26" applyFont="1" applyFill="1" applyBorder="1" applyAlignment="1">
      <alignment horizontal="left" wrapText="1"/>
    </xf>
    <xf numFmtId="0" fontId="55" fillId="0" borderId="28" xfId="26" applyFont="1" applyFill="1" applyBorder="1" applyAlignment="1">
      <alignment horizontal="left" wrapText="1"/>
    </xf>
    <xf numFmtId="1" fontId="55" fillId="0" borderId="28" xfId="26" applyNumberFormat="1" applyFont="1" applyBorder="1" applyAlignment="1">
      <alignment horizontal="left" wrapText="1"/>
    </xf>
    <xf numFmtId="171" fontId="75" fillId="0" borderId="28" xfId="24" applyNumberFormat="1" applyFont="1" applyFill="1" applyBorder="1" applyAlignment="1">
      <alignment wrapText="1"/>
    </xf>
    <xf numFmtId="1" fontId="53" fillId="0" borderId="28" xfId="26" applyNumberFormat="1" applyFont="1" applyBorder="1" applyAlignment="1">
      <alignment horizontal="left" wrapText="1"/>
    </xf>
    <xf numFmtId="172" fontId="74" fillId="0" borderId="28" xfId="30" applyNumberFormat="1" applyFont="1" applyFill="1" applyBorder="1" applyAlignment="1">
      <alignment wrapText="1"/>
    </xf>
    <xf numFmtId="172" fontId="54" fillId="15" borderId="0" xfId="26" applyNumberFormat="1" applyFont="1" applyFill="1"/>
    <xf numFmtId="168" fontId="54" fillId="15" borderId="0" xfId="26" applyNumberFormat="1" applyFont="1" applyFill="1" applyAlignment="1">
      <alignment wrapText="1"/>
    </xf>
    <xf numFmtId="0" fontId="37" fillId="15" borderId="27" xfId="26" applyFont="1" applyFill="1" applyBorder="1"/>
    <xf numFmtId="0" fontId="56" fillId="7" borderId="28" xfId="27" applyFont="1" applyFill="1" applyBorder="1" applyAlignment="1">
      <alignment wrapText="1"/>
    </xf>
    <xf numFmtId="172" fontId="55" fillId="0" borderId="3" xfId="26" applyNumberFormat="1" applyFont="1" applyFill="1" applyBorder="1" applyAlignment="1">
      <alignment wrapText="1"/>
    </xf>
    <xf numFmtId="0" fontId="53" fillId="0" borderId="0" xfId="22" applyFont="1" applyFill="1" applyAlignment="1"/>
    <xf numFmtId="178" fontId="53" fillId="0" borderId="28" xfId="26" applyNumberFormat="1" applyFont="1" applyFill="1" applyBorder="1" applyAlignment="1">
      <alignment wrapText="1"/>
    </xf>
    <xf numFmtId="0" fontId="37" fillId="7" borderId="27" xfId="22" applyFont="1" applyFill="1" applyBorder="1" applyAlignment="1">
      <alignment wrapText="1"/>
    </xf>
    <xf numFmtId="0" fontId="37" fillId="7" borderId="24" xfId="22" applyFont="1" applyFill="1" applyBorder="1" applyAlignment="1">
      <alignment wrapText="1"/>
    </xf>
    <xf numFmtId="0" fontId="75" fillId="0" borderId="28" xfId="22" applyFont="1" applyFill="1" applyBorder="1" applyAlignment="1">
      <alignment wrapText="1"/>
    </xf>
    <xf numFmtId="0" fontId="37" fillId="0" borderId="28" xfId="26" applyFont="1" applyFill="1" applyBorder="1" applyAlignment="1">
      <alignment horizontal="center" vertical="center" wrapText="1"/>
    </xf>
    <xf numFmtId="0" fontId="37" fillId="0" borderId="28" xfId="26" applyFont="1" applyFill="1" applyBorder="1" applyAlignment="1">
      <alignment horizontal="center" wrapText="1"/>
    </xf>
    <xf numFmtId="0" fontId="84" fillId="15" borderId="27" xfId="22" applyFont="1" applyFill="1" applyBorder="1" applyAlignment="1">
      <alignment horizontal="center" vertical="center" wrapText="1"/>
    </xf>
    <xf numFmtId="172" fontId="84" fillId="15" borderId="27" xfId="16" applyNumberFormat="1" applyFont="1" applyFill="1" applyBorder="1" applyAlignment="1" applyProtection="1">
      <alignment horizontal="center" vertical="center" wrapText="1"/>
    </xf>
    <xf numFmtId="180" fontId="54" fillId="0" borderId="0" xfId="26" applyNumberFormat="1" applyFont="1" applyFill="1"/>
    <xf numFmtId="180" fontId="53" fillId="0" borderId="0" xfId="26" applyNumberFormat="1" applyFont="1" applyFill="1"/>
    <xf numFmtId="180" fontId="53" fillId="0" borderId="0" xfId="26" applyNumberFormat="1" applyFont="1" applyFill="1" applyAlignment="1">
      <alignment horizontal="center"/>
    </xf>
    <xf numFmtId="180" fontId="55" fillId="0" borderId="0" xfId="26" applyNumberFormat="1" applyFont="1" applyFill="1"/>
    <xf numFmtId="180" fontId="37" fillId="0" borderId="0" xfId="26" applyNumberFormat="1" applyFont="1" applyFill="1"/>
    <xf numFmtId="180" fontId="54" fillId="0" borderId="0" xfId="26" applyNumberFormat="1" applyFont="1" applyFill="1" applyAlignment="1">
      <alignment wrapText="1"/>
    </xf>
    <xf numFmtId="180" fontId="37" fillId="0" borderId="0" xfId="30" applyNumberFormat="1" applyFont="1" applyFill="1"/>
    <xf numFmtId="180" fontId="37" fillId="0" borderId="0" xfId="0" applyNumberFormat="1" applyFont="1" applyFill="1" applyProtection="1">
      <protection locked="0"/>
    </xf>
    <xf numFmtId="180" fontId="37" fillId="0" borderId="0" xfId="26" applyNumberFormat="1" applyFont="1" applyFill="1" applyAlignment="1">
      <alignment horizontal="center" vertical="center" wrapText="1"/>
    </xf>
    <xf numFmtId="172" fontId="53" fillId="0" borderId="0" xfId="30" applyNumberFormat="1" applyFont="1" applyAlignment="1">
      <alignment horizontal="right" vertical="top" wrapText="1"/>
    </xf>
    <xf numFmtId="172" fontId="53" fillId="0" borderId="3" xfId="30" applyNumberFormat="1" applyFont="1" applyBorder="1" applyAlignment="1">
      <alignment horizontal="right" vertical="top" wrapText="1"/>
    </xf>
    <xf numFmtId="172" fontId="53" fillId="5" borderId="3" xfId="30" applyNumberFormat="1" applyFont="1" applyFill="1" applyBorder="1" applyAlignment="1">
      <alignment horizontal="right" vertical="top" wrapText="1"/>
    </xf>
    <xf numFmtId="172" fontId="37" fillId="9" borderId="29" xfId="30" applyNumberFormat="1" applyFont="1" applyFill="1" applyBorder="1" applyAlignment="1">
      <alignment horizontal="right" vertical="top" wrapText="1"/>
    </xf>
    <xf numFmtId="0" fontId="53" fillId="0" borderId="3" xfId="0" quotePrefix="1" applyFont="1" applyFill="1" applyBorder="1" applyAlignment="1">
      <alignment vertical="top" wrapText="1"/>
    </xf>
    <xf numFmtId="0" fontId="86" fillId="0" borderId="0" xfId="22" applyFont="1"/>
    <xf numFmtId="172" fontId="55" fillId="0" borderId="0" xfId="26" applyNumberFormat="1" applyFont="1" applyFill="1"/>
    <xf numFmtId="0" fontId="74" fillId="0" borderId="28" xfId="26" applyFont="1" applyFill="1" applyBorder="1" applyAlignment="1">
      <alignment horizontal="center" vertical="center" wrapText="1"/>
    </xf>
    <xf numFmtId="0" fontId="23" fillId="0" borderId="28" xfId="22" applyFont="1" applyFill="1" applyBorder="1" applyAlignment="1">
      <alignment horizontal="center" vertical="center" wrapText="1"/>
    </xf>
    <xf numFmtId="43" fontId="30" fillId="0" borderId="0" xfId="15" applyFont="1"/>
    <xf numFmtId="0" fontId="23" fillId="0" borderId="0" xfId="0" applyFont="1" applyFill="1" applyProtection="1">
      <protection locked="0"/>
    </xf>
    <xf numFmtId="0" fontId="6" fillId="0" borderId="0" xfId="0" applyFont="1" applyFill="1" applyProtection="1"/>
    <xf numFmtId="0" fontId="44" fillId="0" borderId="0" xfId="0" applyFont="1" applyFill="1" applyProtection="1"/>
    <xf numFmtId="0" fontId="83" fillId="0" borderId="28" xfId="0" applyFont="1" applyBorder="1" applyAlignment="1">
      <alignment wrapText="1"/>
    </xf>
    <xf numFmtId="172" fontId="23" fillId="0" borderId="28" xfId="16" applyNumberFormat="1" applyFont="1" applyFill="1" applyBorder="1" applyAlignment="1" applyProtection="1">
      <alignment horizontal="center" vertical="center" wrapText="1"/>
    </xf>
    <xf numFmtId="0" fontId="44" fillId="0" borderId="28" xfId="26" applyFont="1" applyFill="1" applyBorder="1" applyAlignment="1">
      <alignment wrapText="1"/>
    </xf>
    <xf numFmtId="172" fontId="83" fillId="0" borderId="28" xfId="24" applyNumberFormat="1" applyFont="1" applyFill="1" applyBorder="1" applyAlignment="1">
      <alignment horizontal="center" wrapText="1"/>
    </xf>
    <xf numFmtId="0" fontId="44" fillId="0" borderId="0" xfId="26" applyFont="1" applyFill="1"/>
    <xf numFmtId="0" fontId="44" fillId="0" borderId="0" xfId="26" applyFont="1" applyAlignment="1">
      <alignment wrapText="1"/>
    </xf>
    <xf numFmtId="0" fontId="44" fillId="0" borderId="0" xfId="26" applyFont="1" applyFill="1" applyAlignment="1">
      <alignment wrapText="1"/>
    </xf>
    <xf numFmtId="172" fontId="84" fillId="16" borderId="3" xfId="24" applyNumberFormat="1" applyFont="1" applyFill="1" applyBorder="1" applyAlignment="1">
      <alignment horizontal="left" wrapText="1"/>
    </xf>
    <xf numFmtId="0" fontId="38" fillId="16" borderId="3" xfId="26" applyFont="1" applyFill="1" applyBorder="1"/>
    <xf numFmtId="0" fontId="84" fillId="16" borderId="3" xfId="0" applyFont="1" applyFill="1" applyBorder="1" applyAlignment="1">
      <alignment wrapText="1"/>
    </xf>
    <xf numFmtId="172" fontId="84" fillId="16" borderId="3" xfId="24" applyNumberFormat="1" applyFont="1" applyFill="1" applyBorder="1" applyAlignment="1">
      <alignment horizontal="center" wrapText="1"/>
    </xf>
    <xf numFmtId="168" fontId="53" fillId="0" borderId="3" xfId="24" applyNumberFormat="1" applyFont="1" applyFill="1" applyBorder="1" applyAlignment="1">
      <alignment horizontal="center" vertical="center" wrapText="1"/>
    </xf>
    <xf numFmtId="37" fontId="53" fillId="0" borderId="3" xfId="22" applyNumberFormat="1" applyFont="1" applyFill="1" applyBorder="1" applyAlignment="1">
      <alignment horizontal="center" wrapText="1"/>
    </xf>
    <xf numFmtId="180" fontId="45" fillId="0" borderId="0" xfId="0" applyNumberFormat="1" applyFont="1" applyProtection="1">
      <protection locked="0"/>
    </xf>
    <xf numFmtId="172" fontId="53" fillId="0" borderId="3" xfId="30" applyNumberFormat="1" applyFont="1" applyFill="1" applyBorder="1" applyAlignment="1">
      <alignment horizontal="right" vertical="top" wrapText="1"/>
    </xf>
    <xf numFmtId="172" fontId="37" fillId="8" borderId="3" xfId="30" applyNumberFormat="1" applyFont="1" applyFill="1" applyBorder="1" applyAlignment="1">
      <alignment horizontal="center" vertical="center" wrapText="1"/>
    </xf>
    <xf numFmtId="172" fontId="66" fillId="5" borderId="3" xfId="30" applyNumberFormat="1" applyFont="1" applyFill="1" applyBorder="1" applyAlignment="1">
      <alignment horizontal="right" vertical="top" wrapText="1"/>
    </xf>
    <xf numFmtId="172" fontId="55" fillId="15" borderId="0" xfId="26" applyNumberFormat="1" applyFont="1" applyFill="1"/>
    <xf numFmtId="172" fontId="44" fillId="0" borderId="0" xfId="26" applyNumberFormat="1" applyFont="1" applyAlignment="1">
      <alignment wrapText="1"/>
    </xf>
    <xf numFmtId="0" fontId="44" fillId="0" borderId="28" xfId="22" applyFont="1" applyFill="1" applyBorder="1" applyAlignment="1">
      <alignment horizontal="left" wrapText="1"/>
    </xf>
    <xf numFmtId="0" fontId="90" fillId="0" borderId="28" xfId="22" applyFont="1" applyFill="1" applyBorder="1" applyAlignment="1">
      <alignment wrapText="1"/>
    </xf>
    <xf numFmtId="0" fontId="84" fillId="15" borderId="25" xfId="22" applyFont="1" applyFill="1" applyBorder="1" applyAlignment="1">
      <alignment wrapText="1"/>
    </xf>
    <xf numFmtId="0" fontId="44" fillId="0" borderId="0" xfId="0" applyFont="1" applyFill="1"/>
    <xf numFmtId="172" fontId="44" fillId="0" borderId="0" xfId="26" applyNumberFormat="1" applyFont="1" applyFill="1" applyAlignment="1">
      <alignment wrapText="1"/>
    </xf>
    <xf numFmtId="172" fontId="44" fillId="0" borderId="0" xfId="24" quotePrefix="1" applyNumberFormat="1" applyFont="1" applyFill="1" applyBorder="1" applyAlignment="1">
      <alignment horizontal="left" wrapText="1"/>
    </xf>
    <xf numFmtId="172" fontId="44" fillId="0" borderId="0" xfId="24" applyNumberFormat="1" applyFont="1" applyFill="1" applyBorder="1" applyAlignment="1">
      <alignment horizontal="left" wrapText="1"/>
    </xf>
    <xf numFmtId="172" fontId="84" fillId="15" borderId="25" xfId="15" applyNumberFormat="1" applyFont="1" applyFill="1" applyBorder="1" applyAlignment="1">
      <alignment wrapText="1"/>
    </xf>
    <xf numFmtId="0" fontId="91" fillId="2" borderId="28" xfId="22" applyFont="1" applyFill="1" applyBorder="1" applyAlignment="1">
      <alignment wrapText="1"/>
    </xf>
    <xf numFmtId="172" fontId="83" fillId="2" borderId="0" xfId="24" applyNumberFormat="1" applyFont="1" applyFill="1" applyBorder="1" applyAlignment="1">
      <alignment horizontal="left" wrapText="1"/>
    </xf>
    <xf numFmtId="0" fontId="44" fillId="2" borderId="0" xfId="26" applyFont="1" applyFill="1" applyAlignment="1">
      <alignment wrapText="1"/>
    </xf>
    <xf numFmtId="0" fontId="89" fillId="2" borderId="28" xfId="22" applyFont="1" applyFill="1" applyBorder="1" applyAlignment="1">
      <alignment horizontal="left" wrapText="1"/>
    </xf>
    <xf numFmtId="43" fontId="44" fillId="2" borderId="0" xfId="26" applyNumberFormat="1" applyFont="1" applyFill="1" applyAlignment="1">
      <alignment wrapText="1"/>
    </xf>
    <xf numFmtId="172" fontId="44" fillId="2" borderId="0" xfId="24" quotePrefix="1" applyNumberFormat="1" applyFont="1" applyFill="1" applyBorder="1" applyAlignment="1">
      <alignment horizontal="left" wrapText="1"/>
    </xf>
    <xf numFmtId="0" fontId="83" fillId="0" borderId="0" xfId="26" applyFont="1" applyFill="1"/>
    <xf numFmtId="0" fontId="84" fillId="16" borderId="4" xfId="22" applyFont="1" applyFill="1" applyBorder="1" applyAlignment="1">
      <alignment horizontal="left" wrapText="1"/>
    </xf>
    <xf numFmtId="172" fontId="84" fillId="16" borderId="4" xfId="24" applyNumberFormat="1" applyFont="1" applyFill="1" applyBorder="1" applyAlignment="1">
      <alignment horizontal="left" wrapText="1"/>
    </xf>
    <xf numFmtId="0" fontId="38" fillId="16" borderId="4" xfId="26" applyFont="1" applyFill="1" applyBorder="1"/>
    <xf numFmtId="43" fontId="44" fillId="0" borderId="28" xfId="24" applyNumberFormat="1" applyFont="1" applyFill="1" applyBorder="1" applyAlignment="1">
      <alignment horizontal="left" wrapText="1"/>
    </xf>
    <xf numFmtId="0" fontId="92" fillId="0" borderId="28" xfId="25" applyFont="1" applyFill="1" applyBorder="1"/>
    <xf numFmtId="172" fontId="92" fillId="0" borderId="32" xfId="25" applyNumberFormat="1" applyFont="1" applyFill="1" applyBorder="1"/>
    <xf numFmtId="172" fontId="92" fillId="0" borderId="28" xfId="25" applyNumberFormat="1" applyFont="1" applyFill="1" applyBorder="1"/>
    <xf numFmtId="0" fontId="92" fillId="0" borderId="0" xfId="25" applyFont="1" applyFill="1"/>
    <xf numFmtId="0" fontId="6" fillId="2" borderId="0" xfId="0" applyFont="1" applyFill="1"/>
    <xf numFmtId="0" fontId="84" fillId="2" borderId="28" xfId="0" applyFont="1" applyFill="1" applyBorder="1" applyAlignment="1">
      <alignment wrapText="1"/>
    </xf>
    <xf numFmtId="172" fontId="84" fillId="2" borderId="0" xfId="24" applyNumberFormat="1" applyFont="1" applyFill="1" applyBorder="1" applyAlignment="1">
      <alignment horizontal="left" wrapText="1"/>
    </xf>
    <xf numFmtId="172" fontId="84" fillId="2" borderId="0" xfId="24" applyNumberFormat="1" applyFont="1" applyFill="1" applyBorder="1" applyAlignment="1">
      <alignment horizontal="center" wrapText="1"/>
    </xf>
    <xf numFmtId="0" fontId="38" fillId="2" borderId="0" xfId="26" applyFont="1" applyFill="1" applyBorder="1"/>
    <xf numFmtId="0" fontId="44" fillId="2" borderId="0" xfId="26" applyFont="1" applyFill="1"/>
    <xf numFmtId="0" fontId="66" fillId="0" borderId="3" xfId="26" applyFont="1" applyBorder="1" applyAlignment="1">
      <alignment wrapText="1"/>
    </xf>
    <xf numFmtId="0" fontId="53" fillId="0" borderId="3" xfId="26" applyFont="1" applyFill="1" applyBorder="1" applyAlignment="1">
      <alignment wrapText="1"/>
    </xf>
    <xf numFmtId="172" fontId="6" fillId="0" borderId="3" xfId="26" applyNumberFormat="1" applyFont="1" applyFill="1" applyBorder="1" applyAlignment="1">
      <alignment vertical="top" wrapText="1"/>
    </xf>
    <xf numFmtId="14" fontId="6" fillId="0" borderId="3" xfId="26" applyNumberFormat="1" applyFont="1" applyBorder="1" applyAlignment="1">
      <alignment vertical="top" wrapText="1"/>
    </xf>
    <xf numFmtId="14" fontId="44" fillId="0" borderId="3" xfId="26" applyNumberFormat="1" applyFont="1" applyFill="1" applyBorder="1"/>
    <xf numFmtId="10" fontId="44" fillId="0" borderId="3" xfId="26" applyNumberFormat="1" applyFont="1" applyFill="1" applyBorder="1" applyAlignment="1">
      <alignment wrapText="1"/>
    </xf>
    <xf numFmtId="0" fontId="44" fillId="0" borderId="3" xfId="26" applyFont="1" applyFill="1" applyBorder="1" applyAlignment="1">
      <alignment wrapText="1"/>
    </xf>
    <xf numFmtId="172" fontId="44" fillId="0" borderId="3" xfId="30" applyNumberFormat="1" applyFont="1" applyFill="1" applyBorder="1" applyAlignment="1">
      <alignment wrapText="1"/>
    </xf>
    <xf numFmtId="0" fontId="37" fillId="7" borderId="25" xfId="26" applyFont="1" applyFill="1" applyBorder="1" applyAlignment="1">
      <alignment wrapText="1"/>
    </xf>
    <xf numFmtId="172" fontId="55" fillId="0" borderId="3" xfId="30" applyNumberFormat="1" applyFont="1" applyFill="1" applyBorder="1" applyAlignment="1">
      <alignment wrapText="1"/>
    </xf>
    <xf numFmtId="172" fontId="6" fillId="0" borderId="0" xfId="0" applyNumberFormat="1" applyFont="1" applyFill="1" applyProtection="1"/>
    <xf numFmtId="43" fontId="44" fillId="0" borderId="0" xfId="0" applyNumberFormat="1" applyFont="1" applyFill="1" applyProtection="1"/>
    <xf numFmtId="43" fontId="83" fillId="0" borderId="28" xfId="15" applyFont="1" applyFill="1" applyBorder="1" applyAlignment="1">
      <alignment horizontal="center" wrapText="1"/>
    </xf>
    <xf numFmtId="0" fontId="44" fillId="0" borderId="11" xfId="0" applyFont="1" applyFill="1" applyBorder="1"/>
    <xf numFmtId="172" fontId="44" fillId="0" borderId="1" xfId="26" applyNumberFormat="1" applyFont="1" applyBorder="1" applyAlignment="1">
      <alignment wrapText="1"/>
    </xf>
    <xf numFmtId="172" fontId="44" fillId="0" borderId="23" xfId="26" applyNumberFormat="1" applyFont="1" applyBorder="1" applyAlignment="1">
      <alignment wrapText="1"/>
    </xf>
    <xf numFmtId="0" fontId="44" fillId="0" borderId="27" xfId="0" applyFont="1" applyFill="1" applyBorder="1"/>
    <xf numFmtId="172" fontId="44" fillId="0" borderId="0" xfId="26" applyNumberFormat="1" applyFont="1" applyBorder="1" applyAlignment="1">
      <alignment wrapText="1"/>
    </xf>
    <xf numFmtId="172" fontId="44" fillId="0" borderId="24" xfId="26" applyNumberFormat="1" applyFont="1" applyBorder="1" applyAlignment="1">
      <alignment wrapText="1"/>
    </xf>
    <xf numFmtId="0" fontId="83" fillId="3" borderId="10" xfId="0" applyFont="1" applyFill="1" applyBorder="1"/>
    <xf numFmtId="172" fontId="83" fillId="3" borderId="8" xfId="26" applyNumberFormat="1" applyFont="1" applyFill="1" applyBorder="1" applyAlignment="1">
      <alignment wrapText="1"/>
    </xf>
    <xf numFmtId="172" fontId="83" fillId="3" borderId="22" xfId="26" applyNumberFormat="1" applyFont="1" applyFill="1" applyBorder="1" applyAlignment="1">
      <alignment wrapText="1"/>
    </xf>
    <xf numFmtId="0" fontId="44" fillId="0" borderId="10" xfId="0" applyFont="1" applyFill="1" applyBorder="1"/>
    <xf numFmtId="0" fontId="44" fillId="0" borderId="8" xfId="26" applyFont="1" applyBorder="1" applyAlignment="1">
      <alignment wrapText="1"/>
    </xf>
    <xf numFmtId="0" fontId="44" fillId="0" borderId="8" xfId="0" applyFont="1" applyFill="1" applyBorder="1"/>
    <xf numFmtId="0" fontId="44" fillId="0" borderId="8" xfId="26" applyFont="1" applyFill="1" applyBorder="1" applyAlignment="1">
      <alignment wrapText="1"/>
    </xf>
    <xf numFmtId="0" fontId="44" fillId="0" borderId="22" xfId="26" applyFont="1" applyFill="1" applyBorder="1" applyAlignment="1">
      <alignment wrapText="1"/>
    </xf>
    <xf numFmtId="0" fontId="84" fillId="17" borderId="10" xfId="26" applyFont="1" applyFill="1" applyBorder="1" applyAlignment="1">
      <alignment wrapText="1"/>
    </xf>
    <xf numFmtId="0" fontId="38" fillId="17" borderId="8" xfId="26" applyFont="1" applyFill="1" applyBorder="1" applyAlignment="1">
      <alignment wrapText="1"/>
    </xf>
    <xf numFmtId="0" fontId="38" fillId="17" borderId="22" xfId="26" applyFont="1" applyFill="1" applyBorder="1" applyAlignment="1">
      <alignment wrapText="1"/>
    </xf>
    <xf numFmtId="0" fontId="44" fillId="0" borderId="27" xfId="26" applyFont="1" applyFill="1" applyBorder="1" applyAlignment="1">
      <alignment wrapText="1"/>
    </xf>
    <xf numFmtId="0" fontId="44" fillId="0" borderId="27" xfId="26" applyFont="1" applyBorder="1" applyAlignment="1">
      <alignment wrapText="1"/>
    </xf>
    <xf numFmtId="172" fontId="44" fillId="0" borderId="0" xfId="15" applyNumberFormat="1" applyFont="1" applyBorder="1" applyAlignment="1">
      <alignment wrapText="1"/>
    </xf>
    <xf numFmtId="172" fontId="44" fillId="0" borderId="24" xfId="15" applyNumberFormat="1" applyFont="1" applyBorder="1" applyAlignment="1">
      <alignment wrapText="1"/>
    </xf>
    <xf numFmtId="0" fontId="44" fillId="0" borderId="27" xfId="26" applyFont="1" applyFill="1" applyBorder="1"/>
    <xf numFmtId="172" fontId="44" fillId="0" borderId="0" xfId="15" applyNumberFormat="1" applyFont="1" applyFill="1" applyBorder="1"/>
    <xf numFmtId="172" fontId="38" fillId="17" borderId="8" xfId="15" applyNumberFormat="1" applyFont="1" applyFill="1" applyBorder="1" applyAlignment="1">
      <alignment wrapText="1"/>
    </xf>
    <xf numFmtId="0" fontId="44" fillId="0" borderId="5" xfId="26" applyFont="1" applyBorder="1" applyAlignment="1">
      <alignment wrapText="1"/>
    </xf>
    <xf numFmtId="172" fontId="44" fillId="0" borderId="2" xfId="15" applyNumberFormat="1" applyFont="1" applyBorder="1" applyAlignment="1">
      <alignment wrapText="1"/>
    </xf>
    <xf numFmtId="172" fontId="44" fillId="0" borderId="26" xfId="15" applyNumberFormat="1" applyFont="1" applyBorder="1" applyAlignment="1">
      <alignment wrapText="1"/>
    </xf>
    <xf numFmtId="0" fontId="44" fillId="3" borderId="3" xfId="26" applyFont="1" applyFill="1" applyBorder="1" applyAlignment="1">
      <alignment horizontal="right" wrapText="1"/>
    </xf>
    <xf numFmtId="172" fontId="44" fillId="3" borderId="3" xfId="15" applyNumberFormat="1" applyFont="1" applyFill="1" applyBorder="1" applyAlignment="1">
      <alignment wrapText="1"/>
    </xf>
    <xf numFmtId="0" fontId="44" fillId="3" borderId="3" xfId="26" applyFont="1" applyFill="1" applyBorder="1" applyAlignment="1">
      <alignment wrapText="1"/>
    </xf>
    <xf numFmtId="0" fontId="54" fillId="0" borderId="0" xfId="26" applyNumberFormat="1" applyFont="1" applyFill="1"/>
    <xf numFmtId="0" fontId="53" fillId="0" borderId="3" xfId="26" applyNumberFormat="1" applyFont="1" applyBorder="1" applyAlignment="1">
      <alignment wrapText="1"/>
    </xf>
    <xf numFmtId="0" fontId="53" fillId="0" borderId="0" xfId="26" applyNumberFormat="1" applyFont="1" applyAlignment="1">
      <alignment wrapText="1"/>
    </xf>
    <xf numFmtId="0" fontId="53" fillId="0" borderId="0" xfId="26" applyNumberFormat="1" applyFont="1" applyFill="1" applyAlignment="1">
      <alignment wrapText="1"/>
    </xf>
    <xf numFmtId="0" fontId="53" fillId="0" borderId="0" xfId="26" applyNumberFormat="1" applyFont="1" applyFill="1"/>
    <xf numFmtId="0" fontId="66" fillId="0" borderId="3" xfId="26" applyNumberFormat="1" applyFont="1" applyBorder="1" applyAlignment="1">
      <alignment wrapText="1"/>
    </xf>
    <xf numFmtId="0" fontId="53" fillId="0" borderId="3" xfId="26" applyNumberFormat="1" applyFont="1" applyFill="1" applyBorder="1" applyAlignment="1">
      <alignment wrapText="1"/>
    </xf>
    <xf numFmtId="0" fontId="6" fillId="0" borderId="3" xfId="26" applyNumberFormat="1" applyFont="1" applyBorder="1" applyAlignment="1">
      <alignment vertical="top" wrapText="1"/>
    </xf>
    <xf numFmtId="180" fontId="54" fillId="18" borderId="0" xfId="26" applyNumberFormat="1" applyFont="1" applyFill="1"/>
    <xf numFmtId="172" fontId="37" fillId="18" borderId="3" xfId="27" applyNumberFormat="1" applyFont="1" applyFill="1" applyBorder="1" applyAlignment="1">
      <alignment wrapText="1"/>
    </xf>
    <xf numFmtId="0" fontId="54" fillId="18" borderId="0" xfId="26" applyFont="1" applyFill="1" applyAlignment="1">
      <alignment wrapText="1"/>
    </xf>
    <xf numFmtId="0" fontId="54" fillId="18" borderId="0" xfId="26" applyFont="1" applyFill="1"/>
    <xf numFmtId="0" fontId="37" fillId="0" borderId="10" xfId="26" applyFont="1" applyFill="1" applyBorder="1" applyAlignment="1">
      <alignment wrapText="1"/>
    </xf>
    <xf numFmtId="0" fontId="37" fillId="0" borderId="28" xfId="26" applyFont="1" applyFill="1" applyBorder="1" applyAlignment="1">
      <alignment wrapText="1"/>
    </xf>
    <xf numFmtId="43" fontId="53" fillId="0" borderId="3" xfId="24" applyNumberFormat="1" applyFont="1" applyFill="1" applyBorder="1" applyAlignment="1">
      <alignment wrapText="1"/>
    </xf>
    <xf numFmtId="43" fontId="53" fillId="0" borderId="25" xfId="26" applyNumberFormat="1" applyFont="1" applyFill="1" applyBorder="1" applyAlignment="1">
      <alignment wrapText="1"/>
    </xf>
    <xf numFmtId="43" fontId="53" fillId="0" borderId="11" xfId="26" applyNumberFormat="1" applyFont="1" applyFill="1" applyBorder="1" applyAlignment="1">
      <alignment wrapText="1"/>
    </xf>
    <xf numFmtId="43" fontId="53" fillId="0" borderId="28" xfId="26" applyNumberFormat="1" applyFont="1" applyFill="1" applyBorder="1" applyAlignment="1">
      <alignment wrapText="1"/>
    </xf>
    <xf numFmtId="172" fontId="53" fillId="0" borderId="3" xfId="30" applyNumberFormat="1" applyFont="1" applyFill="1" applyBorder="1" applyAlignment="1">
      <alignment wrapText="1"/>
    </xf>
    <xf numFmtId="43" fontId="53" fillId="0" borderId="27" xfId="26" applyNumberFormat="1" applyFont="1" applyFill="1" applyBorder="1" applyAlignment="1">
      <alignment wrapText="1"/>
    </xf>
    <xf numFmtId="43" fontId="53" fillId="0" borderId="4" xfId="26" applyNumberFormat="1" applyFont="1" applyFill="1" applyBorder="1" applyAlignment="1">
      <alignment wrapText="1"/>
    </xf>
    <xf numFmtId="43" fontId="53" fillId="0" borderId="5" xfId="26" applyNumberFormat="1" applyFont="1" applyFill="1" applyBorder="1" applyAlignment="1">
      <alignment wrapText="1"/>
    </xf>
    <xf numFmtId="0" fontId="37" fillId="0" borderId="0" xfId="22" applyFont="1" applyFill="1" applyAlignment="1">
      <alignment wrapText="1"/>
    </xf>
    <xf numFmtId="172" fontId="37" fillId="0" borderId="3" xfId="26" applyNumberFormat="1" applyFont="1" applyFill="1" applyBorder="1" applyAlignment="1">
      <alignment wrapText="1"/>
    </xf>
    <xf numFmtId="172" fontId="76" fillId="0" borderId="3" xfId="26" applyNumberFormat="1" applyFont="1" applyFill="1" applyBorder="1" applyAlignment="1">
      <alignment wrapText="1"/>
    </xf>
    <xf numFmtId="172" fontId="37" fillId="0" borderId="10" xfId="26" applyNumberFormat="1" applyFont="1" applyFill="1" applyBorder="1" applyAlignment="1">
      <alignment wrapText="1"/>
    </xf>
    <xf numFmtId="172" fontId="37" fillId="0" borderId="28" xfId="26" applyNumberFormat="1" applyFont="1" applyFill="1" applyBorder="1" applyAlignment="1">
      <alignment wrapText="1"/>
    </xf>
    <xf numFmtId="172" fontId="37" fillId="0" borderId="0" xfId="30" applyNumberFormat="1" applyFont="1" applyFill="1" applyAlignment="1">
      <alignment wrapText="1"/>
    </xf>
    <xf numFmtId="172" fontId="53" fillId="0" borderId="4" xfId="26" applyNumberFormat="1" applyFont="1" applyFill="1" applyBorder="1" applyAlignment="1">
      <alignment wrapText="1"/>
    </xf>
    <xf numFmtId="172" fontId="53" fillId="0" borderId="0" xfId="26" applyNumberFormat="1" applyFont="1" applyFill="1" applyBorder="1" applyAlignment="1">
      <alignment wrapText="1"/>
    </xf>
    <xf numFmtId="172" fontId="53" fillId="0" borderId="5" xfId="26" applyNumberFormat="1" applyFont="1" applyFill="1" applyBorder="1" applyAlignment="1">
      <alignment wrapText="1"/>
    </xf>
    <xf numFmtId="172" fontId="53" fillId="0" borderId="28" xfId="26" applyNumberFormat="1" applyFont="1" applyFill="1" applyBorder="1" applyAlignment="1">
      <alignment wrapText="1"/>
    </xf>
    <xf numFmtId="172" fontId="53" fillId="0" borderId="10" xfId="26" applyNumberFormat="1" applyFont="1" applyFill="1" applyBorder="1" applyAlignment="1">
      <alignment wrapText="1"/>
    </xf>
    <xf numFmtId="172" fontId="55" fillId="0" borderId="0" xfId="26" applyNumberFormat="1" applyFont="1" applyFill="1" applyBorder="1" applyAlignment="1">
      <alignment wrapText="1"/>
    </xf>
    <xf numFmtId="172" fontId="55" fillId="0" borderId="10" xfId="26" applyNumberFormat="1" applyFont="1" applyFill="1" applyBorder="1" applyAlignment="1">
      <alignment wrapText="1"/>
    </xf>
    <xf numFmtId="172" fontId="55" fillId="0" borderId="28" xfId="26" applyNumberFormat="1" applyFont="1" applyFill="1" applyBorder="1" applyAlignment="1">
      <alignment wrapText="1"/>
    </xf>
    <xf numFmtId="168" fontId="55" fillId="0" borderId="3" xfId="26" applyNumberFormat="1" applyFont="1" applyFill="1" applyBorder="1" applyAlignment="1">
      <alignment wrapText="1"/>
    </xf>
    <xf numFmtId="168" fontId="55" fillId="0" borderId="10" xfId="26" applyNumberFormat="1" applyFont="1" applyFill="1" applyBorder="1" applyAlignment="1">
      <alignment wrapText="1"/>
    </xf>
    <xf numFmtId="168" fontId="55" fillId="0" borderId="28" xfId="26" applyNumberFormat="1" applyFont="1" applyFill="1" applyBorder="1" applyAlignment="1">
      <alignment wrapText="1"/>
    </xf>
    <xf numFmtId="4" fontId="55" fillId="0" borderId="3" xfId="26" applyNumberFormat="1" applyFont="1" applyFill="1" applyBorder="1" applyAlignment="1">
      <alignment wrapText="1"/>
    </xf>
    <xf numFmtId="0" fontId="55" fillId="0" borderId="3" xfId="26" applyNumberFormat="1" applyFont="1" applyFill="1" applyBorder="1" applyAlignment="1">
      <alignment wrapText="1"/>
    </xf>
    <xf numFmtId="0" fontId="55" fillId="0" borderId="10" xfId="26" applyNumberFormat="1" applyFont="1" applyFill="1" applyBorder="1" applyAlignment="1">
      <alignment wrapText="1"/>
    </xf>
    <xf numFmtId="0" fontId="55" fillId="0" borderId="28" xfId="26" applyNumberFormat="1" applyFont="1" applyFill="1" applyBorder="1" applyAlignment="1">
      <alignment wrapText="1"/>
    </xf>
    <xf numFmtId="2" fontId="55" fillId="0" borderId="3" xfId="26" applyNumberFormat="1" applyFont="1" applyFill="1" applyBorder="1" applyAlignment="1">
      <alignment wrapText="1"/>
    </xf>
    <xf numFmtId="172" fontId="55" fillId="0" borderId="10" xfId="30" applyNumberFormat="1" applyFont="1" applyFill="1" applyBorder="1" applyAlignment="1">
      <alignment wrapText="1"/>
    </xf>
    <xf numFmtId="172" fontId="55" fillId="0" borderId="28" xfId="30" applyNumberFormat="1" applyFont="1" applyFill="1" applyBorder="1" applyAlignment="1">
      <alignment wrapText="1"/>
    </xf>
    <xf numFmtId="0" fontId="37" fillId="18" borderId="3" xfId="27" applyFont="1" applyFill="1" applyBorder="1" applyAlignment="1">
      <alignment wrapText="1"/>
    </xf>
    <xf numFmtId="0" fontId="37" fillId="18" borderId="3" xfId="26" applyFont="1" applyFill="1" applyBorder="1" applyAlignment="1">
      <alignment wrapText="1"/>
    </xf>
    <xf numFmtId="0" fontId="37" fillId="18" borderId="0" xfId="26" applyFont="1" applyFill="1" applyBorder="1" applyAlignment="1">
      <alignment wrapText="1"/>
    </xf>
    <xf numFmtId="43" fontId="54" fillId="18" borderId="0" xfId="26" applyNumberFormat="1" applyFont="1" applyFill="1" applyAlignment="1">
      <alignment wrapText="1"/>
    </xf>
    <xf numFmtId="0" fontId="53" fillId="18" borderId="0" xfId="26" applyFont="1" applyFill="1" applyAlignment="1">
      <alignment wrapText="1"/>
    </xf>
    <xf numFmtId="0" fontId="37" fillId="18" borderId="10" xfId="26" applyFont="1" applyFill="1" applyBorder="1" applyAlignment="1">
      <alignment wrapText="1"/>
    </xf>
    <xf numFmtId="0" fontId="37" fillId="18" borderId="28" xfId="26" applyFont="1" applyFill="1" applyBorder="1" applyAlignment="1">
      <alignment wrapText="1"/>
    </xf>
    <xf numFmtId="172" fontId="53" fillId="18" borderId="0" xfId="26" applyNumberFormat="1" applyFont="1" applyFill="1"/>
    <xf numFmtId="0" fontId="53" fillId="18" borderId="0" xfId="26" applyFont="1" applyFill="1"/>
    <xf numFmtId="43" fontId="44" fillId="0" borderId="0" xfId="26" applyNumberFormat="1" applyFont="1" applyAlignment="1">
      <alignment wrapText="1"/>
    </xf>
    <xf numFmtId="172" fontId="94" fillId="0" borderId="0" xfId="24" quotePrefix="1" applyNumberFormat="1" applyFont="1" applyFill="1" applyBorder="1" applyAlignment="1">
      <alignment horizontal="left" wrapText="1"/>
    </xf>
    <xf numFmtId="172" fontId="95" fillId="16" borderId="3" xfId="24" applyNumberFormat="1" applyFont="1" applyFill="1" applyBorder="1" applyAlignment="1">
      <alignment horizontal="left" wrapText="1"/>
    </xf>
    <xf numFmtId="172" fontId="44" fillId="0" borderId="0" xfId="30" applyNumberFormat="1" applyFont="1" applyAlignment="1">
      <alignment wrapText="1"/>
    </xf>
    <xf numFmtId="172" fontId="44" fillId="0" borderId="0" xfId="30" applyNumberFormat="1" applyFont="1" applyFill="1"/>
    <xf numFmtId="172" fontId="44" fillId="3" borderId="0" xfId="15" applyNumberFormat="1" applyFont="1" applyFill="1" applyBorder="1" applyAlignment="1">
      <alignment wrapText="1"/>
    </xf>
    <xf numFmtId="172" fontId="44" fillId="0" borderId="0" xfId="26" applyNumberFormat="1" applyFont="1" applyFill="1"/>
    <xf numFmtId="172" fontId="44" fillId="0" borderId="8" xfId="26" applyNumberFormat="1" applyFont="1" applyBorder="1" applyAlignment="1">
      <alignment wrapText="1"/>
    </xf>
    <xf numFmtId="172" fontId="92" fillId="0" borderId="28" xfId="43" applyNumberFormat="1" applyFont="1" applyFill="1" applyBorder="1"/>
    <xf numFmtId="172" fontId="92" fillId="0" borderId="28" xfId="43" applyNumberFormat="1" applyFont="1" applyFill="1" applyBorder="1" applyAlignment="1">
      <alignment horizontal="center" wrapText="1"/>
    </xf>
    <xf numFmtId="172" fontId="92" fillId="0" borderId="31" xfId="43" applyNumberFormat="1" applyFont="1" applyFill="1" applyBorder="1" applyAlignment="1">
      <alignment horizontal="center" wrapText="1"/>
    </xf>
    <xf numFmtId="172" fontId="92" fillId="0" borderId="31" xfId="43" applyNumberFormat="1" applyFont="1" applyFill="1" applyBorder="1"/>
    <xf numFmtId="172" fontId="92" fillId="0" borderId="31" xfId="25" applyNumberFormat="1" applyFont="1" applyFill="1" applyBorder="1"/>
    <xf numFmtId="172" fontId="92" fillId="0" borderId="32" xfId="43" applyNumberFormat="1" applyFont="1" applyFill="1" applyBorder="1"/>
    <xf numFmtId="172" fontId="92" fillId="0" borderId="28" xfId="44" applyNumberFormat="1" applyFont="1" applyFill="1" applyBorder="1"/>
    <xf numFmtId="172" fontId="92" fillId="0" borderId="3" xfId="43" applyNumberFormat="1" applyFont="1" applyFill="1" applyBorder="1"/>
    <xf numFmtId="172" fontId="92" fillId="0" borderId="0" xfId="43" applyNumberFormat="1" applyFont="1" applyFill="1"/>
    <xf numFmtId="0" fontId="93" fillId="3" borderId="3" xfId="25" applyFont="1" applyFill="1" applyBorder="1"/>
    <xf numFmtId="172" fontId="93" fillId="3" borderId="3" xfId="43" applyNumberFormat="1" applyFont="1" applyFill="1" applyBorder="1" applyAlignment="1">
      <alignment horizontal="center" wrapText="1"/>
    </xf>
    <xf numFmtId="172" fontId="93" fillId="3" borderId="3" xfId="43" applyNumberFormat="1" applyFont="1" applyFill="1" applyBorder="1"/>
    <xf numFmtId="14" fontId="0" fillId="0" borderId="0" xfId="0" applyNumberFormat="1"/>
    <xf numFmtId="0" fontId="0" fillId="0" borderId="0" xfId="0" applyNumberFormat="1"/>
    <xf numFmtId="0" fontId="0" fillId="0" borderId="0" xfId="0" applyProtection="1"/>
    <xf numFmtId="0" fontId="73" fillId="0" borderId="0" xfId="0" applyFont="1" applyProtection="1"/>
    <xf numFmtId="0" fontId="7" fillId="0" borderId="0" xfId="0" applyFont="1" applyProtection="1"/>
    <xf numFmtId="0" fontId="9" fillId="0" borderId="0" xfId="0" applyFont="1" applyProtection="1"/>
    <xf numFmtId="0" fontId="28" fillId="0" borderId="0" xfId="0" applyFont="1" applyAlignment="1" applyProtection="1">
      <alignment horizontal="left"/>
    </xf>
    <xf numFmtId="0" fontId="29" fillId="0" borderId="0" xfId="0" applyFont="1" applyAlignment="1" applyProtection="1">
      <alignment horizontal="left"/>
    </xf>
    <xf numFmtId="0" fontId="6" fillId="0" borderId="0" xfId="0" applyFont="1" applyProtection="1"/>
    <xf numFmtId="0" fontId="25" fillId="0" borderId="0" xfId="0" applyFont="1" applyProtection="1"/>
    <xf numFmtId="0" fontId="26" fillId="0" borderId="0" xfId="16" applyFont="1" applyAlignment="1" applyProtection="1"/>
    <xf numFmtId="0" fontId="24" fillId="0" borderId="0" xfId="0" applyFont="1" applyProtection="1"/>
    <xf numFmtId="0" fontId="46" fillId="3" borderId="3" xfId="0" applyFont="1" applyFill="1" applyBorder="1" applyAlignment="1">
      <alignment horizontal="left"/>
    </xf>
    <xf numFmtId="0" fontId="37" fillId="8" borderId="3" xfId="0" applyFont="1" applyFill="1" applyBorder="1" applyAlignment="1">
      <alignment horizontal="center" vertical="center" wrapText="1"/>
    </xf>
    <xf numFmtId="172" fontId="37" fillId="8" borderId="3" xfId="30" applyNumberFormat="1" applyFont="1" applyFill="1" applyBorder="1" applyAlignment="1">
      <alignment horizontal="center" vertical="center" wrapText="1"/>
    </xf>
    <xf numFmtId="172" fontId="37" fillId="8" borderId="10" xfId="30" applyNumberFormat="1" applyFont="1" applyFill="1" applyBorder="1" applyAlignment="1">
      <alignment horizontal="center" vertical="center" wrapText="1"/>
    </xf>
    <xf numFmtId="172" fontId="37" fillId="8" borderId="8" xfId="30" applyNumberFormat="1" applyFont="1" applyFill="1" applyBorder="1" applyAlignment="1">
      <alignment horizontal="center" vertical="center" wrapText="1"/>
    </xf>
    <xf numFmtId="0" fontId="37" fillId="8" borderId="25" xfId="0" applyFont="1" applyFill="1" applyBorder="1" applyAlignment="1">
      <alignment horizontal="center" vertical="center" wrapText="1"/>
    </xf>
    <xf numFmtId="0" fontId="37" fillId="8" borderId="4" xfId="0" applyFont="1" applyFill="1" applyBorder="1" applyAlignment="1">
      <alignment horizontal="center" vertical="center" wrapText="1"/>
    </xf>
    <xf numFmtId="0" fontId="0" fillId="0" borderId="0" xfId="0" applyAlignment="1">
      <alignment wrapText="1"/>
    </xf>
    <xf numFmtId="0" fontId="6" fillId="0" borderId="0" xfId="0" applyFont="1" applyFill="1" applyAlignment="1" applyProtection="1">
      <alignment horizontal="left" wrapText="1"/>
      <protection locked="0"/>
    </xf>
    <xf numFmtId="0" fontId="6" fillId="0" borderId="0" xfId="0" applyFont="1" applyFill="1" applyAlignment="1" applyProtection="1">
      <alignment vertical="top" wrapText="1"/>
      <protection locked="0"/>
    </xf>
    <xf numFmtId="0" fontId="37" fillId="7" borderId="27" xfId="22" applyFont="1" applyFill="1" applyBorder="1" applyAlignment="1">
      <alignment horizontal="center" wrapText="1"/>
    </xf>
    <xf numFmtId="0" fontId="37" fillId="7" borderId="0" xfId="22" applyFont="1" applyFill="1" applyBorder="1" applyAlignment="1">
      <alignment horizontal="center" wrapText="1"/>
    </xf>
    <xf numFmtId="0" fontId="53" fillId="0" borderId="0" xfId="22" applyFont="1"/>
    <xf numFmtId="0" fontId="37" fillId="7" borderId="27" xfId="0" applyFont="1" applyFill="1" applyBorder="1" applyAlignment="1">
      <alignment horizontal="center"/>
    </xf>
    <xf numFmtId="0" fontId="37" fillId="7" borderId="0" xfId="0" applyFont="1" applyFill="1" applyBorder="1" applyAlignment="1">
      <alignment horizontal="center"/>
    </xf>
    <xf numFmtId="172" fontId="93" fillId="3" borderId="3" xfId="43" applyNumberFormat="1" applyFont="1" applyFill="1" applyBorder="1" applyAlignment="1">
      <alignment horizontal="center" wrapText="1"/>
    </xf>
    <xf numFmtId="172" fontId="93" fillId="3" borderId="10" xfId="43" applyNumberFormat="1" applyFont="1" applyFill="1" applyBorder="1" applyAlignment="1">
      <alignment horizontal="center" wrapText="1"/>
    </xf>
    <xf numFmtId="172" fontId="93" fillId="3" borderId="8" xfId="43" applyNumberFormat="1" applyFont="1" applyFill="1" applyBorder="1" applyAlignment="1">
      <alignment horizontal="center" wrapText="1"/>
    </xf>
    <xf numFmtId="172" fontId="93" fillId="3" borderId="22" xfId="43" applyNumberFormat="1" applyFont="1" applyFill="1" applyBorder="1" applyAlignment="1">
      <alignment horizontal="center" wrapText="1"/>
    </xf>
    <xf numFmtId="172" fontId="93" fillId="3" borderId="10" xfId="43" applyNumberFormat="1" applyFont="1" applyFill="1" applyBorder="1" applyAlignment="1">
      <alignment horizontal="center"/>
    </xf>
    <xf numFmtId="172" fontId="93" fillId="3" borderId="8" xfId="43" applyNumberFormat="1" applyFont="1" applyFill="1" applyBorder="1" applyAlignment="1">
      <alignment horizontal="center"/>
    </xf>
    <xf numFmtId="172" fontId="93" fillId="3" borderId="22" xfId="43" applyNumberFormat="1" applyFont="1" applyFill="1" applyBorder="1" applyAlignment="1">
      <alignment horizontal="center"/>
    </xf>
    <xf numFmtId="0" fontId="6" fillId="0" borderId="0" xfId="0" applyFont="1" applyAlignment="1">
      <alignment wrapText="1"/>
    </xf>
  </cellXfs>
  <cellStyles count="45">
    <cellStyle name=" _x0007_LÓ_x0018_ÄþÍN^NuNVþˆHÁ_x0001__x0018_(n" xfId="1"/>
    <cellStyle name=" _x0007_LÓ_x0018_ÄþÍN^NuNVþˆHÁ_x0001__x0018_(n 2" xfId="31"/>
    <cellStyle name="_x000a_386grabber=M" xfId="2"/>
    <cellStyle name="%" xfId="3"/>
    <cellStyle name="%_CTV w-links 02.19.10" xfId="4"/>
    <cellStyle name="%_DISCA_trupti" xfId="5"/>
    <cellStyle name="%_DISCA_trupti 2" xfId="32"/>
    <cellStyle name="%_Nots tab" xfId="6"/>
    <cellStyle name="%_TEF Grid 02 19 09" xfId="7"/>
    <cellStyle name="%_TEF Grid 02 19 09_1" xfId="8"/>
    <cellStyle name="%_TEF Grid 02 19 09_1 2" xfId="33"/>
    <cellStyle name="%_TEF Grid 051408" xfId="9"/>
    <cellStyle name="%_TEF w-links 07 30 08" xfId="10"/>
    <cellStyle name="%_TWC w-links 042508 Final" xfId="11"/>
    <cellStyle name="%_TWC w-links 042508 Final 2" xfId="34"/>
    <cellStyle name="%_UPS w-links 02 18 10" xfId="12"/>
    <cellStyle name="%_UPS w-links 02 18 10 2" xfId="35"/>
    <cellStyle name="******************************************" xfId="13"/>
    <cellStyle name="****************************************** 2" xfId="14"/>
    <cellStyle name="****************************************** 3" xfId="36"/>
    <cellStyle name="Comma" xfId="30" builtinId="3"/>
    <cellStyle name="Comma 2" xfId="15"/>
    <cellStyle name="Comma 2 2" xfId="24"/>
    <cellStyle name="Comma 2 2 2" xfId="44"/>
    <cellStyle name="Comma 2 3 2" xfId="43"/>
    <cellStyle name="Comma 3" xfId="21"/>
    <cellStyle name="Comma 3 2" xfId="38"/>
    <cellStyle name="Comma 4" xfId="29"/>
    <cellStyle name="Comma 4 2" xfId="42"/>
    <cellStyle name="Hyperlink" xfId="16" builtinId="8"/>
    <cellStyle name="Hyperlink 2" xfId="23"/>
    <cellStyle name="Normal" xfId="0" builtinId="0"/>
    <cellStyle name="Normal 2" xfId="17"/>
    <cellStyle name="Normal 2 2" xfId="22"/>
    <cellStyle name="Normal 3" xfId="25"/>
    <cellStyle name="Normal 3 2" xfId="39"/>
    <cellStyle name="Normal 4" xfId="26"/>
    <cellStyle name="Normal 5" xfId="27"/>
    <cellStyle name="Normal 5 2" xfId="40"/>
    <cellStyle name="Normal 6" xfId="28"/>
    <cellStyle name="Normal 6 2" xfId="41"/>
    <cellStyle name="Percent" xfId="18" builtinId="5"/>
    <cellStyle name="Percent 2" xfId="19"/>
    <cellStyle name="Percent 2 2" xfId="37"/>
    <cellStyle name="Style 1" xfId="20"/>
  </cellStyles>
  <dxfs count="0"/>
  <tableStyles count="0" defaultTableStyle="TableStyleMedium9" defaultPivotStyle="PivotStyleLight16"/>
  <colors>
    <mruColors>
      <color rgb="FF0033CC"/>
      <color rgb="FFFFFFCC"/>
      <color rgb="FFFFFF99"/>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Litigation simulation + ABC'!A1"/><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in!A1"/></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8" Type="http://schemas.openxmlformats.org/officeDocument/2006/relationships/hyperlink" Target="AY%202009-10/Original%20Assessment/143(3)%20Proceedings/7-Receipt%20of%20Assessment%20order-%20us%20143(3)%20dt.21.12.2011.pdf" TargetMode="External"/><Relationship Id="rId13" Type="http://schemas.openxmlformats.org/officeDocument/2006/relationships/hyperlink" Target="AY%202009-10/Original%20Assessment/Remand%20Proceedings/AY%202009-10%20Submission.pdf" TargetMode="External"/><Relationship Id="rId18" Type="http://schemas.openxmlformats.org/officeDocument/2006/relationships/hyperlink" Target="AY%202009-10/Reopening%20Assessment/Reopening%20-%20Stay%20related%20documents/14-%20Received%20the%20letter%20dated%2029-04-2016%20demand%20raised%20@%2015%25%20on%20total%20demand%20of%20Rs.%20212.64%20Crs.pdf" TargetMode="External"/><Relationship Id="rId3" Type="http://schemas.openxmlformats.org/officeDocument/2006/relationships/hyperlink" Target="AY%202009-10/Reopening%20Assessment/1-Receipt%20of%20%20Notice%20under%20Section%20148%20dated%2025-03-2015.pdf" TargetMode="External"/><Relationship Id="rId21" Type="http://schemas.openxmlformats.org/officeDocument/2006/relationships/hyperlink" Target="AY%202009-10/Original%20Assessment/CIT(A)/10-Copy%20of%20submission%20made%20with%20CIT(A).pdf" TargetMode="External"/><Relationship Id="rId7" Type="http://schemas.openxmlformats.org/officeDocument/2006/relationships/hyperlink" Target="AY%202009-10/Original%20Assessment/143(3)%20Proceedings/2-%20Notice%20under%20section%20143(2)%20dated%2020-08-2010.pdf" TargetMode="External"/><Relationship Id="rId12" Type="http://schemas.openxmlformats.org/officeDocument/2006/relationships/hyperlink" Target="AY%202009-10/Original%20Assessment/ITAT/15-ITAT%20Order.pdf" TargetMode="External"/><Relationship Id="rId17" Type="http://schemas.openxmlformats.org/officeDocument/2006/relationships/hyperlink" Target="AY%202009-10/Reopening%20Assessment/Reopening%20-%20Stay%20related%20documents/8-%20Letter%20to%20Dy%20Commr%20seeking%20stay%20of%20demand%20%20filed%20on%2012-04-2016.pdf" TargetMode="External"/><Relationship Id="rId2" Type="http://schemas.openxmlformats.org/officeDocument/2006/relationships/hyperlink" Target="AY%202009-10/Basic%20Docs/AY%202009-10_ITR%206.pdf" TargetMode="External"/><Relationship Id="rId16" Type="http://schemas.openxmlformats.org/officeDocument/2006/relationships/hyperlink" Target="AY%202009-10/Original%20Assessment/11-Receipt%20of%20order%20us%20154%20dated%2031.12.2013.pdf" TargetMode="External"/><Relationship Id="rId20" Type="http://schemas.openxmlformats.org/officeDocument/2006/relationships/hyperlink" Target="AY%202009-10/Original%20Assessment/143(3)%20Proceedings" TargetMode="External"/><Relationship Id="rId1" Type="http://schemas.openxmlformats.org/officeDocument/2006/relationships/hyperlink" Target="AY%202009-10/Basic%20Docs/AY%202009-10-ITR6%20-%20R.pdf" TargetMode="External"/><Relationship Id="rId6" Type="http://schemas.openxmlformats.org/officeDocument/2006/relationships/hyperlink" Target="AY%202009-10/Reopening%20Assessment/Appellate%20order%20dated%2019-06-2017.pdf" TargetMode="External"/><Relationship Id="rId11" Type="http://schemas.openxmlformats.org/officeDocument/2006/relationships/hyperlink" Target="AY%202009-10/Original%20Assessment/ITAT/13-Filing%20of%20Appeal%20with%20ITAT%20Appeal%20filed%20on%2005-05-2014.pdf" TargetMode="External"/><Relationship Id="rId24" Type="http://schemas.openxmlformats.org/officeDocument/2006/relationships/hyperlink" Target="AY%202009-10/Reopening%20Assessment/17-%20Rectification%20Application%20us%20154%20dt%2012-04-2016.pdf" TargetMode="External"/><Relationship Id="rId5" Type="http://schemas.openxmlformats.org/officeDocument/2006/relationships/hyperlink" Target="AY%202009-10/Reopening%20Assessment/Reopening%20-%20CIT(A)%20Submission/9-Appeal%20filed%20on%2019-04-2016-%20e-filed.pdf" TargetMode="External"/><Relationship Id="rId15" Type="http://schemas.openxmlformats.org/officeDocument/2006/relationships/hyperlink" Target="AY%202009-10/Original%20Assessment/Miscellaneous%20Application" TargetMode="External"/><Relationship Id="rId23" Type="http://schemas.openxmlformats.org/officeDocument/2006/relationships/hyperlink" Target="AY%202009-10/Reopening%20Assessment/Reopening%20-%20Stay%20related%20documents" TargetMode="External"/><Relationship Id="rId10" Type="http://schemas.openxmlformats.org/officeDocument/2006/relationships/hyperlink" Target="AY%202009-10/Original%20Assessment/CIT(A)/12-Receipt%20of%20CIT(A)%20order%20dated%2020-01-2014.pdf" TargetMode="External"/><Relationship Id="rId19" Type="http://schemas.openxmlformats.org/officeDocument/2006/relationships/hyperlink" Target="AY%202009-10/Original%20Assessment/Miscellaneous%20Application/ITAT%20order%20dated%2019-04-2017-%20for%20MP%201183%20&amp;%201184.pdf" TargetMode="External"/><Relationship Id="rId4" Type="http://schemas.openxmlformats.org/officeDocument/2006/relationships/hyperlink" Target="AY%202009-10/Reopening%20Assessment/7-%20Receipt%20of%20Reassessment%20order%20-AY%202009-10-%20Assessment%20order.pdf" TargetMode="External"/><Relationship Id="rId9" Type="http://schemas.openxmlformats.org/officeDocument/2006/relationships/hyperlink" Target="AY%202009-10/Original%20Assessment/CIT(A)/8-Filing%20of%20CIT-%20Appeals%20%20filed%20on%2019-01-2012.pdf" TargetMode="External"/><Relationship Id="rId14" Type="http://schemas.openxmlformats.org/officeDocument/2006/relationships/hyperlink" Target="AY%202009-10/Original%20Assessment/Miscellaneous%20Application/Acknowledged%20MA%20filed%20with%20AY%202009-10_full%20set.pdf" TargetMode="External"/><Relationship Id="rId22" Type="http://schemas.openxmlformats.org/officeDocument/2006/relationships/hyperlink" Target="AY%202009-10/Reopening%20Assessment" TargetMode="External"/></Relationships>
</file>

<file path=xl/drawings/_rels/drawing8.xml.rels><?xml version="1.0" encoding="UTF-8" standalone="yes"?>
<Relationships xmlns="http://schemas.openxmlformats.org/package/2006/relationships"><Relationship Id="rId8" Type="http://schemas.openxmlformats.org/officeDocument/2006/relationships/hyperlink" Target="AY%202010-11/Original%20Assessment%20Proceedings/CIT(A)/AY%202010-11%20-%20Appeal%20-Form35%20SOF%20&amp;%20GOA-AY2010-11.pdf" TargetMode="External"/><Relationship Id="rId3" Type="http://schemas.openxmlformats.org/officeDocument/2006/relationships/hyperlink" Target="AY%202010-11/Reassessment/1.%20Income%20Tax%20-%20Notice%20us%20148%20AY%202010-11-%20Reopening%20Assessment.pdf" TargetMode="External"/><Relationship Id="rId7" Type="http://schemas.openxmlformats.org/officeDocument/2006/relationships/hyperlink" Target="AY%202010-11/Original%20Assessment%20Proceedings/Asst.%20Proceedings/AY%202010-11%20us%20143(3)%20dated%2028.03.2013.pdf" TargetMode="External"/><Relationship Id="rId12" Type="http://schemas.openxmlformats.org/officeDocument/2006/relationships/hyperlink" Target="AY%202010-11/Original%20Assessment%20Proceedings/Asst.%20Proceedings" TargetMode="External"/><Relationship Id="rId2" Type="http://schemas.openxmlformats.org/officeDocument/2006/relationships/hyperlink" Target="AY%202010-11/Basic%20Documents/AY%202010-11_ITR%206.pdf" TargetMode="External"/><Relationship Id="rId1" Type="http://schemas.openxmlformats.org/officeDocument/2006/relationships/hyperlink" Target="AY%202010-11/Basic%20Documents/AY%202010-11-ITR6%20-%20Revised.pdf" TargetMode="External"/><Relationship Id="rId6" Type="http://schemas.openxmlformats.org/officeDocument/2006/relationships/hyperlink" Target="AY%202010-11/Original%20Assessment%20Proceedings/Asst.%20Proceedings/Notice%20us%20143(2)%20dated%2025-08-2011%20with%20reply%20dated%2014-09-2011.pdf" TargetMode="External"/><Relationship Id="rId11" Type="http://schemas.openxmlformats.org/officeDocument/2006/relationships/hyperlink" Target="AY%202010-11/Original%20Assessment%20Proceedings/Rectification/AY%202010-11%20us%20154%20dated%2008.07.2013.pdf" TargetMode="External"/><Relationship Id="rId5" Type="http://schemas.openxmlformats.org/officeDocument/2006/relationships/hyperlink" Target="AY%202010-11/Reassessment/4.%20Objections.pdf" TargetMode="External"/><Relationship Id="rId10" Type="http://schemas.openxmlformats.org/officeDocument/2006/relationships/hyperlink" Target="AY%202010-11/Original%20Assessment%20Proceedings/Rectification/Rectification%20Application-AY2010-11%20(1).pdf" TargetMode="External"/><Relationship Id="rId4" Type="http://schemas.openxmlformats.org/officeDocument/2006/relationships/hyperlink" Target="AY%202010-11/Reassessment/2.%20Reply%20filed%20with%20ACIT%20on%2003032017.pdf" TargetMode="External"/><Relationship Id="rId9" Type="http://schemas.openxmlformats.org/officeDocument/2006/relationships/hyperlink" Target="AY%202010-11/Original%20Assessment%20Proceedings/CIT(A)"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AY%202011-12/Original%20Assessment%20Proceeding/CIT(A)" TargetMode="External"/><Relationship Id="rId3" Type="http://schemas.openxmlformats.org/officeDocument/2006/relationships/hyperlink" Target="AY%202011-12/Original%20Assessment%20Proceeding/Assessment%20143(3)/AY%202011-12_Notice%20us%20142(1).pdf" TargetMode="External"/><Relationship Id="rId7" Type="http://schemas.openxmlformats.org/officeDocument/2006/relationships/hyperlink" Target="AY%202011-12/Original%20Assessment%20Proceeding/Assessment%20143(3)" TargetMode="External"/><Relationship Id="rId2" Type="http://schemas.openxmlformats.org/officeDocument/2006/relationships/hyperlink" Target="AY%202011-12/Basic%20Documents/AY%202011-12_ITR%206%20(original).pdf" TargetMode="External"/><Relationship Id="rId1" Type="http://schemas.openxmlformats.org/officeDocument/2006/relationships/hyperlink" Target="AY%202011-12/Basic%20Documents/AY%202011-12_ITR%206%20(revised).pdf" TargetMode="External"/><Relationship Id="rId6" Type="http://schemas.openxmlformats.org/officeDocument/2006/relationships/hyperlink" Target="AY%202011-12/Original%20Assessment%20Proceeding/Rectification/Rectification%20Application.pdf" TargetMode="External"/><Relationship Id="rId5" Type="http://schemas.openxmlformats.org/officeDocument/2006/relationships/hyperlink" Target="AY%202011-12/Original%20Assessment%20Proceeding/CIT(A)/Form%2035%20SOF%20GOA%20AY%202011-12.pdf" TargetMode="External"/><Relationship Id="rId4" Type="http://schemas.openxmlformats.org/officeDocument/2006/relationships/hyperlink" Target="AY%202011-12/Original%20Assessment%20Proceeding/Assessment%20143(3)/AY%202011-12%20143(3)%20dated%2031-03-2014.pdf" TargetMode="External"/><Relationship Id="rId9" Type="http://schemas.openxmlformats.org/officeDocument/2006/relationships/hyperlink" Target="AY%202011-12/Original%20Assessment%20Proceeding/Rectification/AY%202011-12%20154%20dated%2019-08-2015.pdf" TargetMode="External"/></Relationships>
</file>

<file path=xl/drawings/_rels/drawing10.xml.rels><?xml version="1.0" encoding="UTF-8" standalone="yes"?>
<Relationships xmlns="http://schemas.openxmlformats.org/package/2006/relationships"><Relationship Id="rId8" Type="http://schemas.openxmlformats.org/officeDocument/2006/relationships/hyperlink" Target="AY%202012-13/Original%20Asst.%20Proceedings/Stay%20Application/AY%202012-13%20-%20Stay%20of%20Demand.pdf" TargetMode="External"/><Relationship Id="rId13" Type="http://schemas.openxmlformats.org/officeDocument/2006/relationships/hyperlink" Target="AY%202012-13/Reassessment%20proceedings/Notice%20-%20148.pdf" TargetMode="External"/><Relationship Id="rId3" Type="http://schemas.openxmlformats.org/officeDocument/2006/relationships/hyperlink" Target="AY%202012-13/Original%20Asst.%20Proceedings/Assessment%20143(3)/AY%202012-13_Notice%20us%20143(2).pdf" TargetMode="External"/><Relationship Id="rId7" Type="http://schemas.openxmlformats.org/officeDocument/2006/relationships/hyperlink" Target="AY%202012-13/Original%20Asst.%20Proceedings/Rectification/Order%20under%20Section%20154%20AY%202012-13%20dated%2020.05.2015.pdf" TargetMode="External"/><Relationship Id="rId12" Type="http://schemas.openxmlformats.org/officeDocument/2006/relationships/hyperlink" Target="AY%202012-13/Original%20Asst.%20Proceedings/Penalty/Reply%20to%20Penalty%20Notice%20us%20271(1)(C).pdf" TargetMode="External"/><Relationship Id="rId2" Type="http://schemas.openxmlformats.org/officeDocument/2006/relationships/hyperlink" Target="AY%202012-13/Basic%20documents/AY%202012-13_ITR%206.pdf" TargetMode="External"/><Relationship Id="rId16" Type="http://schemas.openxmlformats.org/officeDocument/2006/relationships/hyperlink" Target="AY%202012-13/Original%20Asst.%20Proceedings/Assessment%20143(3)" TargetMode="External"/><Relationship Id="rId1" Type="http://schemas.openxmlformats.org/officeDocument/2006/relationships/hyperlink" Target="AY%202012-13/Basic%20documents/AY%202012-13_ITR%206%20(revised).pdf" TargetMode="External"/><Relationship Id="rId6" Type="http://schemas.openxmlformats.org/officeDocument/2006/relationships/hyperlink" Target="AY%202012-13/Original%20Asst.%20Proceedings/Rectification/Rectification%20application%20AY%202012-13.pdf" TargetMode="External"/><Relationship Id="rId11" Type="http://schemas.openxmlformats.org/officeDocument/2006/relationships/hyperlink" Target="AY%202012-13/Original%20Asst.%20Proceedings/Penalty/Notice%20us%20271(1)(c).pdf" TargetMode="External"/><Relationship Id="rId5" Type="http://schemas.openxmlformats.org/officeDocument/2006/relationships/hyperlink" Target="AY%202012-13/Original%20Asst.%20Proceedings/CIT(A)/CIT(A)%20Appeal%20Set%20AY%202012-13%20dated%2020.04.2015.pdf" TargetMode="External"/><Relationship Id="rId15" Type="http://schemas.openxmlformats.org/officeDocument/2006/relationships/hyperlink" Target="AY%202012-13/Reassessment%20proceedings/Objection%20letter%20filed%20on%2019-05-2017.pdf" TargetMode="External"/><Relationship Id="rId10" Type="http://schemas.openxmlformats.org/officeDocument/2006/relationships/hyperlink" Target="AY%202012-13/Original%20Asst.%20Proceedings/CIT(A)" TargetMode="External"/><Relationship Id="rId4" Type="http://schemas.openxmlformats.org/officeDocument/2006/relationships/hyperlink" Target="AY%202012-13/Original%20Asst.%20Proceedings/Assessment%20143(3)/AY%202012-13%20143(3)%20Asst.%20Order%20dated%2018.03.2015.pdf" TargetMode="External"/><Relationship Id="rId9" Type="http://schemas.openxmlformats.org/officeDocument/2006/relationships/hyperlink" Target="AY%202012-13/Original%20Asst.%20Proceedings/Stay%20Application" TargetMode="External"/><Relationship Id="rId14" Type="http://schemas.openxmlformats.org/officeDocument/2006/relationships/hyperlink" Target="AY%202012-13/Reassessment%20proceedings/Reason%20for%20Reopening%20dated%2017-04-2017.pdf" TargetMode="External"/></Relationships>
</file>

<file path=xl/drawings/_rels/drawing11.xml.rels><?xml version="1.0" encoding="UTF-8" standalone="yes"?>
<Relationships xmlns="http://schemas.openxmlformats.org/package/2006/relationships"><Relationship Id="rId8" Type="http://schemas.openxmlformats.org/officeDocument/2006/relationships/hyperlink" Target="AY%202013-14/Original%20Asst.%20Proceedings/Assessment%20143" TargetMode="External"/><Relationship Id="rId3" Type="http://schemas.openxmlformats.org/officeDocument/2006/relationships/hyperlink" Target="AY%202013-14/Original%20Asst.%20Proceedings/Assessment%20143/AY%202013-14-Order%20us%20143(3)%20dated%2031-03-2016.pdf" TargetMode="External"/><Relationship Id="rId7" Type="http://schemas.openxmlformats.org/officeDocument/2006/relationships/hyperlink" Target="AY%202013-14/Original%20Asst.%20Proceedings/Appeal%20Set" TargetMode="External"/><Relationship Id="rId2" Type="http://schemas.openxmlformats.org/officeDocument/2006/relationships/hyperlink" Target="AY%202013-14/Original%20Asst.%20Proceedings/Assessment%20143/Notice%20under%20section%20143(2)%20of%20IT%20Act.pdf" TargetMode="External"/><Relationship Id="rId1" Type="http://schemas.openxmlformats.org/officeDocument/2006/relationships/hyperlink" Target="AY%202013-14/Basic%20Documents/AY%202013-14_ITR%206.pdf" TargetMode="External"/><Relationship Id="rId6" Type="http://schemas.openxmlformats.org/officeDocument/2006/relationships/hyperlink" Target="AY%202013-14/Original%20Asst.%20Proceedings/Stay%20Applications" TargetMode="External"/><Relationship Id="rId5" Type="http://schemas.openxmlformats.org/officeDocument/2006/relationships/hyperlink" Target="AY%202013-14/Original%20Asst.%20Proceedings/Stay%20Applications/Stay%20Applicaiton%20filed%20on%2013-05-2016.pdf" TargetMode="External"/><Relationship Id="rId4" Type="http://schemas.openxmlformats.org/officeDocument/2006/relationships/hyperlink" Target="AY%202013-14/Original%20Asst.%20Proceedings/Appeal%20Set/Appeal%20documents%20set%20filed%20manually.pdf" TargetMode="External"/></Relationships>
</file>

<file path=xl/drawings/_rels/drawing12.xml.rels><?xml version="1.0" encoding="UTF-8" standalone="yes"?>
<Relationships xmlns="http://schemas.openxmlformats.org/package/2006/relationships"><Relationship Id="rId8" Type="http://schemas.openxmlformats.org/officeDocument/2006/relationships/hyperlink" Target="AY%202014-15/Basic%20Documents/AY%202014-15_ITR%206.pdf" TargetMode="External"/><Relationship Id="rId3" Type="http://schemas.openxmlformats.org/officeDocument/2006/relationships/hyperlink" Target="AY%202014-15/Original%20Asst.%20Proceedings/Assessment%20Proceeding/AY%202014-15-Order%20us%20143(3)%20dated%2031-12-2016.pdf" TargetMode="External"/><Relationship Id="rId7" Type="http://schemas.openxmlformats.org/officeDocument/2006/relationships/hyperlink" Target="AY%202014-15/Original%20Asst.%20Proceedings/CIT(A)" TargetMode="External"/><Relationship Id="rId2" Type="http://schemas.openxmlformats.org/officeDocument/2006/relationships/hyperlink" Target="AY%202014-15/Original%20Asst.%20Proceedings/Assessment%20Proceeding/1%20Notice%20under%20S.%20143(2)%20dated%2031-08-2015.pdf" TargetMode="External"/><Relationship Id="rId1" Type="http://schemas.openxmlformats.org/officeDocument/2006/relationships/hyperlink" Target="AY%202014-15/Basic%20Documents/AY%202014-15_ITR%206%20(revised).pdf" TargetMode="External"/><Relationship Id="rId6" Type="http://schemas.openxmlformats.org/officeDocument/2006/relationships/hyperlink" Target="AY%202014-15/Original%20Asst.%20Proceedings/Stay%20Application" TargetMode="External"/><Relationship Id="rId5" Type="http://schemas.openxmlformats.org/officeDocument/2006/relationships/hyperlink" Target="AY%202014-15/Original%20Asst.%20Proceedings/Stay%20Application/Stay%20application.pdf" TargetMode="External"/><Relationship Id="rId4" Type="http://schemas.openxmlformats.org/officeDocument/2006/relationships/hyperlink" Target="AY%202014-15/Original%20Asst.%20Proceedings/CIT(A)/Appeal%20Set.pdf" TargetMode="External"/><Relationship Id="rId9" Type="http://schemas.openxmlformats.org/officeDocument/2006/relationships/hyperlink" Target="AY%202014-15/Original%20Asst.%20Proceedings/Rectification/Rectification%20Application%20filed%20on%2030012017.pdf"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AY%202015-16/Assessment%20Proceeding" TargetMode="External"/><Relationship Id="rId2" Type="http://schemas.openxmlformats.org/officeDocument/2006/relationships/hyperlink" Target="AY%202015-16/Assessment%20Proceeding/Notice%20under%20section%20143(2)dated%2011-04-2016.pdf" TargetMode="External"/><Relationship Id="rId1" Type="http://schemas.openxmlformats.org/officeDocument/2006/relationships/hyperlink" Target="AY%202015-16/AY%202015-16_ITR%206.pdf" TargetMode="External"/><Relationship Id="rId4" Type="http://schemas.openxmlformats.org/officeDocument/2006/relationships/hyperlink" Target="AY%202015-16/Basic%20Documents/AY%202015-16_ITR%206.pdf"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ster Sheet'!A1"/></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1</xdr:rowOff>
    </xdr:from>
    <xdr:to>
      <xdr:col>13</xdr:col>
      <xdr:colOff>390525</xdr:colOff>
      <xdr:row>27</xdr:row>
      <xdr:rowOff>54430</xdr:rowOff>
    </xdr:to>
    <xdr:pic>
      <xdr:nvPicPr>
        <xdr:cNvPr id="34267" name="Picture 2" descr="CM_OBJ_09_LR.jpg"/>
        <xdr:cNvPicPr>
          <a:picLocks noChangeAspect="1"/>
        </xdr:cNvPicPr>
      </xdr:nvPicPr>
      <xdr:blipFill>
        <a:blip xmlns:r="http://schemas.openxmlformats.org/officeDocument/2006/relationships" r:embed="rId1" cstate="print"/>
        <a:srcRect b="2170"/>
        <a:stretch>
          <a:fillRect/>
        </a:stretch>
      </xdr:blipFill>
      <xdr:spPr bwMode="auto">
        <a:xfrm>
          <a:off x="9525" y="1"/>
          <a:ext cx="8341179" cy="4830536"/>
        </a:xfrm>
        <a:prstGeom prst="rect">
          <a:avLst/>
        </a:prstGeom>
        <a:noFill/>
        <a:ln w="9525">
          <a:noFill/>
          <a:miter lim="800000"/>
          <a:headEnd/>
          <a:tailEnd/>
        </a:ln>
      </xdr:spPr>
    </xdr:pic>
    <xdr:clientData/>
  </xdr:twoCellAnchor>
  <xdr:twoCellAnchor>
    <xdr:from>
      <xdr:col>0</xdr:col>
      <xdr:colOff>9525</xdr:colOff>
      <xdr:row>0</xdr:row>
      <xdr:rowOff>9525</xdr:rowOff>
    </xdr:from>
    <xdr:to>
      <xdr:col>7</xdr:col>
      <xdr:colOff>361950</xdr:colOff>
      <xdr:row>27</xdr:row>
      <xdr:rowOff>56230</xdr:rowOff>
    </xdr:to>
    <xdr:sp macro="" textlink="">
      <xdr:nvSpPr>
        <xdr:cNvPr id="34268" name="Freeform 1"/>
        <xdr:cNvSpPr>
          <a:spLocks/>
        </xdr:cNvSpPr>
      </xdr:nvSpPr>
      <xdr:spPr bwMode="auto">
        <a:xfrm>
          <a:off x="9525" y="9525"/>
          <a:ext cx="4638675" cy="4822812"/>
        </a:xfrm>
        <a:custGeom>
          <a:avLst/>
          <a:gdLst>
            <a:gd name="T0" fmla="*/ 2147483647 w 5052"/>
            <a:gd name="T1" fmla="*/ 0 h 6448"/>
            <a:gd name="T2" fmla="*/ 2147483647 w 5052"/>
            <a:gd name="T3" fmla="*/ 0 h 6448"/>
            <a:gd name="T4" fmla="*/ 0 w 5052"/>
            <a:gd name="T5" fmla="*/ 2147483647 h 6448"/>
            <a:gd name="T6" fmla="*/ 0 w 5052"/>
            <a:gd name="T7" fmla="*/ 2147483647 h 6448"/>
            <a:gd name="T8" fmla="*/ 2147483647 w 5052"/>
            <a:gd name="T9" fmla="*/ 2147483647 h 6448"/>
            <a:gd name="T10" fmla="*/ 2147483647 w 5052"/>
            <a:gd name="T11" fmla="*/ 0 h 6448"/>
            <a:gd name="T12" fmla="*/ 0 60000 65536"/>
            <a:gd name="T13" fmla="*/ 0 60000 65536"/>
            <a:gd name="T14" fmla="*/ 0 60000 65536"/>
            <a:gd name="T15" fmla="*/ 0 60000 65536"/>
            <a:gd name="T16" fmla="*/ 0 60000 65536"/>
            <a:gd name="T17" fmla="*/ 0 60000 65536"/>
            <a:gd name="T18" fmla="*/ 0 w 5052"/>
            <a:gd name="T19" fmla="*/ 0 h 6448"/>
            <a:gd name="T20" fmla="*/ 5052 w 5052"/>
            <a:gd name="T21" fmla="*/ 6448 h 6448"/>
          </a:gdLst>
          <a:ahLst/>
          <a:cxnLst>
            <a:cxn ang="T12">
              <a:pos x="T0" y="T1"/>
            </a:cxn>
            <a:cxn ang="T13">
              <a:pos x="T2" y="T3"/>
            </a:cxn>
            <a:cxn ang="T14">
              <a:pos x="T4" y="T5"/>
            </a:cxn>
            <a:cxn ang="T15">
              <a:pos x="T6" y="T7"/>
            </a:cxn>
            <a:cxn ang="T16">
              <a:pos x="T8" y="T9"/>
            </a:cxn>
            <a:cxn ang="T17">
              <a:pos x="T10" y="T11"/>
            </a:cxn>
          </a:cxnLst>
          <a:rect l="T18" t="T19" r="T20" b="T21"/>
          <a:pathLst>
            <a:path w="5052" h="6448">
              <a:moveTo>
                <a:pt x="5052" y="0"/>
              </a:moveTo>
              <a:lnTo>
                <a:pt x="432" y="0"/>
              </a:lnTo>
              <a:lnTo>
                <a:pt x="0" y="1512"/>
              </a:lnTo>
              <a:lnTo>
                <a:pt x="0" y="6448"/>
              </a:lnTo>
              <a:lnTo>
                <a:pt x="3215" y="6448"/>
              </a:lnTo>
              <a:lnTo>
                <a:pt x="5052" y="0"/>
              </a:lnTo>
              <a:close/>
            </a:path>
          </a:pathLst>
        </a:custGeom>
        <a:gradFill rotWithShape="1">
          <a:gsLst>
            <a:gs pos="0">
              <a:srgbClr val="00257A">
                <a:alpha val="95000"/>
              </a:srgbClr>
            </a:gs>
            <a:gs pos="100000">
              <a:srgbClr val="009FDA">
                <a:alpha val="89998"/>
              </a:srgbClr>
            </a:gs>
          </a:gsLst>
          <a:lin ang="0" scaled="1"/>
        </a:gradFill>
        <a:ln w="9525">
          <a:noFill/>
          <a:round/>
          <a:headEnd/>
          <a:tailEnd/>
        </a:ln>
      </xdr:spPr>
    </xdr:sp>
    <xdr:clientData/>
  </xdr:twoCellAnchor>
  <xdr:twoCellAnchor editAs="oneCell">
    <xdr:from>
      <xdr:col>0</xdr:col>
      <xdr:colOff>314325</xdr:colOff>
      <xdr:row>0</xdr:row>
      <xdr:rowOff>123825</xdr:rowOff>
    </xdr:from>
    <xdr:to>
      <xdr:col>3</xdr:col>
      <xdr:colOff>295275</xdr:colOff>
      <xdr:row>4</xdr:row>
      <xdr:rowOff>19050</xdr:rowOff>
    </xdr:to>
    <xdr:pic>
      <xdr:nvPicPr>
        <xdr:cNvPr id="34269"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314325" y="123825"/>
          <a:ext cx="1809750" cy="638175"/>
        </a:xfrm>
        <a:prstGeom prst="rect">
          <a:avLst/>
        </a:prstGeom>
        <a:noFill/>
        <a:ln w="9525">
          <a:noFill/>
          <a:miter lim="800000"/>
          <a:headEnd/>
          <a:tailEnd/>
        </a:ln>
      </xdr:spPr>
    </xdr:pic>
    <xdr:clientData/>
  </xdr:twoCellAnchor>
  <xdr:oneCellAnchor>
    <xdr:from>
      <xdr:col>0</xdr:col>
      <xdr:colOff>190419</xdr:colOff>
      <xdr:row>6</xdr:row>
      <xdr:rowOff>163285</xdr:rowOff>
    </xdr:from>
    <xdr:ext cx="3946152" cy="2095499"/>
    <xdr:sp macro="" textlink="">
      <xdr:nvSpPr>
        <xdr:cNvPr id="5" name="TextBox 4"/>
        <xdr:cNvSpPr txBox="1"/>
      </xdr:nvSpPr>
      <xdr:spPr>
        <a:xfrm>
          <a:off x="190419" y="1238249"/>
          <a:ext cx="3946152" cy="2095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3200">
              <a:solidFill>
                <a:schemeClr val="bg1"/>
              </a:solidFill>
              <a:latin typeface="Univers for KPMG" panose="020B0603020202020204" pitchFamily="34" charset="0"/>
            </a:rPr>
            <a:t>Digitisation of corporate tax records </a:t>
          </a:r>
        </a:p>
      </xdr:txBody>
    </xdr:sp>
    <xdr:clientData/>
  </xdr:oneCellAnchor>
  <mc:AlternateContent xmlns:mc="http://schemas.openxmlformats.org/markup-compatibility/2006">
    <mc:Choice xmlns:a14="http://schemas.microsoft.com/office/drawing/2010/main" Requires="a14">
      <xdr:twoCellAnchor>
        <xdr:from>
          <xdr:col>10</xdr:col>
          <xdr:colOff>295275</xdr:colOff>
          <xdr:row>2</xdr:row>
          <xdr:rowOff>133350</xdr:rowOff>
        </xdr:from>
        <xdr:to>
          <xdr:col>13</xdr:col>
          <xdr:colOff>295275</xdr:colOff>
          <xdr:row>5</xdr:row>
          <xdr:rowOff>114300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7</xdr:row>
          <xdr:rowOff>38100</xdr:rowOff>
        </xdr:from>
        <xdr:to>
          <xdr:col>13</xdr:col>
          <xdr:colOff>304800</xdr:colOff>
          <xdr:row>10</xdr:row>
          <xdr:rowOff>28575</xdr:rowOff>
        </xdr:to>
        <xdr:sp macro="" textlink="">
          <xdr:nvSpPr>
            <xdr:cNvPr id="24590" name="Button 14" hidden="1">
              <a:extLst>
                <a:ext uri="{63B3BB69-23CF-44E3-9099-C40C66FF867C}">
                  <a14:compatExt spid="_x0000_s245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Litigation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16</xdr:row>
          <xdr:rowOff>104775</xdr:rowOff>
        </xdr:from>
        <xdr:to>
          <xdr:col>13</xdr:col>
          <xdr:colOff>295275</xdr:colOff>
          <xdr:row>19</xdr:row>
          <xdr:rowOff>133350</xdr:rowOff>
        </xdr:to>
        <xdr:sp macro="" textlink="">
          <xdr:nvSpPr>
            <xdr:cNvPr id="24591" name="Button 15" hidden="1">
              <a:extLst>
                <a:ext uri="{63B3BB69-23CF-44E3-9099-C40C66FF867C}">
                  <a14:compatExt spid="_x0000_s245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Master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12</xdr:row>
          <xdr:rowOff>28575</xdr:rowOff>
        </xdr:from>
        <xdr:to>
          <xdr:col>13</xdr:col>
          <xdr:colOff>323850</xdr:colOff>
          <xdr:row>15</xdr:row>
          <xdr:rowOff>0</xdr:rowOff>
        </xdr:to>
        <xdr:sp macro="" textlink="">
          <xdr:nvSpPr>
            <xdr:cNvPr id="24713" name="Button 137" hidden="1">
              <a:extLst>
                <a:ext uri="{63B3BB69-23CF-44E3-9099-C40C66FF867C}">
                  <a14:compatExt spid="_x0000_s247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Refund Demand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21</xdr:row>
          <xdr:rowOff>95250</xdr:rowOff>
        </xdr:from>
        <xdr:to>
          <xdr:col>13</xdr:col>
          <xdr:colOff>295275</xdr:colOff>
          <xdr:row>24</xdr:row>
          <xdr:rowOff>114300</xdr:rowOff>
        </xdr:to>
        <xdr:sp macro="" textlink="">
          <xdr:nvSpPr>
            <xdr:cNvPr id="24714" name="Button 138" hidden="1">
              <a:extLst>
                <a:ext uri="{63B3BB69-23CF-44E3-9099-C40C66FF867C}">
                  <a14:compatExt spid="_x0000_s247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Computation Sheet</a:t>
              </a:r>
            </a:p>
          </xdr:txBody>
        </xdr:sp>
        <xdr:clientData fPrintsWithSheet="0"/>
      </xdr:twoCellAnchor>
    </mc:Choice>
    <mc:Fallback/>
  </mc:AlternateContent>
  <xdr:twoCellAnchor editAs="oneCell">
    <xdr:from>
      <xdr:col>10</xdr:col>
      <xdr:colOff>326570</xdr:colOff>
      <xdr:row>7</xdr:row>
      <xdr:rowOff>54430</xdr:rowOff>
    </xdr:from>
    <xdr:to>
      <xdr:col>13</xdr:col>
      <xdr:colOff>318405</xdr:colOff>
      <xdr:row>10</xdr:row>
      <xdr:rowOff>17662</xdr:rowOff>
    </xdr:to>
    <xdr:pic>
      <xdr:nvPicPr>
        <xdr:cNvPr id="2" name="Picture 1">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6449784" y="1292680"/>
          <a:ext cx="1828800" cy="4939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561975</xdr:colOff>
      <xdr:row>1</xdr:row>
      <xdr:rowOff>180901</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0" y="261938"/>
          <a:ext cx="561975" cy="180901"/>
        </a:xfrm>
        <a:prstGeom prst="rect">
          <a:avLst/>
        </a:prstGeom>
        <a:noFill/>
        <a:ln w="9525" cmpd="sng">
          <a:noFill/>
        </a:ln>
      </xdr:spPr>
    </xdr:pic>
    <xdr:clientData/>
  </xdr:twoCellAnchor>
  <mc:AlternateContent xmlns:mc="http://schemas.openxmlformats.org/markup-compatibility/2006">
    <mc:Choice xmlns:a14="http://schemas.microsoft.com/office/drawing/2010/main" Requires="a14">
      <xdr:twoCellAnchor>
        <xdr:from>
          <xdr:col>8</xdr:col>
          <xdr:colOff>66675</xdr:colOff>
          <xdr:row>5</xdr:row>
          <xdr:rowOff>142875</xdr:rowOff>
        </xdr:from>
        <xdr:to>
          <xdr:col>10</xdr:col>
          <xdr:colOff>76200</xdr:colOff>
          <xdr:row>7</xdr:row>
          <xdr:rowOff>180975</xdr:rowOff>
        </xdr:to>
        <xdr:sp macro="" textlink="">
          <xdr:nvSpPr>
            <xdr:cNvPr id="33808" name="Button 16" hidden="1">
              <a:extLst>
                <a:ext uri="{63B3BB69-23CF-44E3-9099-C40C66FF867C}">
                  <a14:compatExt spid="_x0000_s338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Arial"/>
                  <a:cs typeface="Arial"/>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10</xdr:row>
          <xdr:rowOff>47625</xdr:rowOff>
        </xdr:from>
        <xdr:to>
          <xdr:col>10</xdr:col>
          <xdr:colOff>66675</xdr:colOff>
          <xdr:row>12</xdr:row>
          <xdr:rowOff>38100</xdr:rowOff>
        </xdr:to>
        <xdr:sp macro="" textlink="">
          <xdr:nvSpPr>
            <xdr:cNvPr id="33814" name="CommandButton21" hidden="1">
              <a:extLst>
                <a:ext uri="{63B3BB69-23CF-44E3-9099-C40C66FF867C}">
                  <a14:compatExt spid="_x0000_s338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15</xdr:row>
          <xdr:rowOff>0</xdr:rowOff>
        </xdr:from>
        <xdr:to>
          <xdr:col>10</xdr:col>
          <xdr:colOff>76200</xdr:colOff>
          <xdr:row>17</xdr:row>
          <xdr:rowOff>114300</xdr:rowOff>
        </xdr:to>
        <xdr:sp macro="" textlink="">
          <xdr:nvSpPr>
            <xdr:cNvPr id="33826" name="CommandButton22" hidden="1">
              <a:extLst>
                <a:ext uri="{63B3BB69-23CF-44E3-9099-C40C66FF867C}">
                  <a14:compatExt spid="_x0000_s338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38100</xdr:rowOff>
        </xdr:from>
        <xdr:to>
          <xdr:col>4</xdr:col>
          <xdr:colOff>28575</xdr:colOff>
          <xdr:row>3</xdr:row>
          <xdr:rowOff>152400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Rollover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104775</xdr:colOff>
          <xdr:row>4</xdr:row>
          <xdr:rowOff>123825</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Custom Reporting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504825</xdr:colOff>
          <xdr:row>2</xdr:row>
          <xdr:rowOff>0</xdr:rowOff>
        </xdr:from>
        <xdr:to>
          <xdr:col>11</xdr:col>
          <xdr:colOff>0</xdr:colOff>
          <xdr:row>4</xdr:row>
          <xdr:rowOff>123825</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Recent Reporting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266700</xdr:colOff>
      <xdr:row>1</xdr:row>
      <xdr:rowOff>123751</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8100" y="123825"/>
          <a:ext cx="561975" cy="180901"/>
        </a:xfrm>
        <a:prstGeom prst="rect">
          <a:avLst/>
        </a:prstGeom>
        <a:noFill/>
        <a:ln w="9525" cmpd="sng">
          <a:noFill/>
        </a:ln>
      </xdr:spPr>
    </xdr:pic>
    <xdr:clientData/>
  </xdr:twoCellAnchor>
  <xdr:twoCellAnchor editAs="oneCell">
    <xdr:from>
      <xdr:col>0</xdr:col>
      <xdr:colOff>38100</xdr:colOff>
      <xdr:row>0</xdr:row>
      <xdr:rowOff>123825</xdr:rowOff>
    </xdr:from>
    <xdr:to>
      <xdr:col>1</xdr:col>
      <xdr:colOff>266700</xdr:colOff>
      <xdr:row>1</xdr:row>
      <xdr:rowOff>123751</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8100" y="123825"/>
          <a:ext cx="561975" cy="180901"/>
        </a:xfrm>
        <a:prstGeom prst="rect">
          <a:avLst/>
        </a:prstGeom>
        <a:noFill/>
        <a:ln w="9525" cmpd="sng">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2381254</xdr:colOff>
      <xdr:row>0</xdr:row>
      <xdr:rowOff>47625</xdr:rowOff>
    </xdr:from>
    <xdr:to>
      <xdr:col>1</xdr:col>
      <xdr:colOff>2943229</xdr:colOff>
      <xdr:row>1</xdr:row>
      <xdr:rowOff>41428</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2619379" y="47625"/>
          <a:ext cx="561975" cy="180901"/>
        </a:xfrm>
        <a:prstGeom prst="rect">
          <a:avLst/>
        </a:prstGeom>
        <a:noFill/>
        <a:ln w="9525" cmpd="sng">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563487</xdr:colOff>
      <xdr:row>1</xdr:row>
      <xdr:rowOff>50953</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0" y="0"/>
          <a:ext cx="561975" cy="212878"/>
        </a:xfrm>
        <a:prstGeom prst="rect">
          <a:avLst/>
        </a:prstGeom>
        <a:noFill/>
        <a:ln w="9525" cmpd="sng">
          <a:noFill/>
        </a:ln>
      </xdr:spPr>
    </xdr:pic>
    <xdr:clientData/>
  </xdr:twoCellAnchor>
  <xdr:twoCellAnchor editAs="oneCell">
    <xdr:from>
      <xdr:col>0</xdr:col>
      <xdr:colOff>0</xdr:colOff>
      <xdr:row>0</xdr:row>
      <xdr:rowOff>0</xdr:rowOff>
    </xdr:from>
    <xdr:to>
      <xdr:col>0</xdr:col>
      <xdr:colOff>563487</xdr:colOff>
      <xdr:row>1</xdr:row>
      <xdr:rowOff>50953</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0" y="0"/>
          <a:ext cx="563487" cy="212878"/>
        </a:xfrm>
        <a:prstGeom prst="rect">
          <a:avLst/>
        </a:prstGeom>
        <a:noFill/>
        <a:ln w="9525" cmpd="sng">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184150</xdr:colOff>
      <xdr:row>7</xdr:row>
      <xdr:rowOff>136523</xdr:rowOff>
    </xdr:from>
    <xdr:to>
      <xdr:col>18</xdr:col>
      <xdr:colOff>184150</xdr:colOff>
      <xdr:row>10</xdr:row>
      <xdr:rowOff>12426</xdr:rowOff>
    </xdr:to>
    <xdr:sp macro="" textlink="">
      <xdr:nvSpPr>
        <xdr:cNvPr id="2" name="Rectangle 1">
          <a:hlinkClick xmlns:r="http://schemas.openxmlformats.org/officeDocument/2006/relationships" r:id="rId1"/>
        </xdr:cNvPr>
        <xdr:cNvSpPr>
          <a:spLocks noChangeArrowheads="1"/>
        </xdr:cNvSpPr>
      </xdr:nvSpPr>
      <xdr:spPr bwMode="auto">
        <a:xfrm>
          <a:off x="2633436" y="1388380"/>
          <a:ext cx="8572500" cy="365760"/>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REVISED RETURN OF INCOME FILED ON 04-09-2010</a:t>
          </a:r>
        </a:p>
      </xdr:txBody>
    </xdr:sp>
    <xdr:clientData/>
  </xdr:twoCellAnchor>
  <xdr:twoCellAnchor>
    <xdr:from>
      <xdr:col>11</xdr:col>
      <xdr:colOff>181350</xdr:colOff>
      <xdr:row>10</xdr:row>
      <xdr:rowOff>12426</xdr:rowOff>
    </xdr:from>
    <xdr:to>
      <xdr:col>11</xdr:col>
      <xdr:colOff>184150</xdr:colOff>
      <xdr:row>12</xdr:row>
      <xdr:rowOff>139171</xdr:rowOff>
    </xdr:to>
    <xdr:cxnSp macro="">
      <xdr:nvCxnSpPr>
        <xdr:cNvPr id="5" name="Straight Arrow Connector 4"/>
        <xdr:cNvCxnSpPr>
          <a:stCxn id="2" idx="2"/>
          <a:endCxn id="15" idx="0"/>
        </xdr:cNvCxnSpPr>
      </xdr:nvCxnSpPr>
      <xdr:spPr bwMode="auto">
        <a:xfrm flipH="1">
          <a:off x="6916886" y="1754140"/>
          <a:ext cx="2800" cy="45331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174625</xdr:colOff>
      <xdr:row>4</xdr:row>
      <xdr:rowOff>127000</xdr:rowOff>
    </xdr:from>
    <xdr:to>
      <xdr:col>18</xdr:col>
      <xdr:colOff>174625</xdr:colOff>
      <xdr:row>6</xdr:row>
      <xdr:rowOff>166189</xdr:rowOff>
    </xdr:to>
    <xdr:sp macro="" textlink="">
      <xdr:nvSpPr>
        <xdr:cNvPr id="7" name="Rectangle 6">
          <a:hlinkClick xmlns:r="http://schemas.openxmlformats.org/officeDocument/2006/relationships" r:id="rId2"/>
        </xdr:cNvPr>
        <xdr:cNvSpPr>
          <a:spLocks noChangeArrowheads="1"/>
        </xdr:cNvSpPr>
      </xdr:nvSpPr>
      <xdr:spPr bwMode="auto">
        <a:xfrm>
          <a:off x="2623911" y="861786"/>
          <a:ext cx="8572500" cy="365760"/>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30-09-2009</a:t>
          </a:r>
        </a:p>
      </xdr:txBody>
    </xdr:sp>
    <xdr:clientData/>
  </xdr:twoCellAnchor>
  <xdr:twoCellAnchor>
    <xdr:from>
      <xdr:col>15</xdr:col>
      <xdr:colOff>14205</xdr:colOff>
      <xdr:row>23</xdr:row>
      <xdr:rowOff>159128</xdr:rowOff>
    </xdr:from>
    <xdr:to>
      <xdr:col>19</xdr:col>
      <xdr:colOff>19807</xdr:colOff>
      <xdr:row>26</xdr:row>
      <xdr:rowOff>149603</xdr:rowOff>
    </xdr:to>
    <xdr:sp macro="" textlink="">
      <xdr:nvSpPr>
        <xdr:cNvPr id="8" name="Rectangle 7">
          <a:hlinkClick xmlns:r="http://schemas.openxmlformats.org/officeDocument/2006/relationships" r:id="rId3"/>
        </xdr:cNvPr>
        <xdr:cNvSpPr>
          <a:spLocks noChangeArrowheads="1"/>
        </xdr:cNvSpPr>
      </xdr:nvSpPr>
      <xdr:spPr bwMode="auto">
        <a:xfrm>
          <a:off x="9301080" y="4088191"/>
          <a:ext cx="2482102" cy="49053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Reopening</a:t>
          </a:r>
          <a:r>
            <a:rPr lang="en-US" sz="1000" b="1" baseline="0">
              <a:solidFill>
                <a:schemeClr val="bg1"/>
              </a:solidFill>
              <a:latin typeface="Arial" panose="020B0604020202020204" pitchFamily="34" charset="0"/>
              <a:cs typeface="Arial" panose="020B0604020202020204" pitchFamily="34" charset="0"/>
            </a:rPr>
            <a:t> of </a:t>
          </a:r>
          <a:r>
            <a:rPr lang="en-US" sz="1000" b="1">
              <a:solidFill>
                <a:schemeClr val="bg1"/>
              </a:solidFill>
              <a:latin typeface="Arial" panose="020B0604020202020204" pitchFamily="34" charset="0"/>
              <a:cs typeface="Arial" panose="020B0604020202020204" pitchFamily="34" charset="0"/>
            </a:rPr>
            <a:t>Assessment u/s.147</a:t>
          </a:r>
        </a:p>
      </xdr:txBody>
    </xdr:sp>
    <xdr:clientData/>
  </xdr:twoCellAnchor>
  <xdr:twoCellAnchor>
    <xdr:from>
      <xdr:col>15</xdr:col>
      <xdr:colOff>37495</xdr:colOff>
      <xdr:row>34</xdr:row>
      <xdr:rowOff>70197</xdr:rowOff>
    </xdr:from>
    <xdr:to>
      <xdr:col>19</xdr:col>
      <xdr:colOff>27970</xdr:colOff>
      <xdr:row>39</xdr:row>
      <xdr:rowOff>16249</xdr:rowOff>
    </xdr:to>
    <xdr:sp macro="" textlink="">
      <xdr:nvSpPr>
        <xdr:cNvPr id="9" name="Rectangle 8">
          <a:hlinkClick xmlns:r="http://schemas.openxmlformats.org/officeDocument/2006/relationships" r:id="rId4"/>
        </xdr:cNvPr>
        <xdr:cNvSpPr/>
      </xdr:nvSpPr>
      <xdr:spPr>
        <a:xfrm>
          <a:off x="9222316" y="5730768"/>
          <a:ext cx="2439761" cy="762481"/>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Reassessment has been initiated vide Notice u/s 148</a:t>
          </a:r>
          <a:r>
            <a:rPr lang="en-US" sz="1000" baseline="0">
              <a:solidFill>
                <a:schemeClr val="bg1"/>
              </a:solidFill>
              <a:latin typeface="Arial" panose="020B0604020202020204" pitchFamily="34" charset="0"/>
              <a:cs typeface="Arial" panose="020B0604020202020204" pitchFamily="34" charset="0"/>
            </a:rPr>
            <a:t> dated 25th March 2015 received by the Company on 25th May 2015.</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21848</xdr:colOff>
      <xdr:row>32</xdr:row>
      <xdr:rowOff>127829</xdr:rowOff>
    </xdr:from>
    <xdr:to>
      <xdr:col>17</xdr:col>
      <xdr:colOff>32733</xdr:colOff>
      <xdr:row>34</xdr:row>
      <xdr:rowOff>70197</xdr:rowOff>
    </xdr:to>
    <xdr:cxnSp macro="">
      <xdr:nvCxnSpPr>
        <xdr:cNvPr id="10" name="Straight Arrow Connector 9"/>
        <xdr:cNvCxnSpPr>
          <a:stCxn id="79" idx="2"/>
          <a:endCxn id="9" idx="0"/>
        </xdr:cNvCxnSpPr>
      </xdr:nvCxnSpPr>
      <xdr:spPr bwMode="auto">
        <a:xfrm>
          <a:off x="10431312" y="5461829"/>
          <a:ext cx="10885" cy="26893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605816</xdr:colOff>
      <xdr:row>40</xdr:row>
      <xdr:rowOff>156100</xdr:rowOff>
    </xdr:from>
    <xdr:to>
      <xdr:col>18</xdr:col>
      <xdr:colOff>611418</xdr:colOff>
      <xdr:row>43</xdr:row>
      <xdr:rowOff>151112</xdr:rowOff>
    </xdr:to>
    <xdr:sp macro="" textlink="">
      <xdr:nvSpPr>
        <xdr:cNvPr id="11" name="Rectangle 10">
          <a:hlinkClick xmlns:r="http://schemas.openxmlformats.org/officeDocument/2006/relationships" r:id="rId5"/>
        </xdr:cNvPr>
        <xdr:cNvSpPr>
          <a:spLocks noChangeArrowheads="1"/>
        </xdr:cNvSpPr>
      </xdr:nvSpPr>
      <xdr:spPr bwMode="auto">
        <a:xfrm>
          <a:off x="9292616" y="6818157"/>
          <a:ext cx="2487545" cy="484869"/>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 Appeal</a:t>
          </a:r>
          <a:r>
            <a:rPr lang="en-US" sz="1000" b="1" baseline="0">
              <a:solidFill>
                <a:schemeClr val="bg1"/>
              </a:solidFill>
              <a:latin typeface="Arial" panose="020B0604020202020204" pitchFamily="34" charset="0"/>
              <a:cs typeface="Arial" panose="020B0604020202020204" pitchFamily="34" charset="0"/>
            </a:rPr>
            <a:t> filed</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35313</xdr:colOff>
      <xdr:row>44</xdr:row>
      <xdr:rowOff>162422</xdr:rowOff>
    </xdr:from>
    <xdr:to>
      <xdr:col>19</xdr:col>
      <xdr:colOff>25788</xdr:colOff>
      <xdr:row>49</xdr:row>
      <xdr:rowOff>89198</xdr:rowOff>
    </xdr:to>
    <xdr:sp macro="" textlink="">
      <xdr:nvSpPr>
        <xdr:cNvPr id="12" name="Rectangle 11">
          <a:hlinkClick xmlns:r="http://schemas.openxmlformats.org/officeDocument/2006/relationships" r:id="rId6"/>
        </xdr:cNvPr>
        <xdr:cNvSpPr/>
      </xdr:nvSpPr>
      <xdr:spPr>
        <a:xfrm>
          <a:off x="9220134" y="7549157"/>
          <a:ext cx="2439761" cy="75292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The CIT(A) order has</a:t>
          </a:r>
          <a:r>
            <a:rPr lang="en-US" sz="1000" baseline="0">
              <a:latin typeface="Arial" panose="020B0604020202020204" pitchFamily="34" charset="0"/>
              <a:cs typeface="Arial" panose="020B0604020202020204" pitchFamily="34" charset="0"/>
            </a:rPr>
            <a:t> </a:t>
          </a:r>
        </a:p>
        <a:p>
          <a:pPr algn="ctr"/>
          <a:r>
            <a:rPr lang="en-US" sz="1000">
              <a:latin typeface="Arial" panose="020B0604020202020204" pitchFamily="34" charset="0"/>
              <a:cs typeface="Arial" panose="020B0604020202020204" pitchFamily="34" charset="0"/>
            </a:rPr>
            <a:t>been passed</a:t>
          </a:r>
          <a:r>
            <a:rPr lang="en-US" sz="1000" baseline="0">
              <a:latin typeface="Arial" panose="020B0604020202020204" pitchFamily="34" charset="0"/>
              <a:cs typeface="Arial" panose="020B0604020202020204" pitchFamily="34" charset="0"/>
            </a:rPr>
            <a:t>. </a:t>
          </a:r>
          <a:endParaRPr lang="en-US" sz="1000">
            <a:latin typeface="Arial" panose="020B0604020202020204" pitchFamily="34" charset="0"/>
            <a:cs typeface="Arial" panose="020B0604020202020204" pitchFamily="34" charset="0"/>
          </a:endParaRPr>
        </a:p>
      </xdr:txBody>
    </xdr:sp>
    <xdr:clientData/>
  </xdr:twoCellAnchor>
  <xdr:twoCellAnchor>
    <xdr:from>
      <xdr:col>16</xdr:col>
      <xdr:colOff>608617</xdr:colOff>
      <xdr:row>43</xdr:row>
      <xdr:rowOff>151112</xdr:rowOff>
    </xdr:from>
    <xdr:to>
      <xdr:col>17</xdr:col>
      <xdr:colOff>30551</xdr:colOff>
      <xdr:row>44</xdr:row>
      <xdr:rowOff>162422</xdr:rowOff>
    </xdr:to>
    <xdr:cxnSp macro="">
      <xdr:nvCxnSpPr>
        <xdr:cNvPr id="13" name="Straight Arrow Connector 12"/>
        <xdr:cNvCxnSpPr>
          <a:stCxn id="11" idx="2"/>
          <a:endCxn id="12" idx="0"/>
        </xdr:cNvCxnSpPr>
      </xdr:nvCxnSpPr>
      <xdr:spPr bwMode="auto">
        <a:xfrm>
          <a:off x="10405760" y="7372617"/>
          <a:ext cx="34255" cy="17654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608618</xdr:colOff>
      <xdr:row>39</xdr:row>
      <xdr:rowOff>16249</xdr:rowOff>
    </xdr:from>
    <xdr:to>
      <xdr:col>17</xdr:col>
      <xdr:colOff>32733</xdr:colOff>
      <xdr:row>40</xdr:row>
      <xdr:rowOff>156100</xdr:rowOff>
    </xdr:to>
    <xdr:cxnSp macro="">
      <xdr:nvCxnSpPr>
        <xdr:cNvPr id="14" name="Straight Arrow Connector 13"/>
        <xdr:cNvCxnSpPr>
          <a:stCxn id="9" idx="2"/>
          <a:endCxn id="11" idx="0"/>
        </xdr:cNvCxnSpPr>
      </xdr:nvCxnSpPr>
      <xdr:spPr bwMode="auto">
        <a:xfrm flipH="1">
          <a:off x="10536389" y="6515020"/>
          <a:ext cx="44601" cy="30313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178548</xdr:colOff>
      <xdr:row>12</xdr:row>
      <xdr:rowOff>139171</xdr:rowOff>
    </xdr:from>
    <xdr:to>
      <xdr:col>13</xdr:col>
      <xdr:colOff>184151</xdr:colOff>
      <xdr:row>15</xdr:row>
      <xdr:rowOff>129646</xdr:rowOff>
    </xdr:to>
    <xdr:sp macro="" textlink="">
      <xdr:nvSpPr>
        <xdr:cNvPr id="15" name="Rectangle 14">
          <a:hlinkClick xmlns:r="http://schemas.openxmlformats.org/officeDocument/2006/relationships" r:id="rId7"/>
        </xdr:cNvPr>
        <xdr:cNvSpPr>
          <a:spLocks noChangeArrowheads="1"/>
        </xdr:cNvSpPr>
      </xdr:nvSpPr>
      <xdr:spPr bwMode="auto">
        <a:xfrm>
          <a:off x="5750673" y="2234671"/>
          <a:ext cx="2482103" cy="490538"/>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13</xdr:col>
      <xdr:colOff>174624</xdr:colOff>
      <xdr:row>20</xdr:row>
      <xdr:rowOff>39145</xdr:rowOff>
    </xdr:from>
    <xdr:to>
      <xdr:col>17</xdr:col>
      <xdr:colOff>17006</xdr:colOff>
      <xdr:row>23</xdr:row>
      <xdr:rowOff>159128</xdr:rowOff>
    </xdr:to>
    <xdr:cxnSp macro="">
      <xdr:nvCxnSpPr>
        <xdr:cNvPr id="16" name="Elbow Connector 15"/>
        <xdr:cNvCxnSpPr>
          <a:stCxn id="50" idx="3"/>
          <a:endCxn id="8" idx="0"/>
        </xdr:cNvCxnSpPr>
      </xdr:nvCxnSpPr>
      <xdr:spPr bwMode="auto">
        <a:xfrm>
          <a:off x="8223249" y="3468145"/>
          <a:ext cx="2318882" cy="620046"/>
        </a:xfrm>
        <a:prstGeom prst="bentConnector2">
          <a:avLst/>
        </a:prstGeom>
        <a:ln>
          <a:solidFill>
            <a:schemeClr val="tx1"/>
          </a:solidFill>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184149</xdr:colOff>
      <xdr:row>24</xdr:row>
      <xdr:rowOff>38067</xdr:rowOff>
    </xdr:from>
    <xdr:to>
      <xdr:col>13</xdr:col>
      <xdr:colOff>170391</xdr:colOff>
      <xdr:row>28</xdr:row>
      <xdr:rowOff>145515</xdr:rowOff>
    </xdr:to>
    <xdr:sp macro="" textlink="">
      <xdr:nvSpPr>
        <xdr:cNvPr id="18" name="Rectangle 17">
          <a:hlinkClick xmlns:r="http://schemas.openxmlformats.org/officeDocument/2006/relationships" r:id="rId8"/>
        </xdr:cNvPr>
        <xdr:cNvSpPr/>
      </xdr:nvSpPr>
      <xdr:spPr>
        <a:xfrm>
          <a:off x="5756274" y="4133817"/>
          <a:ext cx="2462742" cy="774198"/>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143(3) dated 21 December</a:t>
          </a:r>
          <a:r>
            <a:rPr lang="en-US" sz="1000" kern="1200" baseline="0">
              <a:solidFill>
                <a:schemeClr val="bg1"/>
              </a:solidFill>
              <a:effectLst/>
              <a:latin typeface="Arial" panose="020B0604020202020204" pitchFamily="34" charset="0"/>
              <a:ea typeface="+mn-ea"/>
              <a:cs typeface="Arial" panose="020B0604020202020204" pitchFamily="34" charset="0"/>
            </a:rPr>
            <a:t> </a:t>
          </a:r>
          <a:r>
            <a:rPr lang="en-US" sz="1000" kern="1200">
              <a:solidFill>
                <a:schemeClr val="bg1"/>
              </a:solidFill>
              <a:effectLst/>
              <a:latin typeface="Arial" panose="020B0604020202020204" pitchFamily="34" charset="0"/>
              <a:ea typeface="+mn-ea"/>
              <a:cs typeface="Arial" panose="020B0604020202020204" pitchFamily="34" charset="0"/>
            </a:rPr>
            <a:t>2012</a:t>
          </a:r>
          <a:r>
            <a:rPr lang="en-US" sz="1000" kern="1200" baseline="0">
              <a:solidFill>
                <a:schemeClr val="bg1"/>
              </a:solidFill>
              <a:effectLst/>
              <a:latin typeface="Arial" panose="020B0604020202020204" pitchFamily="34" charset="0"/>
              <a:ea typeface="+mn-ea"/>
              <a:cs typeface="Arial" panose="020B0604020202020204" pitchFamily="34" charset="0"/>
            </a:rPr>
            <a:t> </a:t>
          </a:r>
          <a:r>
            <a:rPr lang="en-US" sz="1000" kern="1200">
              <a:solidFill>
                <a:schemeClr val="bg1"/>
              </a:solidFill>
              <a:effectLst/>
              <a:latin typeface="Arial" panose="020B0604020202020204" pitchFamily="34" charset="0"/>
              <a:ea typeface="+mn-ea"/>
              <a:cs typeface="Arial" panose="020B0604020202020204" pitchFamily="34" charset="0"/>
            </a:rPr>
            <a:t>was passed.</a:t>
          </a:r>
          <a:r>
            <a:rPr lang="en-US" sz="1000" kern="1200" baseline="0">
              <a:solidFill>
                <a:schemeClr val="bg1"/>
              </a:solidFill>
              <a:effectLst/>
              <a:latin typeface="Arial" panose="020B0604020202020204" pitchFamily="34" charset="0"/>
              <a:ea typeface="+mn-ea"/>
              <a:cs typeface="Arial" panose="020B0604020202020204" pitchFamily="34" charset="0"/>
            </a:rPr>
            <a:t> </a:t>
          </a:r>
          <a:endParaRPr lang="en-US" sz="10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11</xdr:col>
      <xdr:colOff>177270</xdr:colOff>
      <xdr:row>22</xdr:row>
      <xdr:rowOff>96837</xdr:rowOff>
    </xdr:from>
    <xdr:to>
      <xdr:col>11</xdr:col>
      <xdr:colOff>181503</xdr:colOff>
      <xdr:row>24</xdr:row>
      <xdr:rowOff>38067</xdr:rowOff>
    </xdr:to>
    <xdr:cxnSp macro="">
      <xdr:nvCxnSpPr>
        <xdr:cNvPr id="19" name="Straight Arrow Connector 18"/>
        <xdr:cNvCxnSpPr>
          <a:stCxn id="50" idx="2"/>
          <a:endCxn id="18" idx="0"/>
        </xdr:cNvCxnSpPr>
      </xdr:nvCxnSpPr>
      <xdr:spPr bwMode="auto">
        <a:xfrm flipH="1">
          <a:off x="6987645" y="3859212"/>
          <a:ext cx="4233" cy="27460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178548</xdr:colOff>
      <xdr:row>31</xdr:row>
      <xdr:rowOff>41275</xdr:rowOff>
    </xdr:from>
    <xdr:to>
      <xdr:col>13</xdr:col>
      <xdr:colOff>184151</xdr:colOff>
      <xdr:row>34</xdr:row>
      <xdr:rowOff>31751</xdr:rowOff>
    </xdr:to>
    <xdr:sp macro="" textlink="">
      <xdr:nvSpPr>
        <xdr:cNvPr id="20" name="Rectangle 19">
          <a:hlinkClick xmlns:r="http://schemas.openxmlformats.org/officeDocument/2006/relationships" r:id="rId9"/>
        </xdr:cNvPr>
        <xdr:cNvSpPr>
          <a:spLocks noChangeArrowheads="1"/>
        </xdr:cNvSpPr>
      </xdr:nvSpPr>
      <xdr:spPr bwMode="auto">
        <a:xfrm>
          <a:off x="5750673" y="5303838"/>
          <a:ext cx="2482103" cy="490538"/>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184149</xdr:colOff>
      <xdr:row>42</xdr:row>
      <xdr:rowOff>45356</xdr:rowOff>
    </xdr:from>
    <xdr:to>
      <xdr:col>13</xdr:col>
      <xdr:colOff>180974</xdr:colOff>
      <xdr:row>47</xdr:row>
      <xdr:rowOff>34769</xdr:rowOff>
    </xdr:to>
    <xdr:sp macro="" textlink="">
      <xdr:nvSpPr>
        <xdr:cNvPr id="21" name="Rectangle 20">
          <a:hlinkClick xmlns:r="http://schemas.openxmlformats.org/officeDocument/2006/relationships" r:id="rId10"/>
        </xdr:cNvPr>
        <xdr:cNvSpPr/>
      </xdr:nvSpPr>
      <xdr:spPr>
        <a:xfrm>
          <a:off x="5695042" y="7012213"/>
          <a:ext cx="2446111" cy="805842"/>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250 dated 19</a:t>
          </a:r>
          <a:r>
            <a:rPr lang="en-US" sz="1000" kern="1200" baseline="0">
              <a:solidFill>
                <a:schemeClr val="bg1"/>
              </a:solidFill>
              <a:effectLst/>
              <a:latin typeface="Arial" panose="020B0604020202020204" pitchFamily="34" charset="0"/>
              <a:ea typeface="+mn-ea"/>
              <a:cs typeface="Arial" panose="020B0604020202020204" pitchFamily="34" charset="0"/>
            </a:rPr>
            <a:t> January </a:t>
          </a:r>
          <a:r>
            <a:rPr lang="en-US" sz="1000" kern="1200">
              <a:solidFill>
                <a:schemeClr val="bg1"/>
              </a:solidFill>
              <a:effectLst/>
              <a:latin typeface="Arial" panose="020B0604020202020204" pitchFamily="34" charset="0"/>
              <a:ea typeface="+mn-ea"/>
              <a:cs typeface="Arial" panose="020B0604020202020204" pitchFamily="34" charset="0"/>
            </a:rPr>
            <a:t>2012 was passed.</a:t>
          </a:r>
        </a:p>
      </xdr:txBody>
    </xdr:sp>
    <xdr:clientData/>
  </xdr:twoCellAnchor>
  <xdr:twoCellAnchor>
    <xdr:from>
      <xdr:col>11</xdr:col>
      <xdr:colOff>177270</xdr:colOff>
      <xdr:row>28</xdr:row>
      <xdr:rowOff>145515</xdr:rowOff>
    </xdr:from>
    <xdr:to>
      <xdr:col>11</xdr:col>
      <xdr:colOff>181349</xdr:colOff>
      <xdr:row>31</xdr:row>
      <xdr:rowOff>41275</xdr:rowOff>
    </xdr:to>
    <xdr:cxnSp macro="">
      <xdr:nvCxnSpPr>
        <xdr:cNvPr id="23" name="Straight Arrow Connector 22"/>
        <xdr:cNvCxnSpPr>
          <a:stCxn id="18" idx="2"/>
          <a:endCxn id="20" idx="0"/>
        </xdr:cNvCxnSpPr>
      </xdr:nvCxnSpPr>
      <xdr:spPr bwMode="auto">
        <a:xfrm>
          <a:off x="6987645" y="4908015"/>
          <a:ext cx="4079" cy="39582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175373</xdr:colOff>
      <xdr:row>49</xdr:row>
      <xdr:rowOff>51705</xdr:rowOff>
    </xdr:from>
    <xdr:to>
      <xdr:col>13</xdr:col>
      <xdr:colOff>185208</xdr:colOff>
      <xdr:row>51</xdr:row>
      <xdr:rowOff>116793</xdr:rowOff>
    </xdr:to>
    <xdr:sp macro="" textlink="">
      <xdr:nvSpPr>
        <xdr:cNvPr id="24" name="Rectangle 23">
          <a:hlinkClick xmlns:r="http://schemas.openxmlformats.org/officeDocument/2006/relationships" r:id="rId11"/>
        </xdr:cNvPr>
        <xdr:cNvSpPr>
          <a:spLocks noChangeArrowheads="1"/>
        </xdr:cNvSpPr>
      </xdr:nvSpPr>
      <xdr:spPr bwMode="auto">
        <a:xfrm>
          <a:off x="5686266" y="8161562"/>
          <a:ext cx="2459121" cy="391660"/>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ITAT Proceeding</a:t>
          </a:r>
        </a:p>
      </xdr:txBody>
    </xdr:sp>
    <xdr:clientData/>
  </xdr:twoCellAnchor>
  <xdr:twoCellAnchor>
    <xdr:from>
      <xdr:col>9</xdr:col>
      <xdr:colOff>183998</xdr:colOff>
      <xdr:row>53</xdr:row>
      <xdr:rowOff>7454</xdr:rowOff>
    </xdr:from>
    <xdr:to>
      <xdr:col>13</xdr:col>
      <xdr:colOff>174473</xdr:colOff>
      <xdr:row>60</xdr:row>
      <xdr:rowOff>127376</xdr:rowOff>
    </xdr:to>
    <xdr:sp macro="" textlink="">
      <xdr:nvSpPr>
        <xdr:cNvPr id="25" name="Rectangle 24">
          <a:hlinkClick xmlns:r="http://schemas.openxmlformats.org/officeDocument/2006/relationships" r:id="rId12"/>
        </xdr:cNvPr>
        <xdr:cNvSpPr/>
      </xdr:nvSpPr>
      <xdr:spPr>
        <a:xfrm>
          <a:off x="5694891" y="8770454"/>
          <a:ext cx="2439761" cy="1262922"/>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Against</a:t>
          </a:r>
          <a:r>
            <a:rPr lang="en-US" sz="1000" baseline="0">
              <a:solidFill>
                <a:schemeClr val="bg1"/>
              </a:solidFill>
              <a:latin typeface="Arial" panose="020B0604020202020204" pitchFamily="34" charset="0"/>
              <a:cs typeface="Arial" panose="020B0604020202020204" pitchFamily="34" charset="0"/>
            </a:rPr>
            <a:t> the CIT(A) order, the company has field appeal before the ITAT. The ITAT has passed its order on 28 April 2016 received on 26 May 2016. The ITAT remanded the matter back to AO for the disallowance under Section 14A. </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179236</xdr:colOff>
      <xdr:row>51</xdr:row>
      <xdr:rowOff>116793</xdr:rowOff>
    </xdr:from>
    <xdr:to>
      <xdr:col>11</xdr:col>
      <xdr:colOff>180291</xdr:colOff>
      <xdr:row>53</xdr:row>
      <xdr:rowOff>7454</xdr:rowOff>
    </xdr:to>
    <xdr:cxnSp macro="">
      <xdr:nvCxnSpPr>
        <xdr:cNvPr id="26" name="Straight Arrow Connector 25"/>
        <xdr:cNvCxnSpPr>
          <a:stCxn id="24" idx="2"/>
          <a:endCxn id="25" idx="0"/>
        </xdr:cNvCxnSpPr>
      </xdr:nvCxnSpPr>
      <xdr:spPr bwMode="auto">
        <a:xfrm flipH="1">
          <a:off x="6914772" y="8553222"/>
          <a:ext cx="1055" cy="21723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180290</xdr:colOff>
      <xdr:row>47</xdr:row>
      <xdr:rowOff>34769</xdr:rowOff>
    </xdr:from>
    <xdr:to>
      <xdr:col>11</xdr:col>
      <xdr:colOff>182561</xdr:colOff>
      <xdr:row>49</xdr:row>
      <xdr:rowOff>51705</xdr:rowOff>
    </xdr:to>
    <xdr:cxnSp macro="">
      <xdr:nvCxnSpPr>
        <xdr:cNvPr id="27" name="Straight Arrow Connector 26"/>
        <xdr:cNvCxnSpPr>
          <a:stCxn id="21" idx="2"/>
          <a:endCxn id="24" idx="0"/>
        </xdr:cNvCxnSpPr>
      </xdr:nvCxnSpPr>
      <xdr:spPr bwMode="auto">
        <a:xfrm flipH="1">
          <a:off x="6915826" y="7818055"/>
          <a:ext cx="2271" cy="34350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188981</xdr:colOff>
      <xdr:row>63</xdr:row>
      <xdr:rowOff>22338</xdr:rowOff>
    </xdr:from>
    <xdr:to>
      <xdr:col>13</xdr:col>
      <xdr:colOff>177650</xdr:colOff>
      <xdr:row>65</xdr:row>
      <xdr:rowOff>2067</xdr:rowOff>
    </xdr:to>
    <xdr:sp macro="" textlink="">
      <xdr:nvSpPr>
        <xdr:cNvPr id="28" name="Rectangle 27">
          <a:hlinkClick xmlns:r="http://schemas.openxmlformats.org/officeDocument/2006/relationships" r:id="rId13"/>
        </xdr:cNvPr>
        <xdr:cNvSpPr>
          <a:spLocks noChangeArrowheads="1"/>
        </xdr:cNvSpPr>
      </xdr:nvSpPr>
      <xdr:spPr bwMode="auto">
        <a:xfrm>
          <a:off x="5699874" y="10418195"/>
          <a:ext cx="2437955" cy="306301"/>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Remand Proceedings</a:t>
          </a:r>
        </a:p>
      </xdr:txBody>
    </xdr:sp>
    <xdr:clientData/>
  </xdr:twoCellAnchor>
  <xdr:twoCellAnchor>
    <xdr:from>
      <xdr:col>9</xdr:col>
      <xdr:colOff>206487</xdr:colOff>
      <xdr:row>67</xdr:row>
      <xdr:rowOff>75225</xdr:rowOff>
    </xdr:from>
    <xdr:to>
      <xdr:col>13</xdr:col>
      <xdr:colOff>168388</xdr:colOff>
      <xdr:row>71</xdr:row>
      <xdr:rowOff>36094</xdr:rowOff>
    </xdr:to>
    <xdr:sp macro="" textlink="">
      <xdr:nvSpPr>
        <xdr:cNvPr id="29" name="Rectangle 28"/>
        <xdr:cNvSpPr/>
      </xdr:nvSpPr>
      <xdr:spPr>
        <a:xfrm>
          <a:off x="5717380" y="11124225"/>
          <a:ext cx="2411187" cy="614012"/>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The order</a:t>
          </a:r>
          <a:r>
            <a:rPr lang="en-US" sz="1000" baseline="0">
              <a:latin typeface="Arial" panose="020B0604020202020204" pitchFamily="34" charset="0"/>
              <a:cs typeface="Arial" panose="020B0604020202020204" pitchFamily="34" charset="0"/>
            </a:rPr>
            <a:t> for remand proceedings is yet to be passed by the AO. </a:t>
          </a:r>
          <a:endParaRPr lang="en-US" sz="1000">
            <a:latin typeface="Arial" panose="020B0604020202020204" pitchFamily="34" charset="0"/>
            <a:cs typeface="Arial" panose="020B0604020202020204" pitchFamily="34" charset="0"/>
          </a:endParaRPr>
        </a:p>
      </xdr:txBody>
    </xdr:sp>
    <xdr:clientData/>
  </xdr:twoCellAnchor>
  <xdr:twoCellAnchor>
    <xdr:from>
      <xdr:col>11</xdr:col>
      <xdr:colOff>183316</xdr:colOff>
      <xdr:row>65</xdr:row>
      <xdr:rowOff>2067</xdr:rowOff>
    </xdr:from>
    <xdr:to>
      <xdr:col>11</xdr:col>
      <xdr:colOff>187438</xdr:colOff>
      <xdr:row>67</xdr:row>
      <xdr:rowOff>75225</xdr:rowOff>
    </xdr:to>
    <xdr:cxnSp macro="">
      <xdr:nvCxnSpPr>
        <xdr:cNvPr id="30" name="Straight Arrow Connector 29"/>
        <xdr:cNvCxnSpPr>
          <a:stCxn id="28" idx="2"/>
          <a:endCxn id="29" idx="0"/>
        </xdr:cNvCxnSpPr>
      </xdr:nvCxnSpPr>
      <xdr:spPr bwMode="auto">
        <a:xfrm>
          <a:off x="6918852" y="10724496"/>
          <a:ext cx="4122" cy="39972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179236</xdr:colOff>
      <xdr:row>60</xdr:row>
      <xdr:rowOff>127376</xdr:rowOff>
    </xdr:from>
    <xdr:to>
      <xdr:col>11</xdr:col>
      <xdr:colOff>183316</xdr:colOff>
      <xdr:row>63</xdr:row>
      <xdr:rowOff>22338</xdr:rowOff>
    </xdr:to>
    <xdr:cxnSp macro="">
      <xdr:nvCxnSpPr>
        <xdr:cNvPr id="31" name="Straight Arrow Connector 30"/>
        <xdr:cNvCxnSpPr>
          <a:stCxn id="25" idx="2"/>
          <a:endCxn id="28" idx="0"/>
        </xdr:cNvCxnSpPr>
      </xdr:nvCxnSpPr>
      <xdr:spPr bwMode="auto">
        <a:xfrm>
          <a:off x="6914772" y="10033376"/>
          <a:ext cx="4080" cy="38481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439163</xdr:colOff>
      <xdr:row>52</xdr:row>
      <xdr:rowOff>124732</xdr:rowOff>
    </xdr:from>
    <xdr:to>
      <xdr:col>8</xdr:col>
      <xdr:colOff>444765</xdr:colOff>
      <xdr:row>57</xdr:row>
      <xdr:rowOff>126334</xdr:rowOff>
    </xdr:to>
    <xdr:sp macro="" textlink="">
      <xdr:nvSpPr>
        <xdr:cNvPr id="32" name="Rectangle 31">
          <a:hlinkClick xmlns:r="http://schemas.openxmlformats.org/officeDocument/2006/relationships" r:id="rId14"/>
        </xdr:cNvPr>
        <xdr:cNvSpPr>
          <a:spLocks noChangeArrowheads="1"/>
        </xdr:cNvSpPr>
      </xdr:nvSpPr>
      <xdr:spPr bwMode="auto">
        <a:xfrm>
          <a:off x="2888449" y="8724446"/>
          <a:ext cx="2454887" cy="818031"/>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Miscellaneous Application </a:t>
          </a:r>
          <a:r>
            <a:rPr lang="en-US" sz="1000" b="1" baseline="0">
              <a:solidFill>
                <a:schemeClr val="bg1"/>
              </a:solidFill>
              <a:latin typeface="Arial" panose="020B0604020202020204" pitchFamily="34" charset="0"/>
              <a:cs typeface="Arial" panose="020B0604020202020204" pitchFamily="34" charset="0"/>
            </a:rPr>
            <a:t>before the ITAT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440531</xdr:colOff>
      <xdr:row>59</xdr:row>
      <xdr:rowOff>151189</xdr:rowOff>
    </xdr:from>
    <xdr:to>
      <xdr:col>8</xdr:col>
      <xdr:colOff>440531</xdr:colOff>
      <xdr:row>64</xdr:row>
      <xdr:rowOff>102890</xdr:rowOff>
    </xdr:to>
    <xdr:sp macro="" textlink="">
      <xdr:nvSpPr>
        <xdr:cNvPr id="33" name="Rectangle 32">
          <a:hlinkClick xmlns:r="http://schemas.openxmlformats.org/officeDocument/2006/relationships" r:id="rId15"/>
        </xdr:cNvPr>
        <xdr:cNvSpPr/>
      </xdr:nvSpPr>
      <xdr:spPr>
        <a:xfrm>
          <a:off x="2889817" y="9893903"/>
          <a:ext cx="2449285" cy="768130"/>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Click here to access all proceeding related documents are attached</a:t>
          </a:r>
        </a:p>
      </xdr:txBody>
    </xdr:sp>
    <xdr:clientData/>
  </xdr:twoCellAnchor>
  <xdr:twoCellAnchor>
    <xdr:from>
      <xdr:col>6</xdr:col>
      <xdr:colOff>440532</xdr:colOff>
      <xdr:row>57</xdr:row>
      <xdr:rowOff>126334</xdr:rowOff>
    </xdr:from>
    <xdr:to>
      <xdr:col>6</xdr:col>
      <xdr:colOff>441965</xdr:colOff>
      <xdr:row>59</xdr:row>
      <xdr:rowOff>151189</xdr:rowOff>
    </xdr:to>
    <xdr:cxnSp macro="">
      <xdr:nvCxnSpPr>
        <xdr:cNvPr id="34" name="Straight Arrow Connector 33"/>
        <xdr:cNvCxnSpPr>
          <a:stCxn id="32" idx="2"/>
          <a:endCxn id="33" idx="0"/>
        </xdr:cNvCxnSpPr>
      </xdr:nvCxnSpPr>
      <xdr:spPr bwMode="auto">
        <a:xfrm flipH="1">
          <a:off x="4114461" y="9542477"/>
          <a:ext cx="1433" cy="35142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441965</xdr:colOff>
      <xdr:row>50</xdr:row>
      <xdr:rowOff>88217</xdr:rowOff>
    </xdr:from>
    <xdr:to>
      <xdr:col>9</xdr:col>
      <xdr:colOff>175374</xdr:colOff>
      <xdr:row>52</xdr:row>
      <xdr:rowOff>124731</xdr:rowOff>
    </xdr:to>
    <xdr:cxnSp macro="">
      <xdr:nvCxnSpPr>
        <xdr:cNvPr id="35" name="Elbow Connector 34"/>
        <xdr:cNvCxnSpPr>
          <a:stCxn id="24" idx="1"/>
          <a:endCxn id="32" idx="0"/>
        </xdr:cNvCxnSpPr>
      </xdr:nvCxnSpPr>
      <xdr:spPr bwMode="auto">
        <a:xfrm rot="10800000" flipV="1">
          <a:off x="4115894" y="8361360"/>
          <a:ext cx="1570373" cy="363085"/>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547907</xdr:colOff>
      <xdr:row>18</xdr:row>
      <xdr:rowOff>80962</xdr:rowOff>
    </xdr:from>
    <xdr:to>
      <xdr:col>7</xdr:col>
      <xdr:colOff>553509</xdr:colOff>
      <xdr:row>21</xdr:row>
      <xdr:rowOff>74612</xdr:rowOff>
    </xdr:to>
    <xdr:sp macro="" textlink="">
      <xdr:nvSpPr>
        <xdr:cNvPr id="36" name="Rectangle 35"/>
        <xdr:cNvSpPr>
          <a:spLocks noChangeArrowheads="1"/>
        </xdr:cNvSpPr>
      </xdr:nvSpPr>
      <xdr:spPr bwMode="auto">
        <a:xfrm>
          <a:off x="2405282" y="3176587"/>
          <a:ext cx="2482102" cy="493713"/>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Rectification</a:t>
          </a:r>
          <a:r>
            <a:rPr lang="en-US" sz="1000" b="1" baseline="0">
              <a:solidFill>
                <a:schemeClr val="bg1"/>
              </a:solidFill>
              <a:latin typeface="Arial" panose="020B0604020202020204" pitchFamily="34" charset="0"/>
              <a:cs typeface="Arial" panose="020B0604020202020204" pitchFamily="34" charset="0"/>
            </a:rPr>
            <a:t> u/s 154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3</xdr:col>
      <xdr:colOff>554566</xdr:colOff>
      <xdr:row>23</xdr:row>
      <xdr:rowOff>111475</xdr:rowOff>
    </xdr:from>
    <xdr:to>
      <xdr:col>7</xdr:col>
      <xdr:colOff>545041</xdr:colOff>
      <xdr:row>28</xdr:row>
      <xdr:rowOff>33714</xdr:rowOff>
    </xdr:to>
    <xdr:sp macro="" textlink="">
      <xdr:nvSpPr>
        <xdr:cNvPr id="37" name="Rectangle 36">
          <a:hlinkClick xmlns:r="http://schemas.openxmlformats.org/officeDocument/2006/relationships" r:id="rId16"/>
        </xdr:cNvPr>
        <xdr:cNvSpPr/>
      </xdr:nvSpPr>
      <xdr:spPr>
        <a:xfrm>
          <a:off x="2411941" y="4040538"/>
          <a:ext cx="2466975" cy="755676"/>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The AO has suo</a:t>
          </a:r>
          <a:r>
            <a:rPr lang="en-US" sz="1000" baseline="0">
              <a:solidFill>
                <a:schemeClr val="bg1"/>
              </a:solidFill>
              <a:latin typeface="Arial" panose="020B0604020202020204" pitchFamily="34" charset="0"/>
              <a:cs typeface="Arial" panose="020B0604020202020204" pitchFamily="34" charset="0"/>
            </a:rPr>
            <a:t> motu </a:t>
          </a:r>
          <a:r>
            <a:rPr lang="en-US" sz="1000">
              <a:solidFill>
                <a:schemeClr val="bg1"/>
              </a:solidFill>
              <a:latin typeface="Arial" panose="020B0604020202020204" pitchFamily="34" charset="0"/>
              <a:cs typeface="Arial" panose="020B0604020202020204" pitchFamily="34" charset="0"/>
            </a:rPr>
            <a:t>passed the rectification order on 31</a:t>
          </a:r>
          <a:r>
            <a:rPr lang="en-US" sz="1000" baseline="0">
              <a:solidFill>
                <a:schemeClr val="bg1"/>
              </a:solidFill>
              <a:latin typeface="Arial" panose="020B0604020202020204" pitchFamily="34" charset="0"/>
              <a:cs typeface="Arial" panose="020B0604020202020204" pitchFamily="34" charset="0"/>
            </a:rPr>
            <a:t> December 2013. </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549804</xdr:colOff>
      <xdr:row>21</xdr:row>
      <xdr:rowOff>74612</xdr:rowOff>
    </xdr:from>
    <xdr:to>
      <xdr:col>5</xdr:col>
      <xdr:colOff>550709</xdr:colOff>
      <xdr:row>23</xdr:row>
      <xdr:rowOff>111475</xdr:rowOff>
    </xdr:to>
    <xdr:cxnSp macro="">
      <xdr:nvCxnSpPr>
        <xdr:cNvPr id="38" name="Straight Arrow Connector 37"/>
        <xdr:cNvCxnSpPr>
          <a:stCxn id="36" idx="2"/>
          <a:endCxn id="37" idx="0"/>
        </xdr:cNvCxnSpPr>
      </xdr:nvCxnSpPr>
      <xdr:spPr bwMode="auto">
        <a:xfrm flipH="1">
          <a:off x="3645429" y="3670300"/>
          <a:ext cx="905" cy="370238"/>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550708</xdr:colOff>
      <xdr:row>14</xdr:row>
      <xdr:rowOff>47097</xdr:rowOff>
    </xdr:from>
    <xdr:to>
      <xdr:col>9</xdr:col>
      <xdr:colOff>178548</xdr:colOff>
      <xdr:row>18</xdr:row>
      <xdr:rowOff>80962</xdr:rowOff>
    </xdr:to>
    <xdr:cxnSp macro="">
      <xdr:nvCxnSpPr>
        <xdr:cNvPr id="39" name="Elbow Connector 38"/>
        <xdr:cNvCxnSpPr>
          <a:stCxn id="15" idx="1"/>
          <a:endCxn id="36" idx="0"/>
        </xdr:cNvCxnSpPr>
      </xdr:nvCxnSpPr>
      <xdr:spPr bwMode="auto">
        <a:xfrm rot="10800000" flipV="1">
          <a:off x="3646333" y="2475972"/>
          <a:ext cx="2104340" cy="700615"/>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83300</xdr:colOff>
      <xdr:row>28</xdr:row>
      <xdr:rowOff>2460</xdr:rowOff>
    </xdr:from>
    <xdr:to>
      <xdr:col>23</xdr:col>
      <xdr:colOff>76866</xdr:colOff>
      <xdr:row>31</xdr:row>
      <xdr:rowOff>16746</xdr:rowOff>
    </xdr:to>
    <xdr:sp macro="" textlink="">
      <xdr:nvSpPr>
        <xdr:cNvPr id="40" name="Rectangle 39">
          <a:hlinkClick xmlns:r="http://schemas.openxmlformats.org/officeDocument/2006/relationships" r:id="rId17"/>
        </xdr:cNvPr>
        <xdr:cNvSpPr>
          <a:spLocks noChangeArrowheads="1"/>
        </xdr:cNvSpPr>
      </xdr:nvSpPr>
      <xdr:spPr bwMode="auto">
        <a:xfrm>
          <a:off x="12157244" y="4617390"/>
          <a:ext cx="1804657" cy="497243"/>
        </a:xfrm>
        <a:prstGeom prst="rect">
          <a:avLst/>
        </a:prstGeom>
        <a:solidFill>
          <a:srgbClr val="00B0F0"/>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Stay Application filed</a:t>
          </a:r>
          <a:r>
            <a:rPr lang="en-US" sz="1000" b="1" baseline="0">
              <a:solidFill>
                <a:schemeClr val="bg1"/>
              </a:solidFill>
              <a:latin typeface="Arial" panose="020B0604020202020204" pitchFamily="34" charset="0"/>
              <a:cs typeface="Arial" panose="020B0604020202020204" pitchFamily="34" charset="0"/>
            </a:rPr>
            <a:t>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20</xdr:col>
      <xdr:colOff>91281</xdr:colOff>
      <xdr:row>44</xdr:row>
      <xdr:rowOff>70388</xdr:rowOff>
    </xdr:from>
    <xdr:to>
      <xdr:col>23</xdr:col>
      <xdr:colOff>75406</xdr:colOff>
      <xdr:row>49</xdr:row>
      <xdr:rowOff>40480</xdr:rowOff>
    </xdr:to>
    <xdr:sp macro="" textlink="">
      <xdr:nvSpPr>
        <xdr:cNvPr id="41" name="Rectangle 40">
          <a:hlinkClick xmlns:r="http://schemas.openxmlformats.org/officeDocument/2006/relationships" r:id="rId18"/>
        </xdr:cNvPr>
        <xdr:cNvSpPr/>
      </xdr:nvSpPr>
      <xdr:spPr>
        <a:xfrm>
          <a:off x="12337710" y="7363817"/>
          <a:ext cx="1821089" cy="786520"/>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Stay of 15% granted - INR 31 crore (total</a:t>
          </a:r>
          <a:r>
            <a:rPr lang="en-US" sz="1000" baseline="0">
              <a:solidFill>
                <a:schemeClr val="bg1"/>
              </a:solidFill>
              <a:latin typeface="Arial" panose="020B0604020202020204" pitchFamily="34" charset="0"/>
              <a:cs typeface="Arial" panose="020B0604020202020204" pitchFamily="34" charset="0"/>
            </a:rPr>
            <a:t> demand was INR 212 crore)</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19</xdr:col>
      <xdr:colOff>19807</xdr:colOff>
      <xdr:row>25</xdr:row>
      <xdr:rowOff>73873</xdr:rowOff>
    </xdr:from>
    <xdr:to>
      <xdr:col>21</xdr:col>
      <xdr:colOff>381932</xdr:colOff>
      <xdr:row>28</xdr:row>
      <xdr:rowOff>2460</xdr:rowOff>
    </xdr:to>
    <xdr:cxnSp macro="">
      <xdr:nvCxnSpPr>
        <xdr:cNvPr id="42" name="Elbow Connector 41"/>
        <xdr:cNvCxnSpPr>
          <a:stCxn id="8" idx="3"/>
          <a:endCxn id="40" idx="0"/>
        </xdr:cNvCxnSpPr>
      </xdr:nvCxnSpPr>
      <xdr:spPr bwMode="auto">
        <a:xfrm>
          <a:off x="11490053" y="4205845"/>
          <a:ext cx="1569520" cy="411545"/>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446087</xdr:colOff>
      <xdr:row>67</xdr:row>
      <xdr:rowOff>68411</xdr:rowOff>
    </xdr:from>
    <xdr:to>
      <xdr:col>8</xdr:col>
      <xdr:colOff>446087</xdr:colOff>
      <xdr:row>71</xdr:row>
      <xdr:rowOff>67077</xdr:rowOff>
    </xdr:to>
    <xdr:sp macro="" textlink="">
      <xdr:nvSpPr>
        <xdr:cNvPr id="45" name="Rectangle 44">
          <a:hlinkClick xmlns:r="http://schemas.openxmlformats.org/officeDocument/2006/relationships" r:id="rId19"/>
        </xdr:cNvPr>
        <xdr:cNvSpPr/>
      </xdr:nvSpPr>
      <xdr:spPr>
        <a:xfrm>
          <a:off x="2860876" y="10961791"/>
          <a:ext cx="2414788" cy="642610"/>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ITAT passed the order </a:t>
          </a:r>
          <a:r>
            <a:rPr lang="en-US" sz="1000" baseline="0">
              <a:solidFill>
                <a:schemeClr val="bg1"/>
              </a:solidFill>
              <a:latin typeface="Arial" panose="020B0604020202020204" pitchFamily="34" charset="0"/>
              <a:cs typeface="Arial" panose="020B0604020202020204" pitchFamily="34" charset="0"/>
            </a:rPr>
            <a:t>clarifying certain aspects and remanded matter to AO  </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440531</xdr:colOff>
      <xdr:row>64</xdr:row>
      <xdr:rowOff>102890</xdr:rowOff>
    </xdr:from>
    <xdr:to>
      <xdr:col>6</xdr:col>
      <xdr:colOff>446087</xdr:colOff>
      <xdr:row>67</xdr:row>
      <xdr:rowOff>68411</xdr:rowOff>
    </xdr:to>
    <xdr:cxnSp macro="">
      <xdr:nvCxnSpPr>
        <xdr:cNvPr id="46" name="Straight Arrow Connector 45"/>
        <xdr:cNvCxnSpPr>
          <a:stCxn id="33" idx="2"/>
          <a:endCxn id="45" idx="0"/>
        </xdr:cNvCxnSpPr>
      </xdr:nvCxnSpPr>
      <xdr:spPr bwMode="auto">
        <a:xfrm>
          <a:off x="4062714" y="10513313"/>
          <a:ext cx="5556" cy="448478"/>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188382</xdr:colOff>
      <xdr:row>17</xdr:row>
      <xdr:rowOff>156076</xdr:rowOff>
    </xdr:from>
    <xdr:to>
      <xdr:col>13</xdr:col>
      <xdr:colOff>174624</xdr:colOff>
      <xdr:row>22</xdr:row>
      <xdr:rowOff>96837</xdr:rowOff>
    </xdr:to>
    <xdr:sp macro="" textlink="">
      <xdr:nvSpPr>
        <xdr:cNvPr id="50" name="Rectangle 49">
          <a:hlinkClick xmlns:r="http://schemas.openxmlformats.org/officeDocument/2006/relationships" r:id="rId20"/>
        </xdr:cNvPr>
        <xdr:cNvSpPr/>
      </xdr:nvSpPr>
      <xdr:spPr>
        <a:xfrm>
          <a:off x="5760507" y="3085014"/>
          <a:ext cx="2462742" cy="774198"/>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p>
      </xdr:txBody>
    </xdr:sp>
    <xdr:clientData/>
  </xdr:twoCellAnchor>
  <xdr:twoCellAnchor>
    <xdr:from>
      <xdr:col>11</xdr:col>
      <xdr:colOff>181349</xdr:colOff>
      <xdr:row>15</xdr:row>
      <xdr:rowOff>129646</xdr:rowOff>
    </xdr:from>
    <xdr:to>
      <xdr:col>11</xdr:col>
      <xdr:colOff>181503</xdr:colOff>
      <xdr:row>17</xdr:row>
      <xdr:rowOff>156076</xdr:rowOff>
    </xdr:to>
    <xdr:cxnSp macro="">
      <xdr:nvCxnSpPr>
        <xdr:cNvPr id="51" name="Straight Arrow Connector 50"/>
        <xdr:cNvCxnSpPr>
          <a:stCxn id="15" idx="2"/>
          <a:endCxn id="50" idx="0"/>
        </xdr:cNvCxnSpPr>
      </xdr:nvCxnSpPr>
      <xdr:spPr bwMode="auto">
        <a:xfrm>
          <a:off x="6991724" y="2725209"/>
          <a:ext cx="154" cy="35980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182562</xdr:colOff>
      <xdr:row>40</xdr:row>
      <xdr:rowOff>119133</xdr:rowOff>
    </xdr:from>
    <xdr:to>
      <xdr:col>11</xdr:col>
      <xdr:colOff>185284</xdr:colOff>
      <xdr:row>42</xdr:row>
      <xdr:rowOff>45356</xdr:rowOff>
    </xdr:to>
    <xdr:cxnSp macro="">
      <xdr:nvCxnSpPr>
        <xdr:cNvPr id="67" name="Straight Arrow Connector 66"/>
        <xdr:cNvCxnSpPr>
          <a:stCxn id="75" idx="2"/>
          <a:endCxn id="21" idx="0"/>
        </xdr:cNvCxnSpPr>
      </xdr:nvCxnSpPr>
      <xdr:spPr bwMode="auto">
        <a:xfrm flipH="1">
          <a:off x="6918098" y="6759419"/>
          <a:ext cx="2722" cy="252794"/>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186871</xdr:colOff>
      <xdr:row>35</xdr:row>
      <xdr:rowOff>129720</xdr:rowOff>
    </xdr:from>
    <xdr:to>
      <xdr:col>13</xdr:col>
      <xdr:colOff>183696</xdr:colOff>
      <xdr:row>40</xdr:row>
      <xdr:rowOff>119133</xdr:rowOff>
    </xdr:to>
    <xdr:sp macro="" textlink="">
      <xdr:nvSpPr>
        <xdr:cNvPr id="75" name="Rectangle 74">
          <a:hlinkClick xmlns:r="http://schemas.openxmlformats.org/officeDocument/2006/relationships" r:id="rId21"/>
        </xdr:cNvPr>
        <xdr:cNvSpPr/>
      </xdr:nvSpPr>
      <xdr:spPr>
        <a:xfrm>
          <a:off x="5697764" y="5953577"/>
          <a:ext cx="2446111" cy="805842"/>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Click here to access all proceeding related documents are attached</a:t>
          </a:r>
        </a:p>
      </xdr:txBody>
    </xdr:sp>
    <xdr:clientData/>
  </xdr:twoCellAnchor>
  <xdr:twoCellAnchor>
    <xdr:from>
      <xdr:col>11</xdr:col>
      <xdr:colOff>181350</xdr:colOff>
      <xdr:row>34</xdr:row>
      <xdr:rowOff>31751</xdr:rowOff>
    </xdr:from>
    <xdr:to>
      <xdr:col>11</xdr:col>
      <xdr:colOff>185284</xdr:colOff>
      <xdr:row>35</xdr:row>
      <xdr:rowOff>129720</xdr:rowOff>
    </xdr:to>
    <xdr:cxnSp macro="">
      <xdr:nvCxnSpPr>
        <xdr:cNvPr id="76" name="Straight Arrow Connector 75"/>
        <xdr:cNvCxnSpPr>
          <a:stCxn id="20" idx="2"/>
          <a:endCxn id="75" idx="0"/>
        </xdr:cNvCxnSpPr>
      </xdr:nvCxnSpPr>
      <xdr:spPr bwMode="auto">
        <a:xfrm>
          <a:off x="6916886" y="5692322"/>
          <a:ext cx="3934" cy="26125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26610</xdr:colOff>
      <xdr:row>28</xdr:row>
      <xdr:rowOff>18491</xdr:rowOff>
    </xdr:from>
    <xdr:to>
      <xdr:col>19</xdr:col>
      <xdr:colOff>17085</xdr:colOff>
      <xdr:row>32</xdr:row>
      <xdr:rowOff>127829</xdr:rowOff>
    </xdr:to>
    <xdr:sp macro="" textlink="">
      <xdr:nvSpPr>
        <xdr:cNvPr id="79" name="Rectangle 78">
          <a:hlinkClick xmlns:r="http://schemas.openxmlformats.org/officeDocument/2006/relationships" r:id="rId22"/>
        </xdr:cNvPr>
        <xdr:cNvSpPr/>
      </xdr:nvSpPr>
      <xdr:spPr>
        <a:xfrm>
          <a:off x="9211431" y="4699348"/>
          <a:ext cx="2439761" cy="76248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p>
      </xdr:txBody>
    </xdr:sp>
    <xdr:clientData/>
  </xdr:twoCellAnchor>
  <xdr:twoCellAnchor>
    <xdr:from>
      <xdr:col>17</xdr:col>
      <xdr:colOff>17006</xdr:colOff>
      <xdr:row>26</xdr:row>
      <xdr:rowOff>149603</xdr:rowOff>
    </xdr:from>
    <xdr:to>
      <xdr:col>17</xdr:col>
      <xdr:colOff>21848</xdr:colOff>
      <xdr:row>28</xdr:row>
      <xdr:rowOff>18491</xdr:rowOff>
    </xdr:to>
    <xdr:cxnSp macro="">
      <xdr:nvCxnSpPr>
        <xdr:cNvPr id="80" name="Straight Arrow Connector 79"/>
        <xdr:cNvCxnSpPr>
          <a:stCxn id="8" idx="2"/>
          <a:endCxn id="79" idx="0"/>
        </xdr:cNvCxnSpPr>
      </xdr:nvCxnSpPr>
      <xdr:spPr bwMode="auto">
        <a:xfrm>
          <a:off x="10426470" y="4503889"/>
          <a:ext cx="4842" cy="19545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382060</xdr:colOff>
      <xdr:row>40</xdr:row>
      <xdr:rowOff>48906</xdr:rowOff>
    </xdr:from>
    <xdr:to>
      <xdr:col>21</xdr:col>
      <xdr:colOff>389505</xdr:colOff>
      <xdr:row>44</xdr:row>
      <xdr:rowOff>70388</xdr:rowOff>
    </xdr:to>
    <xdr:cxnSp macro="">
      <xdr:nvCxnSpPr>
        <xdr:cNvPr id="83" name="Straight Arrow Connector 82"/>
        <xdr:cNvCxnSpPr>
          <a:stCxn id="85" idx="2"/>
          <a:endCxn id="41" idx="0"/>
        </xdr:cNvCxnSpPr>
      </xdr:nvCxnSpPr>
      <xdr:spPr bwMode="auto">
        <a:xfrm>
          <a:off x="13240810" y="6689192"/>
          <a:ext cx="7445" cy="67462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377748</xdr:colOff>
      <xdr:row>31</xdr:row>
      <xdr:rowOff>16746</xdr:rowOff>
    </xdr:from>
    <xdr:to>
      <xdr:col>21</xdr:col>
      <xdr:colOff>381932</xdr:colOff>
      <xdr:row>35</xdr:row>
      <xdr:rowOff>102854</xdr:rowOff>
    </xdr:to>
    <xdr:cxnSp macro="">
      <xdr:nvCxnSpPr>
        <xdr:cNvPr id="84" name="Straight Arrow Connector 83"/>
        <xdr:cNvCxnSpPr>
          <a:stCxn id="40" idx="2"/>
          <a:endCxn id="85" idx="0"/>
        </xdr:cNvCxnSpPr>
      </xdr:nvCxnSpPr>
      <xdr:spPr bwMode="auto">
        <a:xfrm flipH="1">
          <a:off x="13055389" y="5114633"/>
          <a:ext cx="4184" cy="73005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83761</xdr:colOff>
      <xdr:row>35</xdr:row>
      <xdr:rowOff>102854</xdr:rowOff>
    </xdr:from>
    <xdr:to>
      <xdr:col>23</xdr:col>
      <xdr:colOff>68037</xdr:colOff>
      <xdr:row>40</xdr:row>
      <xdr:rowOff>48906</xdr:rowOff>
    </xdr:to>
    <xdr:sp macro="" textlink="">
      <xdr:nvSpPr>
        <xdr:cNvPr id="85" name="Rectangle 84">
          <a:hlinkClick xmlns:r="http://schemas.openxmlformats.org/officeDocument/2006/relationships" r:id="rId23"/>
        </xdr:cNvPr>
        <xdr:cNvSpPr/>
      </xdr:nvSpPr>
      <xdr:spPr>
        <a:xfrm>
          <a:off x="12330190" y="5926711"/>
          <a:ext cx="1821240" cy="76248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p>
      </xdr:txBody>
    </xdr:sp>
    <xdr:clientData/>
  </xdr:twoCellAnchor>
  <xdr:twoCellAnchor>
    <xdr:from>
      <xdr:col>23</xdr:col>
      <xdr:colOff>521450</xdr:colOff>
      <xdr:row>27</xdr:row>
      <xdr:rowOff>141253</xdr:rowOff>
    </xdr:from>
    <xdr:to>
      <xdr:col>26</xdr:col>
      <xdr:colOff>515016</xdr:colOff>
      <xdr:row>30</xdr:row>
      <xdr:rowOff>153239</xdr:rowOff>
    </xdr:to>
    <xdr:sp macro="" textlink="">
      <xdr:nvSpPr>
        <xdr:cNvPr id="98" name="Rectangle 97">
          <a:hlinkClick xmlns:r="http://schemas.openxmlformats.org/officeDocument/2006/relationships" r:id="rId24"/>
        </xdr:cNvPr>
        <xdr:cNvSpPr>
          <a:spLocks noChangeArrowheads="1"/>
        </xdr:cNvSpPr>
      </xdr:nvSpPr>
      <xdr:spPr bwMode="auto">
        <a:xfrm>
          <a:off x="14406485" y="4595197"/>
          <a:ext cx="1804658" cy="494943"/>
        </a:xfrm>
        <a:prstGeom prst="rect">
          <a:avLst/>
        </a:prstGeom>
        <a:solidFill>
          <a:srgbClr val="00B0F0"/>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Rectification</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Application filed</a:t>
          </a:r>
          <a:r>
            <a:rPr lang="en-US" sz="1000" b="1" baseline="0">
              <a:solidFill>
                <a:schemeClr val="bg1"/>
              </a:solidFill>
              <a:latin typeface="Arial" panose="020B0604020202020204" pitchFamily="34" charset="0"/>
              <a:cs typeface="Arial" panose="020B0604020202020204" pitchFamily="34" charset="0"/>
            </a:rPr>
            <a:t>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19</xdr:col>
      <xdr:colOff>19807</xdr:colOff>
      <xdr:row>25</xdr:row>
      <xdr:rowOff>73873</xdr:rowOff>
    </xdr:from>
    <xdr:to>
      <xdr:col>25</xdr:col>
      <xdr:colOff>216384</xdr:colOff>
      <xdr:row>27</xdr:row>
      <xdr:rowOff>141253</xdr:rowOff>
    </xdr:to>
    <xdr:cxnSp macro="">
      <xdr:nvCxnSpPr>
        <xdr:cNvPr id="99" name="Elbow Connector 98"/>
        <xdr:cNvCxnSpPr>
          <a:stCxn id="8" idx="3"/>
          <a:endCxn id="98" idx="0"/>
        </xdr:cNvCxnSpPr>
      </xdr:nvCxnSpPr>
      <xdr:spPr bwMode="auto">
        <a:xfrm>
          <a:off x="11490053" y="4205845"/>
          <a:ext cx="3818761" cy="389352"/>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212200</xdr:colOff>
      <xdr:row>30</xdr:row>
      <xdr:rowOff>153239</xdr:rowOff>
    </xdr:from>
    <xdr:to>
      <xdr:col>25</xdr:col>
      <xdr:colOff>216384</xdr:colOff>
      <xdr:row>35</xdr:row>
      <xdr:rowOff>78361</xdr:rowOff>
    </xdr:to>
    <xdr:cxnSp macro="">
      <xdr:nvCxnSpPr>
        <xdr:cNvPr id="100" name="Straight Arrow Connector 99"/>
        <xdr:cNvCxnSpPr>
          <a:stCxn id="98" idx="2"/>
          <a:endCxn id="101" idx="0"/>
        </xdr:cNvCxnSpPr>
      </xdr:nvCxnSpPr>
      <xdr:spPr bwMode="auto">
        <a:xfrm flipH="1">
          <a:off x="15304630" y="5090140"/>
          <a:ext cx="4184" cy="73005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521911</xdr:colOff>
      <xdr:row>35</xdr:row>
      <xdr:rowOff>78361</xdr:rowOff>
    </xdr:from>
    <xdr:to>
      <xdr:col>26</xdr:col>
      <xdr:colOff>506187</xdr:colOff>
      <xdr:row>40</xdr:row>
      <xdr:rowOff>24413</xdr:rowOff>
    </xdr:to>
    <xdr:sp macro="" textlink="">
      <xdr:nvSpPr>
        <xdr:cNvPr id="101" name="Rectangle 100">
          <a:hlinkClick xmlns:r="http://schemas.openxmlformats.org/officeDocument/2006/relationships" r:id="rId22"/>
        </xdr:cNvPr>
        <xdr:cNvSpPr/>
      </xdr:nvSpPr>
      <xdr:spPr>
        <a:xfrm>
          <a:off x="14605304" y="5902218"/>
          <a:ext cx="1821240" cy="76248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rectification is yet to be disposed off</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184150</xdr:colOff>
      <xdr:row>6</xdr:row>
      <xdr:rowOff>136525</xdr:rowOff>
    </xdr:from>
    <xdr:to>
      <xdr:col>18</xdr:col>
      <xdr:colOff>184150</xdr:colOff>
      <xdr:row>7</xdr:row>
      <xdr:rowOff>155574</xdr:rowOff>
    </xdr:to>
    <xdr:sp macro="" textlink="">
      <xdr:nvSpPr>
        <xdr:cNvPr id="2" name="Rectangle 1">
          <a:hlinkClick xmlns:r="http://schemas.openxmlformats.org/officeDocument/2006/relationships" r:id="rId1"/>
        </xdr:cNvPr>
        <xdr:cNvSpPr>
          <a:spLocks noChangeArrowheads="1"/>
        </xdr:cNvSpPr>
      </xdr:nvSpPr>
      <xdr:spPr bwMode="auto">
        <a:xfrm>
          <a:off x="2622550" y="1193800"/>
          <a:ext cx="8534400" cy="209549"/>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REVISED RETURN OF INCOME FILED ON 30-03-2012</a:t>
          </a:r>
        </a:p>
      </xdr:txBody>
    </xdr:sp>
    <xdr:clientData/>
  </xdr:twoCellAnchor>
  <xdr:twoCellAnchor>
    <xdr:from>
      <xdr:col>4</xdr:col>
      <xdr:colOff>174625</xdr:colOff>
      <xdr:row>4</xdr:row>
      <xdr:rowOff>127000</xdr:rowOff>
    </xdr:from>
    <xdr:to>
      <xdr:col>18</xdr:col>
      <xdr:colOff>174625</xdr:colOff>
      <xdr:row>6</xdr:row>
      <xdr:rowOff>15874</xdr:rowOff>
    </xdr:to>
    <xdr:sp macro="" textlink="">
      <xdr:nvSpPr>
        <xdr:cNvPr id="7" name="Rectangle 6">
          <a:hlinkClick xmlns:r="http://schemas.openxmlformats.org/officeDocument/2006/relationships" r:id="rId2"/>
        </xdr:cNvPr>
        <xdr:cNvSpPr>
          <a:spLocks noChangeArrowheads="1"/>
        </xdr:cNvSpPr>
      </xdr:nvSpPr>
      <xdr:spPr bwMode="auto">
        <a:xfrm>
          <a:off x="2613025" y="860425"/>
          <a:ext cx="8534400" cy="212724"/>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14-10-2010</a:t>
          </a:r>
        </a:p>
      </xdr:txBody>
    </xdr:sp>
    <xdr:clientData/>
  </xdr:twoCellAnchor>
  <xdr:twoCellAnchor>
    <xdr:from>
      <xdr:col>14</xdr:col>
      <xdr:colOff>302236</xdr:colOff>
      <xdr:row>15</xdr:row>
      <xdr:rowOff>108105</xdr:rowOff>
    </xdr:from>
    <xdr:to>
      <xdr:col>18</xdr:col>
      <xdr:colOff>307837</xdr:colOff>
      <xdr:row>18</xdr:row>
      <xdr:rowOff>98580</xdr:rowOff>
    </xdr:to>
    <xdr:sp macro="" textlink="">
      <xdr:nvSpPr>
        <xdr:cNvPr id="8" name="Rectangle 7">
          <a:hlinkClick xmlns:r="http://schemas.openxmlformats.org/officeDocument/2006/relationships" r:id="rId3"/>
        </xdr:cNvPr>
        <xdr:cNvSpPr>
          <a:spLocks noChangeArrowheads="1"/>
        </xdr:cNvSpPr>
      </xdr:nvSpPr>
      <xdr:spPr bwMode="auto">
        <a:xfrm>
          <a:off x="8874736" y="2666248"/>
          <a:ext cx="2454887" cy="48033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Reopening</a:t>
          </a:r>
          <a:r>
            <a:rPr lang="en-US" sz="1000" b="1" baseline="0">
              <a:solidFill>
                <a:schemeClr val="bg1"/>
              </a:solidFill>
              <a:latin typeface="Arial" panose="020B0604020202020204" pitchFamily="34" charset="0"/>
              <a:cs typeface="Arial" panose="020B0604020202020204" pitchFamily="34" charset="0"/>
            </a:rPr>
            <a:t> of </a:t>
          </a:r>
          <a:r>
            <a:rPr lang="en-US" sz="1000" b="1">
              <a:solidFill>
                <a:schemeClr val="bg1"/>
              </a:solidFill>
              <a:latin typeface="Arial" panose="020B0604020202020204" pitchFamily="34" charset="0"/>
              <a:cs typeface="Arial" panose="020B0604020202020204" pitchFamily="34" charset="0"/>
            </a:rPr>
            <a:t>Assessment u/s.147</a:t>
          </a:r>
        </a:p>
      </xdr:txBody>
    </xdr:sp>
    <xdr:clientData/>
  </xdr:twoCellAnchor>
  <xdr:twoCellAnchor>
    <xdr:from>
      <xdr:col>14</xdr:col>
      <xdr:colOff>298312</xdr:colOff>
      <xdr:row>19</xdr:row>
      <xdr:rowOff>114427</xdr:rowOff>
    </xdr:from>
    <xdr:to>
      <xdr:col>18</xdr:col>
      <xdr:colOff>288786</xdr:colOff>
      <xdr:row>24</xdr:row>
      <xdr:rowOff>55944</xdr:rowOff>
    </xdr:to>
    <xdr:sp macro="" textlink="">
      <xdr:nvSpPr>
        <xdr:cNvPr id="9" name="Rectangle 8">
          <a:hlinkClick xmlns:r="http://schemas.openxmlformats.org/officeDocument/2006/relationships" r:id="rId4"/>
        </xdr:cNvPr>
        <xdr:cNvSpPr/>
      </xdr:nvSpPr>
      <xdr:spPr>
        <a:xfrm>
          <a:off x="8870812" y="3325713"/>
          <a:ext cx="2439760" cy="75794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The AO</a:t>
          </a:r>
          <a:r>
            <a:rPr lang="en-US" sz="1000" baseline="0">
              <a:latin typeface="Arial" panose="020B0604020202020204" pitchFamily="34" charset="0"/>
              <a:cs typeface="Arial" panose="020B0604020202020204" pitchFamily="34" charset="0"/>
            </a:rPr>
            <a:t> has initiated reassessmnt proceedings vide notice dated 27 Feb 2017 received on 2 March 2017.</a:t>
          </a:r>
          <a:endParaRPr lang="en-US" sz="1000">
            <a:latin typeface="Arial" panose="020B0604020202020204" pitchFamily="34" charset="0"/>
            <a:cs typeface="Arial" panose="020B0604020202020204" pitchFamily="34" charset="0"/>
          </a:endParaRPr>
        </a:p>
      </xdr:txBody>
    </xdr:sp>
    <xdr:clientData/>
  </xdr:twoCellAnchor>
  <xdr:twoCellAnchor>
    <xdr:from>
      <xdr:col>16</xdr:col>
      <xdr:colOff>293550</xdr:colOff>
      <xdr:row>18</xdr:row>
      <xdr:rowOff>98580</xdr:rowOff>
    </xdr:from>
    <xdr:to>
      <xdr:col>16</xdr:col>
      <xdr:colOff>305037</xdr:colOff>
      <xdr:row>19</xdr:row>
      <xdr:rowOff>114427</xdr:rowOff>
    </xdr:to>
    <xdr:cxnSp macro="">
      <xdr:nvCxnSpPr>
        <xdr:cNvPr id="10" name="Straight Arrow Connector 9"/>
        <xdr:cNvCxnSpPr>
          <a:stCxn id="8" idx="2"/>
          <a:endCxn id="9" idx="0"/>
        </xdr:cNvCxnSpPr>
      </xdr:nvCxnSpPr>
      <xdr:spPr bwMode="auto">
        <a:xfrm flipH="1">
          <a:off x="10090693" y="3146580"/>
          <a:ext cx="11487" cy="17913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289687</xdr:colOff>
      <xdr:row>26</xdr:row>
      <xdr:rowOff>32509</xdr:rowOff>
    </xdr:from>
    <xdr:to>
      <xdr:col>18</xdr:col>
      <xdr:colOff>295288</xdr:colOff>
      <xdr:row>29</xdr:row>
      <xdr:rowOff>27520</xdr:rowOff>
    </xdr:to>
    <xdr:sp macro="" textlink="">
      <xdr:nvSpPr>
        <xdr:cNvPr id="11" name="Rectangle 10">
          <a:hlinkClick xmlns:r="http://schemas.openxmlformats.org/officeDocument/2006/relationships" r:id="rId5"/>
        </xdr:cNvPr>
        <xdr:cNvSpPr>
          <a:spLocks noChangeArrowheads="1"/>
        </xdr:cNvSpPr>
      </xdr:nvSpPr>
      <xdr:spPr bwMode="auto">
        <a:xfrm>
          <a:off x="8862187" y="4386795"/>
          <a:ext cx="2454887" cy="484868"/>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Objections</a:t>
          </a:r>
          <a:r>
            <a:rPr lang="en-US" sz="1000" b="1" baseline="0">
              <a:solidFill>
                <a:schemeClr val="bg1"/>
              </a:solidFill>
              <a:latin typeface="Arial" panose="020B0604020202020204" pitchFamily="34" charset="0"/>
              <a:cs typeface="Arial" panose="020B0604020202020204" pitchFamily="34" charset="0"/>
            </a:rPr>
            <a:t> filed with the AO on 12 April 2017</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292488</xdr:colOff>
      <xdr:row>24</xdr:row>
      <xdr:rowOff>55944</xdr:rowOff>
    </xdr:from>
    <xdr:to>
      <xdr:col>16</xdr:col>
      <xdr:colOff>293550</xdr:colOff>
      <xdr:row>26</xdr:row>
      <xdr:rowOff>32509</xdr:rowOff>
    </xdr:to>
    <xdr:cxnSp macro="">
      <xdr:nvCxnSpPr>
        <xdr:cNvPr id="14" name="Straight Arrow Connector 13"/>
        <xdr:cNvCxnSpPr>
          <a:stCxn id="9" idx="2"/>
          <a:endCxn id="11" idx="0"/>
        </xdr:cNvCxnSpPr>
      </xdr:nvCxnSpPr>
      <xdr:spPr bwMode="auto">
        <a:xfrm flipH="1">
          <a:off x="10089631" y="4083658"/>
          <a:ext cx="1062" cy="30313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178548</xdr:colOff>
      <xdr:row>11</xdr:row>
      <xdr:rowOff>135773</xdr:rowOff>
    </xdr:from>
    <xdr:to>
      <xdr:col>13</xdr:col>
      <xdr:colOff>184151</xdr:colOff>
      <xdr:row>14</xdr:row>
      <xdr:rowOff>126248</xdr:rowOff>
    </xdr:to>
    <xdr:sp macro="" textlink="">
      <xdr:nvSpPr>
        <xdr:cNvPr id="15" name="Rectangle 14">
          <a:hlinkClick xmlns:r="http://schemas.openxmlformats.org/officeDocument/2006/relationships" r:id="rId6"/>
        </xdr:cNvPr>
        <xdr:cNvSpPr>
          <a:spLocks noChangeArrowheads="1"/>
        </xdr:cNvSpPr>
      </xdr:nvSpPr>
      <xdr:spPr bwMode="auto">
        <a:xfrm>
          <a:off x="5633775" y="2050394"/>
          <a:ext cx="2430149" cy="48115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13</xdr:col>
      <xdr:colOff>184151</xdr:colOff>
      <xdr:row>13</xdr:row>
      <xdr:rowOff>49231</xdr:rowOff>
    </xdr:from>
    <xdr:to>
      <xdr:col>16</xdr:col>
      <xdr:colOff>305037</xdr:colOff>
      <xdr:row>15</xdr:row>
      <xdr:rowOff>108105</xdr:rowOff>
    </xdr:to>
    <xdr:cxnSp macro="">
      <xdr:nvCxnSpPr>
        <xdr:cNvPr id="16" name="Elbow Connector 15"/>
        <xdr:cNvCxnSpPr>
          <a:stCxn id="15" idx="3"/>
          <a:endCxn id="8" idx="0"/>
        </xdr:cNvCxnSpPr>
      </xdr:nvCxnSpPr>
      <xdr:spPr bwMode="auto">
        <a:xfrm>
          <a:off x="8063924" y="2290973"/>
          <a:ext cx="1939295" cy="385996"/>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181351</xdr:colOff>
      <xdr:row>7</xdr:row>
      <xdr:rowOff>155573</xdr:rowOff>
    </xdr:from>
    <xdr:to>
      <xdr:col>11</xdr:col>
      <xdr:colOff>184151</xdr:colOff>
      <xdr:row>11</xdr:row>
      <xdr:rowOff>135772</xdr:rowOff>
    </xdr:to>
    <xdr:cxnSp macro="">
      <xdr:nvCxnSpPr>
        <xdr:cNvPr id="17" name="Elbow Connector 16"/>
        <xdr:cNvCxnSpPr>
          <a:stCxn id="2" idx="2"/>
          <a:endCxn id="15" idx="0"/>
        </xdr:cNvCxnSpPr>
      </xdr:nvCxnSpPr>
      <xdr:spPr bwMode="auto">
        <a:xfrm rot="5400000">
          <a:off x="6533030" y="1731773"/>
          <a:ext cx="634441" cy="2800"/>
        </a:xfrm>
        <a:prstGeom prst="bentConnector3">
          <a:avLst>
            <a:gd name="adj1" fmla="val 50000"/>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184149</xdr:colOff>
      <xdr:row>25</xdr:row>
      <xdr:rowOff>44114</xdr:rowOff>
    </xdr:from>
    <xdr:to>
      <xdr:col>13</xdr:col>
      <xdr:colOff>170391</xdr:colOff>
      <xdr:row>31</xdr:row>
      <xdr:rowOff>84359</xdr:rowOff>
    </xdr:to>
    <xdr:sp macro="" textlink="">
      <xdr:nvSpPr>
        <xdr:cNvPr id="18" name="Rectangle 17">
          <a:hlinkClick xmlns:r="http://schemas.openxmlformats.org/officeDocument/2006/relationships" r:id="rId7"/>
        </xdr:cNvPr>
        <xdr:cNvSpPr/>
      </xdr:nvSpPr>
      <xdr:spPr>
        <a:xfrm>
          <a:off x="5695042" y="4235114"/>
          <a:ext cx="2435528" cy="1019959"/>
        </a:xfrm>
        <a:prstGeom prst="rect">
          <a:avLst/>
        </a:prstGeom>
        <a:solidFill>
          <a:srgbClr val="002060"/>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143(3) dated 28 March 2013 which was received by the Company on 01 April 2013, made some disallowances. </a:t>
          </a:r>
          <a:endParaRPr lang="en-US" sz="10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11</xdr:col>
      <xdr:colOff>166384</xdr:colOff>
      <xdr:row>14</xdr:row>
      <xdr:rowOff>126248</xdr:rowOff>
    </xdr:from>
    <xdr:to>
      <xdr:col>11</xdr:col>
      <xdr:colOff>181350</xdr:colOff>
      <xdr:row>16</xdr:row>
      <xdr:rowOff>33230</xdr:rowOff>
    </xdr:to>
    <xdr:cxnSp macro="">
      <xdr:nvCxnSpPr>
        <xdr:cNvPr id="19" name="Straight Arrow Connector 18"/>
        <xdr:cNvCxnSpPr>
          <a:stCxn id="15" idx="2"/>
          <a:endCxn id="39" idx="0"/>
        </xdr:cNvCxnSpPr>
      </xdr:nvCxnSpPr>
      <xdr:spPr bwMode="auto">
        <a:xfrm flipH="1">
          <a:off x="6833884" y="2531551"/>
          <a:ext cx="14966" cy="23410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178548</xdr:colOff>
      <xdr:row>33</xdr:row>
      <xdr:rowOff>65284</xdr:rowOff>
    </xdr:from>
    <xdr:to>
      <xdr:col>13</xdr:col>
      <xdr:colOff>184151</xdr:colOff>
      <xdr:row>36</xdr:row>
      <xdr:rowOff>55759</xdr:rowOff>
    </xdr:to>
    <xdr:sp macro="" textlink="">
      <xdr:nvSpPr>
        <xdr:cNvPr id="20" name="Rectangle 19">
          <a:hlinkClick xmlns:r="http://schemas.openxmlformats.org/officeDocument/2006/relationships" r:id="rId8"/>
        </xdr:cNvPr>
        <xdr:cNvSpPr>
          <a:spLocks noChangeArrowheads="1"/>
        </xdr:cNvSpPr>
      </xdr:nvSpPr>
      <xdr:spPr bwMode="auto">
        <a:xfrm>
          <a:off x="5689441" y="5562570"/>
          <a:ext cx="2454889" cy="48033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184150</xdr:colOff>
      <xdr:row>38</xdr:row>
      <xdr:rowOff>80036</xdr:rowOff>
    </xdr:from>
    <xdr:to>
      <xdr:col>13</xdr:col>
      <xdr:colOff>180975</xdr:colOff>
      <xdr:row>43</xdr:row>
      <xdr:rowOff>52022</xdr:rowOff>
    </xdr:to>
    <xdr:sp macro="" textlink="">
      <xdr:nvSpPr>
        <xdr:cNvPr id="21" name="Rectangle 20">
          <a:hlinkClick xmlns:r="http://schemas.openxmlformats.org/officeDocument/2006/relationships" r:id="rId9"/>
        </xdr:cNvPr>
        <xdr:cNvSpPr/>
      </xdr:nvSpPr>
      <xdr:spPr>
        <a:xfrm>
          <a:off x="5695043" y="6393750"/>
          <a:ext cx="2446111" cy="78841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Arial" panose="020B0604020202020204" pitchFamily="34" charset="0"/>
              <a:ea typeface="+mn-ea"/>
              <a:cs typeface="Arial" panose="020B0604020202020204" pitchFamily="34" charset="0"/>
            </a:rPr>
            <a:t>Click here to access all proceeding related documents are attached</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181350</xdr:colOff>
      <xdr:row>36</xdr:row>
      <xdr:rowOff>55759</xdr:rowOff>
    </xdr:from>
    <xdr:to>
      <xdr:col>11</xdr:col>
      <xdr:colOff>182563</xdr:colOff>
      <xdr:row>38</xdr:row>
      <xdr:rowOff>80036</xdr:rowOff>
    </xdr:to>
    <xdr:cxnSp macro="">
      <xdr:nvCxnSpPr>
        <xdr:cNvPr id="22" name="Straight Arrow Connector 21"/>
        <xdr:cNvCxnSpPr>
          <a:stCxn id="20" idx="2"/>
          <a:endCxn id="21" idx="0"/>
        </xdr:cNvCxnSpPr>
      </xdr:nvCxnSpPr>
      <xdr:spPr bwMode="auto">
        <a:xfrm>
          <a:off x="6916886" y="6042902"/>
          <a:ext cx="1213" cy="350848"/>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177270</xdr:colOff>
      <xdr:row>31</xdr:row>
      <xdr:rowOff>84359</xdr:rowOff>
    </xdr:from>
    <xdr:to>
      <xdr:col>11</xdr:col>
      <xdr:colOff>181350</xdr:colOff>
      <xdr:row>33</xdr:row>
      <xdr:rowOff>65284</xdr:rowOff>
    </xdr:to>
    <xdr:cxnSp macro="">
      <xdr:nvCxnSpPr>
        <xdr:cNvPr id="23" name="Straight Arrow Connector 22"/>
        <xdr:cNvCxnSpPr>
          <a:stCxn id="18" idx="2"/>
          <a:endCxn id="20" idx="0"/>
        </xdr:cNvCxnSpPr>
      </xdr:nvCxnSpPr>
      <xdr:spPr bwMode="auto">
        <a:xfrm>
          <a:off x="6912806" y="5255073"/>
          <a:ext cx="4080" cy="30749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96603</xdr:colOff>
      <xdr:row>16</xdr:row>
      <xdr:rowOff>18599</xdr:rowOff>
    </xdr:from>
    <xdr:to>
      <xdr:col>8</xdr:col>
      <xdr:colOff>102205</xdr:colOff>
      <xdr:row>19</xdr:row>
      <xdr:rowOff>12249</xdr:rowOff>
    </xdr:to>
    <xdr:sp macro="" textlink="">
      <xdr:nvSpPr>
        <xdr:cNvPr id="24" name="Rectangle 23">
          <a:hlinkClick xmlns:r="http://schemas.openxmlformats.org/officeDocument/2006/relationships" r:id="rId10"/>
        </xdr:cNvPr>
        <xdr:cNvSpPr>
          <a:spLocks noChangeArrowheads="1"/>
        </xdr:cNvSpPr>
      </xdr:nvSpPr>
      <xdr:spPr bwMode="auto">
        <a:xfrm>
          <a:off x="2545889" y="2740028"/>
          <a:ext cx="2454887" cy="48350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Rectification</a:t>
          </a:r>
          <a:r>
            <a:rPr lang="en-US" sz="1000" b="1" baseline="0">
              <a:solidFill>
                <a:schemeClr val="bg1"/>
              </a:solidFill>
              <a:latin typeface="Arial" panose="020B0604020202020204" pitchFamily="34" charset="0"/>
              <a:cs typeface="Arial" panose="020B0604020202020204" pitchFamily="34" charset="0"/>
            </a:rPr>
            <a:t> Application u/s 154 before the AO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103262</xdr:colOff>
      <xdr:row>20</xdr:row>
      <xdr:rowOff>39491</xdr:rowOff>
    </xdr:from>
    <xdr:to>
      <xdr:col>8</xdr:col>
      <xdr:colOff>93737</xdr:colOff>
      <xdr:row>24</xdr:row>
      <xdr:rowOff>132953</xdr:rowOff>
    </xdr:to>
    <xdr:sp macro="" textlink="">
      <xdr:nvSpPr>
        <xdr:cNvPr id="25" name="Rectangle 24">
          <a:hlinkClick xmlns:r="http://schemas.openxmlformats.org/officeDocument/2006/relationships" r:id="rId11"/>
        </xdr:cNvPr>
        <xdr:cNvSpPr/>
      </xdr:nvSpPr>
      <xdr:spPr>
        <a:xfrm>
          <a:off x="2527807" y="3426158"/>
          <a:ext cx="2415021" cy="74770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The company has filed rectificaction application before the AO on 26 April 2013. The AO passed the order on 08 July 2013.</a:t>
          </a:r>
          <a:r>
            <a:rPr lang="en-US" sz="1000" baseline="0">
              <a:latin typeface="Arial" panose="020B0604020202020204" pitchFamily="34" charset="0"/>
              <a:cs typeface="Arial" panose="020B0604020202020204" pitchFamily="34" charset="0"/>
            </a:rPr>
            <a:t> </a:t>
          </a:r>
          <a:endParaRPr lang="en-US" sz="1000">
            <a:latin typeface="Arial" panose="020B0604020202020204" pitchFamily="34" charset="0"/>
            <a:cs typeface="Arial" panose="020B0604020202020204" pitchFamily="34" charset="0"/>
          </a:endParaRPr>
        </a:p>
      </xdr:txBody>
    </xdr:sp>
    <xdr:clientData/>
  </xdr:twoCellAnchor>
  <xdr:twoCellAnchor>
    <xdr:from>
      <xdr:col>6</xdr:col>
      <xdr:colOff>98500</xdr:colOff>
      <xdr:row>19</xdr:row>
      <xdr:rowOff>12249</xdr:rowOff>
    </xdr:from>
    <xdr:to>
      <xdr:col>6</xdr:col>
      <xdr:colOff>99404</xdr:colOff>
      <xdr:row>20</xdr:row>
      <xdr:rowOff>39491</xdr:rowOff>
    </xdr:to>
    <xdr:cxnSp macro="">
      <xdr:nvCxnSpPr>
        <xdr:cNvPr id="26" name="Straight Arrow Connector 25"/>
        <xdr:cNvCxnSpPr>
          <a:stCxn id="24" idx="2"/>
          <a:endCxn id="25" idx="0"/>
        </xdr:cNvCxnSpPr>
      </xdr:nvCxnSpPr>
      <xdr:spPr bwMode="auto">
        <a:xfrm flipH="1">
          <a:off x="3735318" y="3235355"/>
          <a:ext cx="904" cy="19080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99405</xdr:colOff>
      <xdr:row>13</xdr:row>
      <xdr:rowOff>49231</xdr:rowOff>
    </xdr:from>
    <xdr:to>
      <xdr:col>9</xdr:col>
      <xdr:colOff>178549</xdr:colOff>
      <xdr:row>16</xdr:row>
      <xdr:rowOff>18599</xdr:rowOff>
    </xdr:to>
    <xdr:cxnSp macro="">
      <xdr:nvCxnSpPr>
        <xdr:cNvPr id="27" name="Elbow Connector 26"/>
        <xdr:cNvCxnSpPr>
          <a:stCxn id="15" idx="1"/>
          <a:endCxn id="24" idx="0"/>
        </xdr:cNvCxnSpPr>
      </xdr:nvCxnSpPr>
      <xdr:spPr bwMode="auto">
        <a:xfrm rot="10800000" flipV="1">
          <a:off x="3736223" y="2290973"/>
          <a:ext cx="1897553" cy="460050"/>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166384</xdr:colOff>
      <xdr:row>22</xdr:row>
      <xdr:rowOff>73475</xdr:rowOff>
    </xdr:from>
    <xdr:to>
      <xdr:col>11</xdr:col>
      <xdr:colOff>177270</xdr:colOff>
      <xdr:row>25</xdr:row>
      <xdr:rowOff>44114</xdr:rowOff>
    </xdr:to>
    <xdr:cxnSp macro="">
      <xdr:nvCxnSpPr>
        <xdr:cNvPr id="38" name="Straight Arrow Connector 37"/>
        <xdr:cNvCxnSpPr>
          <a:stCxn id="39" idx="2"/>
          <a:endCxn id="18" idx="0"/>
        </xdr:cNvCxnSpPr>
      </xdr:nvCxnSpPr>
      <xdr:spPr bwMode="auto">
        <a:xfrm>
          <a:off x="6901920" y="3774618"/>
          <a:ext cx="10886" cy="46049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173263</xdr:colOff>
      <xdr:row>16</xdr:row>
      <xdr:rowOff>33230</xdr:rowOff>
    </xdr:from>
    <xdr:to>
      <xdr:col>13</xdr:col>
      <xdr:colOff>159505</xdr:colOff>
      <xdr:row>22</xdr:row>
      <xdr:rowOff>73475</xdr:rowOff>
    </xdr:to>
    <xdr:sp macro="" textlink="">
      <xdr:nvSpPr>
        <xdr:cNvPr id="39" name="Rectangle 38">
          <a:hlinkClick xmlns:r="http://schemas.openxmlformats.org/officeDocument/2006/relationships" r:id="rId12"/>
        </xdr:cNvPr>
        <xdr:cNvSpPr/>
      </xdr:nvSpPr>
      <xdr:spPr>
        <a:xfrm>
          <a:off x="5684156" y="2754659"/>
          <a:ext cx="2435528" cy="1019959"/>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Arial" panose="020B0604020202020204" pitchFamily="34" charset="0"/>
              <a:ea typeface="+mn-ea"/>
              <a:cs typeface="Arial" panose="020B0604020202020204" pitchFamily="34" charset="0"/>
            </a:rPr>
            <a:t>Click here to access all proceeding related documents are attached</a:t>
          </a:r>
          <a:endParaRPr lang="en-US" sz="1000">
            <a:effectLst/>
            <a:latin typeface="Arial" panose="020B0604020202020204" pitchFamily="34" charset="0"/>
            <a:cs typeface="Arial" panose="020B0604020202020204" pitchFamily="34" charset="0"/>
          </a:endParaRPr>
        </a:p>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 </a:t>
          </a:r>
          <a:endParaRPr lang="en-US" sz="1000">
            <a:effectLst/>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184150</xdr:colOff>
      <xdr:row>6</xdr:row>
      <xdr:rowOff>136525</xdr:rowOff>
    </xdr:from>
    <xdr:to>
      <xdr:col>18</xdr:col>
      <xdr:colOff>184150</xdr:colOff>
      <xdr:row>7</xdr:row>
      <xdr:rowOff>155574</xdr:rowOff>
    </xdr:to>
    <xdr:sp macro="" textlink="">
      <xdr:nvSpPr>
        <xdr:cNvPr id="2" name="Rectangle 1">
          <a:hlinkClick xmlns:r="http://schemas.openxmlformats.org/officeDocument/2006/relationships" r:id="rId1"/>
        </xdr:cNvPr>
        <xdr:cNvSpPr>
          <a:spLocks noChangeArrowheads="1"/>
        </xdr:cNvSpPr>
      </xdr:nvSpPr>
      <xdr:spPr bwMode="auto">
        <a:xfrm>
          <a:off x="2622550" y="1193800"/>
          <a:ext cx="8534400" cy="209549"/>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REVISED RETURN OF INCOME FILED ON 26-07-2012</a:t>
          </a:r>
        </a:p>
      </xdr:txBody>
    </xdr:sp>
    <xdr:clientData/>
  </xdr:twoCellAnchor>
  <xdr:twoCellAnchor>
    <xdr:from>
      <xdr:col>11</xdr:col>
      <xdr:colOff>181350</xdr:colOff>
      <xdr:row>7</xdr:row>
      <xdr:rowOff>155574</xdr:rowOff>
    </xdr:from>
    <xdr:to>
      <xdr:col>11</xdr:col>
      <xdr:colOff>184151</xdr:colOff>
      <xdr:row>11</xdr:row>
      <xdr:rowOff>50207</xdr:rowOff>
    </xdr:to>
    <xdr:cxnSp macro="">
      <xdr:nvCxnSpPr>
        <xdr:cNvPr id="5" name="Straight Arrow Connector 4"/>
        <xdr:cNvCxnSpPr>
          <a:stCxn id="2" idx="2"/>
          <a:endCxn id="8" idx="0"/>
        </xdr:cNvCxnSpPr>
      </xdr:nvCxnSpPr>
      <xdr:spPr bwMode="auto">
        <a:xfrm flipH="1">
          <a:off x="6825618" y="1386854"/>
          <a:ext cx="2801" cy="545121"/>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174625</xdr:colOff>
      <xdr:row>4</xdr:row>
      <xdr:rowOff>127000</xdr:rowOff>
    </xdr:from>
    <xdr:to>
      <xdr:col>18</xdr:col>
      <xdr:colOff>174625</xdr:colOff>
      <xdr:row>6</xdr:row>
      <xdr:rowOff>15874</xdr:rowOff>
    </xdr:to>
    <xdr:sp macro="" textlink="">
      <xdr:nvSpPr>
        <xdr:cNvPr id="7" name="Rectangle 6">
          <a:hlinkClick xmlns:r="http://schemas.openxmlformats.org/officeDocument/2006/relationships" r:id="rId2"/>
        </xdr:cNvPr>
        <xdr:cNvSpPr>
          <a:spLocks noChangeArrowheads="1"/>
        </xdr:cNvSpPr>
      </xdr:nvSpPr>
      <xdr:spPr bwMode="auto">
        <a:xfrm>
          <a:off x="2613025" y="860425"/>
          <a:ext cx="8534400" cy="212724"/>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09-11-2011</a:t>
          </a:r>
        </a:p>
      </xdr:txBody>
    </xdr:sp>
    <xdr:clientData/>
  </xdr:twoCellAnchor>
  <xdr:twoCellAnchor>
    <xdr:from>
      <xdr:col>9</xdr:col>
      <xdr:colOff>178548</xdr:colOff>
      <xdr:row>11</xdr:row>
      <xdr:rowOff>50207</xdr:rowOff>
    </xdr:from>
    <xdr:to>
      <xdr:col>13</xdr:col>
      <xdr:colOff>184151</xdr:colOff>
      <xdr:row>14</xdr:row>
      <xdr:rowOff>40682</xdr:rowOff>
    </xdr:to>
    <xdr:sp macro="" textlink="">
      <xdr:nvSpPr>
        <xdr:cNvPr id="8" name="Rectangle 7">
          <a:hlinkClick xmlns:r="http://schemas.openxmlformats.org/officeDocument/2006/relationships" r:id="rId3"/>
        </xdr:cNvPr>
        <xdr:cNvSpPr>
          <a:spLocks noChangeArrowheads="1"/>
        </xdr:cNvSpPr>
      </xdr:nvSpPr>
      <xdr:spPr bwMode="auto">
        <a:xfrm>
          <a:off x="5614768" y="1931975"/>
          <a:ext cx="2421700" cy="478341"/>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9</xdr:col>
      <xdr:colOff>172943</xdr:colOff>
      <xdr:row>20</xdr:row>
      <xdr:rowOff>89028</xdr:rowOff>
    </xdr:from>
    <xdr:to>
      <xdr:col>13</xdr:col>
      <xdr:colOff>159185</xdr:colOff>
      <xdr:row>26</xdr:row>
      <xdr:rowOff>136031</xdr:rowOff>
    </xdr:to>
    <xdr:sp macro="" textlink="">
      <xdr:nvSpPr>
        <xdr:cNvPr id="10" name="Rectangle 9">
          <a:hlinkClick xmlns:r="http://schemas.openxmlformats.org/officeDocument/2006/relationships" r:id="rId4"/>
        </xdr:cNvPr>
        <xdr:cNvSpPr/>
      </xdr:nvSpPr>
      <xdr:spPr>
        <a:xfrm>
          <a:off x="5609163" y="3434394"/>
          <a:ext cx="2402339" cy="1022735"/>
        </a:xfrm>
        <a:prstGeom prst="rect">
          <a:avLst/>
        </a:prstGeom>
        <a:solidFill>
          <a:schemeClr val="tx2"/>
        </a:solidFill>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143(3) dated 31 March 2014 which was received by the Company on 01 April 2014, made some disallowances. </a:t>
          </a:r>
          <a:endParaRPr lang="en-US" sz="10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9</xdr:col>
      <xdr:colOff>161229</xdr:colOff>
      <xdr:row>29</xdr:row>
      <xdr:rowOff>49729</xdr:rowOff>
    </xdr:from>
    <xdr:to>
      <xdr:col>13</xdr:col>
      <xdr:colOff>166832</xdr:colOff>
      <xdr:row>32</xdr:row>
      <xdr:rowOff>40204</xdr:rowOff>
    </xdr:to>
    <xdr:sp macro="" textlink="">
      <xdr:nvSpPr>
        <xdr:cNvPr id="12" name="Rectangle 11">
          <a:hlinkClick xmlns:r="http://schemas.openxmlformats.org/officeDocument/2006/relationships" r:id="rId5"/>
        </xdr:cNvPr>
        <xdr:cNvSpPr>
          <a:spLocks noChangeArrowheads="1"/>
        </xdr:cNvSpPr>
      </xdr:nvSpPr>
      <xdr:spPr bwMode="auto">
        <a:xfrm>
          <a:off x="5597449" y="4858692"/>
          <a:ext cx="2421700" cy="478341"/>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164031</xdr:colOff>
      <xdr:row>26</xdr:row>
      <xdr:rowOff>136031</xdr:rowOff>
    </xdr:from>
    <xdr:to>
      <xdr:col>11</xdr:col>
      <xdr:colOff>166064</xdr:colOff>
      <xdr:row>29</xdr:row>
      <xdr:rowOff>49729</xdr:rowOff>
    </xdr:to>
    <xdr:cxnSp macro="">
      <xdr:nvCxnSpPr>
        <xdr:cNvPr id="13" name="Straight Arrow Connector 12"/>
        <xdr:cNvCxnSpPr>
          <a:stCxn id="10" idx="2"/>
          <a:endCxn id="12" idx="0"/>
        </xdr:cNvCxnSpPr>
      </xdr:nvCxnSpPr>
      <xdr:spPr bwMode="auto">
        <a:xfrm flipH="1">
          <a:off x="6808299" y="4457129"/>
          <a:ext cx="2033" cy="40156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532032</xdr:colOff>
      <xdr:row>16</xdr:row>
      <xdr:rowOff>38177</xdr:rowOff>
    </xdr:from>
    <xdr:to>
      <xdr:col>17</xdr:col>
      <xdr:colOff>95250</xdr:colOff>
      <xdr:row>19</xdr:row>
      <xdr:rowOff>31826</xdr:rowOff>
    </xdr:to>
    <xdr:sp macro="" textlink="">
      <xdr:nvSpPr>
        <xdr:cNvPr id="14" name="Rectangle 13">
          <a:hlinkClick xmlns:r="http://schemas.openxmlformats.org/officeDocument/2006/relationships" r:id="rId6"/>
        </xdr:cNvPr>
        <xdr:cNvSpPr>
          <a:spLocks noChangeArrowheads="1"/>
        </xdr:cNvSpPr>
      </xdr:nvSpPr>
      <xdr:spPr bwMode="auto">
        <a:xfrm>
          <a:off x="8511865" y="2705177"/>
          <a:ext cx="2018552" cy="469899"/>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Rectification</a:t>
          </a:r>
          <a:r>
            <a:rPr lang="en-US" sz="1000" b="1" baseline="0">
              <a:solidFill>
                <a:schemeClr val="bg1"/>
              </a:solidFill>
              <a:latin typeface="Arial" panose="020B0604020202020204" pitchFamily="34" charset="0"/>
              <a:cs typeface="Arial" panose="020B0604020202020204" pitchFamily="34" charset="0"/>
            </a:rPr>
            <a:t> Application u/s 154 before the AO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184151</xdr:colOff>
      <xdr:row>12</xdr:row>
      <xdr:rowOff>124820</xdr:rowOff>
    </xdr:from>
    <xdr:to>
      <xdr:col>15</xdr:col>
      <xdr:colOff>313641</xdr:colOff>
      <xdr:row>16</xdr:row>
      <xdr:rowOff>38177</xdr:rowOff>
    </xdr:to>
    <xdr:cxnSp macro="">
      <xdr:nvCxnSpPr>
        <xdr:cNvPr id="17" name="Elbow Connector 16"/>
        <xdr:cNvCxnSpPr>
          <a:stCxn id="8" idx="3"/>
          <a:endCxn id="14" idx="0"/>
        </xdr:cNvCxnSpPr>
      </xdr:nvCxnSpPr>
      <xdr:spPr bwMode="auto">
        <a:xfrm>
          <a:off x="8163984" y="2156820"/>
          <a:ext cx="1357157" cy="548357"/>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160763</xdr:colOff>
      <xdr:row>32</xdr:row>
      <xdr:rowOff>40204</xdr:rowOff>
    </xdr:from>
    <xdr:to>
      <xdr:col>11</xdr:col>
      <xdr:colOff>164031</xdr:colOff>
      <xdr:row>33</xdr:row>
      <xdr:rowOff>157424</xdr:rowOff>
    </xdr:to>
    <xdr:cxnSp macro="">
      <xdr:nvCxnSpPr>
        <xdr:cNvPr id="19" name="Straight Arrow Connector 18"/>
        <xdr:cNvCxnSpPr>
          <a:stCxn id="12" idx="2"/>
        </xdr:cNvCxnSpPr>
      </xdr:nvCxnSpPr>
      <xdr:spPr bwMode="auto">
        <a:xfrm flipH="1">
          <a:off x="6805031" y="5337033"/>
          <a:ext cx="3268" cy="27984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179667</xdr:colOff>
      <xdr:row>15</xdr:row>
      <xdr:rowOff>136127</xdr:rowOff>
    </xdr:from>
    <xdr:to>
      <xdr:col>13</xdr:col>
      <xdr:colOff>165909</xdr:colOff>
      <xdr:row>18</xdr:row>
      <xdr:rowOff>134907</xdr:rowOff>
    </xdr:to>
    <xdr:sp macro="" textlink="">
      <xdr:nvSpPr>
        <xdr:cNvPr id="25" name="Rectangle 24">
          <a:hlinkClick xmlns:r="http://schemas.openxmlformats.org/officeDocument/2006/relationships" r:id="rId7"/>
        </xdr:cNvPr>
        <xdr:cNvSpPr/>
      </xdr:nvSpPr>
      <xdr:spPr>
        <a:xfrm>
          <a:off x="5615887" y="2668383"/>
          <a:ext cx="2402339" cy="486646"/>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11</xdr:col>
      <xdr:colOff>172788</xdr:colOff>
      <xdr:row>14</xdr:row>
      <xdr:rowOff>40682</xdr:rowOff>
    </xdr:from>
    <xdr:to>
      <xdr:col>11</xdr:col>
      <xdr:colOff>181350</xdr:colOff>
      <xdr:row>15</xdr:row>
      <xdr:rowOff>136127</xdr:rowOff>
    </xdr:to>
    <xdr:cxnSp macro="">
      <xdr:nvCxnSpPr>
        <xdr:cNvPr id="26" name="Straight Arrow Connector 25"/>
        <xdr:cNvCxnSpPr>
          <a:stCxn id="8" idx="2"/>
          <a:endCxn id="25" idx="0"/>
        </xdr:cNvCxnSpPr>
      </xdr:nvCxnSpPr>
      <xdr:spPr bwMode="auto">
        <a:xfrm flipH="1">
          <a:off x="6817056" y="2410316"/>
          <a:ext cx="8562" cy="25806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166064</xdr:colOff>
      <xdr:row>18</xdr:row>
      <xdr:rowOff>134907</xdr:rowOff>
    </xdr:from>
    <xdr:to>
      <xdr:col>11</xdr:col>
      <xdr:colOff>172788</xdr:colOff>
      <xdr:row>20</xdr:row>
      <xdr:rowOff>89028</xdr:rowOff>
    </xdr:to>
    <xdr:cxnSp macro="">
      <xdr:nvCxnSpPr>
        <xdr:cNvPr id="35" name="Straight Arrow Connector 34"/>
        <xdr:cNvCxnSpPr>
          <a:stCxn id="25" idx="2"/>
          <a:endCxn id="10" idx="0"/>
        </xdr:cNvCxnSpPr>
      </xdr:nvCxnSpPr>
      <xdr:spPr bwMode="auto">
        <a:xfrm flipH="1">
          <a:off x="6810332" y="3155029"/>
          <a:ext cx="6724" cy="27936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169074</xdr:colOff>
      <xdr:row>34</xdr:row>
      <xdr:rowOff>27005</xdr:rowOff>
    </xdr:from>
    <xdr:to>
      <xdr:col>13</xdr:col>
      <xdr:colOff>165899</xdr:colOff>
      <xdr:row>38</xdr:row>
      <xdr:rowOff>154855</xdr:rowOff>
    </xdr:to>
    <xdr:sp macro="" textlink="">
      <xdr:nvSpPr>
        <xdr:cNvPr id="42" name="Rectangle 41">
          <a:hlinkClick xmlns:r="http://schemas.openxmlformats.org/officeDocument/2006/relationships" r:id="rId8"/>
        </xdr:cNvPr>
        <xdr:cNvSpPr/>
      </xdr:nvSpPr>
      <xdr:spPr>
        <a:xfrm>
          <a:off x="5605294" y="5649078"/>
          <a:ext cx="2412922" cy="778338"/>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17</xdr:col>
      <xdr:colOff>337091</xdr:colOff>
      <xdr:row>16</xdr:row>
      <xdr:rowOff>39975</xdr:rowOff>
    </xdr:from>
    <xdr:to>
      <xdr:col>20</xdr:col>
      <xdr:colOff>381000</xdr:colOff>
      <xdr:row>19</xdr:row>
      <xdr:rowOff>39842</xdr:rowOff>
    </xdr:to>
    <xdr:sp macro="" textlink="">
      <xdr:nvSpPr>
        <xdr:cNvPr id="18" name="Rectangle 17">
          <a:hlinkClick xmlns:r="http://schemas.openxmlformats.org/officeDocument/2006/relationships" r:id="rId9"/>
        </xdr:cNvPr>
        <xdr:cNvSpPr/>
      </xdr:nvSpPr>
      <xdr:spPr>
        <a:xfrm>
          <a:off x="10772258" y="2706975"/>
          <a:ext cx="1885409" cy="47611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defTabSz="914400" rtl="0" eaLnBrk="1" latinLnBrk="0" hangingPunct="1"/>
          <a:r>
            <a:rPr lang="en-US" sz="1000" b="1" kern="1200">
              <a:solidFill>
                <a:schemeClr val="bg1"/>
              </a:solidFill>
              <a:latin typeface="Arial" panose="020B0604020202020204" pitchFamily="34" charset="0"/>
              <a:ea typeface="+mn-ea"/>
              <a:cs typeface="Arial" panose="020B0604020202020204" pitchFamily="34" charset="0"/>
            </a:rPr>
            <a:t>The AO has suo moto passed the rectication order on 19 August 2015. </a:t>
          </a:r>
        </a:p>
      </xdr:txBody>
    </xdr:sp>
    <xdr:clientData/>
  </xdr:twoCellAnchor>
  <xdr:twoCellAnchor>
    <xdr:from>
      <xdr:col>13</xdr:col>
      <xdr:colOff>184151</xdr:colOff>
      <xdr:row>12</xdr:row>
      <xdr:rowOff>124820</xdr:rowOff>
    </xdr:from>
    <xdr:to>
      <xdr:col>19</xdr:col>
      <xdr:colOff>52130</xdr:colOff>
      <xdr:row>16</xdr:row>
      <xdr:rowOff>39975</xdr:rowOff>
    </xdr:to>
    <xdr:cxnSp macro="">
      <xdr:nvCxnSpPr>
        <xdr:cNvPr id="21" name="Elbow Connector 20"/>
        <xdr:cNvCxnSpPr>
          <a:stCxn id="8" idx="3"/>
          <a:endCxn id="18" idx="0"/>
        </xdr:cNvCxnSpPr>
      </xdr:nvCxnSpPr>
      <xdr:spPr bwMode="auto">
        <a:xfrm>
          <a:off x="8163984" y="2156820"/>
          <a:ext cx="3550979" cy="550155"/>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184150</xdr:colOff>
      <xdr:row>6</xdr:row>
      <xdr:rowOff>136525</xdr:rowOff>
    </xdr:from>
    <xdr:to>
      <xdr:col>18</xdr:col>
      <xdr:colOff>184150</xdr:colOff>
      <xdr:row>7</xdr:row>
      <xdr:rowOff>155574</xdr:rowOff>
    </xdr:to>
    <xdr:sp macro="" textlink="">
      <xdr:nvSpPr>
        <xdr:cNvPr id="2" name="Rectangle 1">
          <a:hlinkClick xmlns:r="http://schemas.openxmlformats.org/officeDocument/2006/relationships" r:id="rId1"/>
        </xdr:cNvPr>
        <xdr:cNvSpPr>
          <a:spLocks noChangeArrowheads="1"/>
        </xdr:cNvSpPr>
      </xdr:nvSpPr>
      <xdr:spPr bwMode="auto">
        <a:xfrm>
          <a:off x="2604621" y="1178672"/>
          <a:ext cx="8471647" cy="209549"/>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REVISED RETURN OF INCOME FILED ON 29-03-2014</a:t>
          </a:r>
        </a:p>
      </xdr:txBody>
    </xdr:sp>
    <xdr:clientData/>
  </xdr:twoCellAnchor>
  <xdr:twoCellAnchor>
    <xdr:from>
      <xdr:col>9</xdr:col>
      <xdr:colOff>184151</xdr:colOff>
      <xdr:row>10</xdr:row>
      <xdr:rowOff>146049</xdr:rowOff>
    </xdr:from>
    <xdr:to>
      <xdr:col>13</xdr:col>
      <xdr:colOff>193675</xdr:colOff>
      <xdr:row>13</xdr:row>
      <xdr:rowOff>146049</xdr:rowOff>
    </xdr:to>
    <xdr:sp macro="" textlink="">
      <xdr:nvSpPr>
        <xdr:cNvPr id="3" name="Rectangle 2"/>
        <xdr:cNvSpPr>
          <a:spLocks noChangeArrowheads="1"/>
        </xdr:cNvSpPr>
      </xdr:nvSpPr>
      <xdr:spPr bwMode="auto">
        <a:xfrm>
          <a:off x="5670551" y="1879599"/>
          <a:ext cx="2447924" cy="485775"/>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Intimation u/s.143 (1)</a:t>
          </a:r>
        </a:p>
      </xdr:txBody>
    </xdr:sp>
    <xdr:clientData/>
  </xdr:twoCellAnchor>
  <xdr:twoCellAnchor>
    <xdr:from>
      <xdr:col>9</xdr:col>
      <xdr:colOff>184150</xdr:colOff>
      <xdr:row>14</xdr:row>
      <xdr:rowOff>138990</xdr:rowOff>
    </xdr:from>
    <xdr:to>
      <xdr:col>13</xdr:col>
      <xdr:colOff>171450</xdr:colOff>
      <xdr:row>18</xdr:row>
      <xdr:rowOff>111124</xdr:rowOff>
    </xdr:to>
    <xdr:sp macro="" textlink="">
      <xdr:nvSpPr>
        <xdr:cNvPr id="4" name="Rectangle 3"/>
        <xdr:cNvSpPr/>
      </xdr:nvSpPr>
      <xdr:spPr>
        <a:xfrm>
          <a:off x="5670550" y="2520240"/>
          <a:ext cx="2425700" cy="61983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baseline="0">
              <a:latin typeface="Arial" panose="020B0604020202020204" pitchFamily="34" charset="0"/>
              <a:cs typeface="Arial" panose="020B0604020202020204" pitchFamily="34" charset="0"/>
            </a:rPr>
            <a:t>Intimation u/s 143(1) has not been received by the Company. </a:t>
          </a:r>
        </a:p>
      </xdr:txBody>
    </xdr:sp>
    <xdr:clientData/>
  </xdr:twoCellAnchor>
  <xdr:twoCellAnchor>
    <xdr:from>
      <xdr:col>11</xdr:col>
      <xdr:colOff>184150</xdr:colOff>
      <xdr:row>7</xdr:row>
      <xdr:rowOff>155574</xdr:rowOff>
    </xdr:from>
    <xdr:to>
      <xdr:col>11</xdr:col>
      <xdr:colOff>188913</xdr:colOff>
      <xdr:row>10</xdr:row>
      <xdr:rowOff>146049</xdr:rowOff>
    </xdr:to>
    <xdr:cxnSp macro="">
      <xdr:nvCxnSpPr>
        <xdr:cNvPr id="5" name="Straight Arrow Connector 4"/>
        <xdr:cNvCxnSpPr>
          <a:stCxn id="2" idx="2"/>
          <a:endCxn id="3" idx="0"/>
        </xdr:cNvCxnSpPr>
      </xdr:nvCxnSpPr>
      <xdr:spPr bwMode="auto">
        <a:xfrm>
          <a:off x="6889750" y="1403349"/>
          <a:ext cx="4763" cy="47625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177800</xdr:colOff>
      <xdr:row>13</xdr:row>
      <xdr:rowOff>146049</xdr:rowOff>
    </xdr:from>
    <xdr:to>
      <xdr:col>11</xdr:col>
      <xdr:colOff>188913</xdr:colOff>
      <xdr:row>14</xdr:row>
      <xdr:rowOff>138990</xdr:rowOff>
    </xdr:to>
    <xdr:cxnSp macro="">
      <xdr:nvCxnSpPr>
        <xdr:cNvPr id="6" name="Straight Arrow Connector 5"/>
        <xdr:cNvCxnSpPr>
          <a:stCxn id="3" idx="2"/>
          <a:endCxn id="4" idx="0"/>
        </xdr:cNvCxnSpPr>
      </xdr:nvCxnSpPr>
      <xdr:spPr bwMode="auto">
        <a:xfrm flipH="1">
          <a:off x="6883400" y="2365374"/>
          <a:ext cx="11113" cy="15486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174625</xdr:colOff>
      <xdr:row>4</xdr:row>
      <xdr:rowOff>127000</xdr:rowOff>
    </xdr:from>
    <xdr:to>
      <xdr:col>18</xdr:col>
      <xdr:colOff>174625</xdr:colOff>
      <xdr:row>6</xdr:row>
      <xdr:rowOff>15874</xdr:rowOff>
    </xdr:to>
    <xdr:sp macro="" textlink="">
      <xdr:nvSpPr>
        <xdr:cNvPr id="7" name="Rectangle 6">
          <a:hlinkClick xmlns:r="http://schemas.openxmlformats.org/officeDocument/2006/relationships" r:id="rId2"/>
        </xdr:cNvPr>
        <xdr:cNvSpPr>
          <a:spLocks noChangeArrowheads="1"/>
        </xdr:cNvSpPr>
      </xdr:nvSpPr>
      <xdr:spPr bwMode="auto">
        <a:xfrm>
          <a:off x="2595096" y="855382"/>
          <a:ext cx="8471647" cy="202639"/>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28-09-2012</a:t>
          </a:r>
        </a:p>
      </xdr:txBody>
    </xdr:sp>
    <xdr:clientData/>
  </xdr:twoCellAnchor>
  <xdr:twoCellAnchor>
    <xdr:from>
      <xdr:col>9</xdr:col>
      <xdr:colOff>178548</xdr:colOff>
      <xdr:row>22</xdr:row>
      <xdr:rowOff>67734</xdr:rowOff>
    </xdr:from>
    <xdr:to>
      <xdr:col>13</xdr:col>
      <xdr:colOff>184151</xdr:colOff>
      <xdr:row>25</xdr:row>
      <xdr:rowOff>58209</xdr:rowOff>
    </xdr:to>
    <xdr:sp macro="" textlink="">
      <xdr:nvSpPr>
        <xdr:cNvPr id="8" name="Rectangle 7">
          <a:hlinkClick xmlns:r="http://schemas.openxmlformats.org/officeDocument/2006/relationships" r:id="rId3"/>
        </xdr:cNvPr>
        <xdr:cNvSpPr>
          <a:spLocks noChangeArrowheads="1"/>
        </xdr:cNvSpPr>
      </xdr:nvSpPr>
      <xdr:spPr bwMode="auto">
        <a:xfrm>
          <a:off x="5664948" y="3744384"/>
          <a:ext cx="2444003" cy="476250"/>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3</xdr:col>
      <xdr:colOff>87554</xdr:colOff>
      <xdr:row>23</xdr:row>
      <xdr:rowOff>141412</xdr:rowOff>
    </xdr:from>
    <xdr:to>
      <xdr:col>9</xdr:col>
      <xdr:colOff>178549</xdr:colOff>
      <xdr:row>26</xdr:row>
      <xdr:rowOff>27081</xdr:rowOff>
    </xdr:to>
    <xdr:cxnSp macro="">
      <xdr:nvCxnSpPr>
        <xdr:cNvPr id="9" name="Elbow Connector 8"/>
        <xdr:cNvCxnSpPr>
          <a:stCxn id="8" idx="1"/>
          <a:endCxn id="19" idx="0"/>
        </xdr:cNvCxnSpPr>
      </xdr:nvCxnSpPr>
      <xdr:spPr bwMode="auto">
        <a:xfrm rot="10800000" flipV="1">
          <a:off x="1916354" y="3979987"/>
          <a:ext cx="3748595" cy="371444"/>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177800</xdr:colOff>
      <xdr:row>18</xdr:row>
      <xdr:rowOff>111124</xdr:rowOff>
    </xdr:from>
    <xdr:to>
      <xdr:col>11</xdr:col>
      <xdr:colOff>181350</xdr:colOff>
      <xdr:row>22</xdr:row>
      <xdr:rowOff>67734</xdr:rowOff>
    </xdr:to>
    <xdr:cxnSp macro="">
      <xdr:nvCxnSpPr>
        <xdr:cNvPr id="10" name="Elbow Connector 9"/>
        <xdr:cNvCxnSpPr>
          <a:stCxn id="4" idx="2"/>
          <a:endCxn id="8" idx="0"/>
        </xdr:cNvCxnSpPr>
      </xdr:nvCxnSpPr>
      <xdr:spPr bwMode="auto">
        <a:xfrm rot="16200000" flipH="1">
          <a:off x="6583020" y="3440454"/>
          <a:ext cx="604310" cy="3550"/>
        </a:xfrm>
        <a:prstGeom prst="bentConnector3">
          <a:avLst>
            <a:gd name="adj1" fmla="val 50000"/>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196055</xdr:colOff>
      <xdr:row>33</xdr:row>
      <xdr:rowOff>23811</xdr:rowOff>
    </xdr:from>
    <xdr:to>
      <xdr:col>13</xdr:col>
      <xdr:colOff>182297</xdr:colOff>
      <xdr:row>38</xdr:row>
      <xdr:rowOff>69054</xdr:rowOff>
    </xdr:to>
    <xdr:sp macro="" textlink="">
      <xdr:nvSpPr>
        <xdr:cNvPr id="11" name="Rectangle 10">
          <a:hlinkClick xmlns:r="http://schemas.openxmlformats.org/officeDocument/2006/relationships" r:id="rId4"/>
        </xdr:cNvPr>
        <xdr:cNvSpPr/>
      </xdr:nvSpPr>
      <xdr:spPr>
        <a:xfrm>
          <a:off x="5661024" y="5619749"/>
          <a:ext cx="2415117" cy="878680"/>
        </a:xfrm>
        <a:prstGeom prst="rect">
          <a:avLst/>
        </a:prstGeom>
        <a:solidFill>
          <a:srgbClr val="002060"/>
        </a:solidFill>
        <a:ln>
          <a:noFill/>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143(3) dated 18 March 2015 which was received by the Company on 27 March 2015, made some disallowances.</a:t>
          </a:r>
          <a:endParaRPr lang="en-US" sz="10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11</xdr:col>
      <xdr:colOff>181350</xdr:colOff>
      <xdr:row>25</xdr:row>
      <xdr:rowOff>58209</xdr:rowOff>
    </xdr:from>
    <xdr:to>
      <xdr:col>11</xdr:col>
      <xdr:colOff>186266</xdr:colOff>
      <xdr:row>26</xdr:row>
      <xdr:rowOff>148781</xdr:rowOff>
    </xdr:to>
    <xdr:cxnSp macro="">
      <xdr:nvCxnSpPr>
        <xdr:cNvPr id="12" name="Straight Arrow Connector 11"/>
        <xdr:cNvCxnSpPr>
          <a:stCxn id="8" idx="2"/>
          <a:endCxn id="38" idx="0"/>
        </xdr:cNvCxnSpPr>
      </xdr:nvCxnSpPr>
      <xdr:spPr bwMode="auto">
        <a:xfrm>
          <a:off x="6860756" y="4320647"/>
          <a:ext cx="4916" cy="25725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190454</xdr:colOff>
      <xdr:row>40</xdr:row>
      <xdr:rowOff>114113</xdr:rowOff>
    </xdr:from>
    <xdr:to>
      <xdr:col>13</xdr:col>
      <xdr:colOff>196057</xdr:colOff>
      <xdr:row>43</xdr:row>
      <xdr:rowOff>104587</xdr:rowOff>
    </xdr:to>
    <xdr:sp macro="" textlink="">
      <xdr:nvSpPr>
        <xdr:cNvPr id="13" name="Rectangle 12">
          <a:hlinkClick xmlns:r="http://schemas.openxmlformats.org/officeDocument/2006/relationships" r:id="rId5"/>
        </xdr:cNvPr>
        <xdr:cNvSpPr>
          <a:spLocks noChangeArrowheads="1"/>
        </xdr:cNvSpPr>
      </xdr:nvSpPr>
      <xdr:spPr bwMode="auto">
        <a:xfrm>
          <a:off x="5655423" y="6876863"/>
          <a:ext cx="2434478" cy="49053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189177</xdr:colOff>
      <xdr:row>38</xdr:row>
      <xdr:rowOff>69054</xdr:rowOff>
    </xdr:from>
    <xdr:to>
      <xdr:col>11</xdr:col>
      <xdr:colOff>193256</xdr:colOff>
      <xdr:row>40</xdr:row>
      <xdr:rowOff>114113</xdr:rowOff>
    </xdr:to>
    <xdr:cxnSp macro="">
      <xdr:nvCxnSpPr>
        <xdr:cNvPr id="14" name="Straight Arrow Connector 13"/>
        <xdr:cNvCxnSpPr>
          <a:stCxn id="11" idx="2"/>
          <a:endCxn id="13" idx="0"/>
        </xdr:cNvCxnSpPr>
      </xdr:nvCxnSpPr>
      <xdr:spPr bwMode="auto">
        <a:xfrm>
          <a:off x="6868583" y="6498429"/>
          <a:ext cx="4079" cy="378434"/>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532032</xdr:colOff>
      <xdr:row>25</xdr:row>
      <xdr:rowOff>73025</xdr:rowOff>
    </xdr:from>
    <xdr:to>
      <xdr:col>17</xdr:col>
      <xdr:colOff>537634</xdr:colOff>
      <xdr:row>28</xdr:row>
      <xdr:rowOff>66675</xdr:rowOff>
    </xdr:to>
    <xdr:sp macro="" textlink="">
      <xdr:nvSpPr>
        <xdr:cNvPr id="15" name="Rectangle 14">
          <a:hlinkClick xmlns:r="http://schemas.openxmlformats.org/officeDocument/2006/relationships" r:id="rId6"/>
        </xdr:cNvPr>
        <xdr:cNvSpPr>
          <a:spLocks noChangeArrowheads="1"/>
        </xdr:cNvSpPr>
      </xdr:nvSpPr>
      <xdr:spPr bwMode="auto">
        <a:xfrm>
          <a:off x="8456832" y="4235450"/>
          <a:ext cx="2444002" cy="479425"/>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Rectification</a:t>
          </a:r>
          <a:r>
            <a:rPr lang="en-US" sz="1000" b="1" baseline="0">
              <a:solidFill>
                <a:schemeClr val="bg1"/>
              </a:solidFill>
              <a:latin typeface="Arial" panose="020B0604020202020204" pitchFamily="34" charset="0"/>
              <a:cs typeface="Arial" panose="020B0604020202020204" pitchFamily="34" charset="0"/>
            </a:rPr>
            <a:t> Application u/s 154 before the AO </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538691</xdr:colOff>
      <xdr:row>30</xdr:row>
      <xdr:rowOff>103538</xdr:rowOff>
    </xdr:from>
    <xdr:to>
      <xdr:col>17</xdr:col>
      <xdr:colOff>529166</xdr:colOff>
      <xdr:row>35</xdr:row>
      <xdr:rowOff>33714</xdr:rowOff>
    </xdr:to>
    <xdr:sp macro="" textlink="">
      <xdr:nvSpPr>
        <xdr:cNvPr id="16" name="Rectangle 15">
          <a:hlinkClick xmlns:r="http://schemas.openxmlformats.org/officeDocument/2006/relationships" r:id="rId7"/>
        </xdr:cNvPr>
        <xdr:cNvSpPr/>
      </xdr:nvSpPr>
      <xdr:spPr>
        <a:xfrm>
          <a:off x="8463491" y="5075588"/>
          <a:ext cx="2428875" cy="739801"/>
        </a:xfrm>
        <a:prstGeom prst="rect">
          <a:avLst/>
        </a:prstGeom>
        <a:solidFill>
          <a:srgbClr val="002060"/>
        </a:solidFill>
        <a:ln>
          <a:noFill/>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solidFill>
                <a:schemeClr val="bg1"/>
              </a:solidFill>
              <a:latin typeface="Arial" panose="020B0604020202020204" pitchFamily="34" charset="0"/>
              <a:cs typeface="Arial" panose="020B0604020202020204" pitchFamily="34" charset="0"/>
            </a:rPr>
            <a:t>The company has filed rectificaction application before the AO on 20 April</a:t>
          </a:r>
          <a:r>
            <a:rPr lang="en-US" sz="1000" baseline="0">
              <a:solidFill>
                <a:schemeClr val="bg1"/>
              </a:solidFill>
              <a:latin typeface="Arial" panose="020B0604020202020204" pitchFamily="34" charset="0"/>
              <a:cs typeface="Arial" panose="020B0604020202020204" pitchFamily="34" charset="0"/>
            </a:rPr>
            <a:t> 2015</a:t>
          </a:r>
          <a:r>
            <a:rPr lang="en-US" sz="1000">
              <a:solidFill>
                <a:schemeClr val="bg1"/>
              </a:solidFill>
              <a:latin typeface="Arial" panose="020B0604020202020204" pitchFamily="34" charset="0"/>
              <a:cs typeface="Arial" panose="020B0604020202020204" pitchFamily="34" charset="0"/>
            </a:rPr>
            <a:t>. The AO passed the order on 20 May 2015</a:t>
          </a:r>
          <a:r>
            <a:rPr lang="en-US" sz="1000" baseline="0">
              <a:solidFill>
                <a:schemeClr val="bg1"/>
              </a:solidFill>
              <a:latin typeface="Arial" panose="020B0604020202020204" pitchFamily="34" charset="0"/>
              <a:cs typeface="Arial" panose="020B0604020202020204" pitchFamily="34" charset="0"/>
            </a:rPr>
            <a:t> </a:t>
          </a:r>
          <a:endParaRPr lang="en-US" sz="1000">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533929</xdr:colOff>
      <xdr:row>28</xdr:row>
      <xdr:rowOff>66675</xdr:rowOff>
    </xdr:from>
    <xdr:to>
      <xdr:col>15</xdr:col>
      <xdr:colOff>534833</xdr:colOff>
      <xdr:row>30</xdr:row>
      <xdr:rowOff>103538</xdr:rowOff>
    </xdr:to>
    <xdr:cxnSp macro="">
      <xdr:nvCxnSpPr>
        <xdr:cNvPr id="17" name="Straight Arrow Connector 16"/>
        <xdr:cNvCxnSpPr>
          <a:stCxn id="15" idx="2"/>
          <a:endCxn id="16" idx="0"/>
        </xdr:cNvCxnSpPr>
      </xdr:nvCxnSpPr>
      <xdr:spPr bwMode="auto">
        <a:xfrm flipH="1">
          <a:off x="9677929" y="4714875"/>
          <a:ext cx="904" cy="36071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184151</xdr:colOff>
      <xdr:row>23</xdr:row>
      <xdr:rowOff>142347</xdr:rowOff>
    </xdr:from>
    <xdr:to>
      <xdr:col>15</xdr:col>
      <xdr:colOff>534833</xdr:colOff>
      <xdr:row>25</xdr:row>
      <xdr:rowOff>73025</xdr:rowOff>
    </xdr:to>
    <xdr:cxnSp macro="">
      <xdr:nvCxnSpPr>
        <xdr:cNvPr id="18" name="Elbow Connector 17"/>
        <xdr:cNvCxnSpPr>
          <a:stCxn id="8" idx="3"/>
          <a:endCxn id="15" idx="0"/>
        </xdr:cNvCxnSpPr>
      </xdr:nvCxnSpPr>
      <xdr:spPr bwMode="auto">
        <a:xfrm>
          <a:off x="8108951" y="3980922"/>
          <a:ext cx="1569882" cy="254528"/>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393328</xdr:colOff>
      <xdr:row>26</xdr:row>
      <xdr:rowOff>27081</xdr:rowOff>
    </xdr:from>
    <xdr:to>
      <xdr:col>4</xdr:col>
      <xdr:colOff>386894</xdr:colOff>
      <xdr:row>29</xdr:row>
      <xdr:rowOff>41368</xdr:rowOff>
    </xdr:to>
    <xdr:sp macro="" textlink="">
      <xdr:nvSpPr>
        <xdr:cNvPr id="19" name="Rectangle 18">
          <a:hlinkClick xmlns:r="http://schemas.openxmlformats.org/officeDocument/2006/relationships" r:id="rId8"/>
        </xdr:cNvPr>
        <xdr:cNvSpPr>
          <a:spLocks noChangeArrowheads="1"/>
        </xdr:cNvSpPr>
      </xdr:nvSpPr>
      <xdr:spPr bwMode="auto">
        <a:xfrm>
          <a:off x="1002928" y="4351431"/>
          <a:ext cx="1822366" cy="50006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Stay Application</a:t>
          </a:r>
        </a:p>
      </xdr:txBody>
    </xdr:sp>
    <xdr:clientData/>
  </xdr:twoCellAnchor>
  <xdr:twoCellAnchor>
    <xdr:from>
      <xdr:col>1</xdr:col>
      <xdr:colOff>389404</xdr:colOff>
      <xdr:row>31</xdr:row>
      <xdr:rowOff>98770</xdr:rowOff>
    </xdr:from>
    <xdr:to>
      <xdr:col>4</xdr:col>
      <xdr:colOff>373529</xdr:colOff>
      <xdr:row>36</xdr:row>
      <xdr:rowOff>65460</xdr:rowOff>
    </xdr:to>
    <xdr:sp macro="" textlink="">
      <xdr:nvSpPr>
        <xdr:cNvPr id="20" name="Rectangle 19">
          <a:hlinkClick xmlns:r="http://schemas.openxmlformats.org/officeDocument/2006/relationships" r:id="rId9"/>
        </xdr:cNvPr>
        <xdr:cNvSpPr/>
      </xdr:nvSpPr>
      <xdr:spPr>
        <a:xfrm>
          <a:off x="999004" y="5232745"/>
          <a:ext cx="1812925" cy="77631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Letter has been filed for Stay of</a:t>
          </a:r>
          <a:r>
            <a:rPr lang="en-US" sz="1000" baseline="0">
              <a:latin typeface="Arial" panose="020B0604020202020204" pitchFamily="34" charset="0"/>
              <a:cs typeface="Arial" panose="020B0604020202020204" pitchFamily="34" charset="0"/>
            </a:rPr>
            <a:t> Demand</a:t>
          </a:r>
        </a:p>
      </xdr:txBody>
    </xdr:sp>
    <xdr:clientData/>
  </xdr:twoCellAnchor>
  <xdr:twoCellAnchor>
    <xdr:from>
      <xdr:col>3</xdr:col>
      <xdr:colOff>78908</xdr:colOff>
      <xdr:row>29</xdr:row>
      <xdr:rowOff>41368</xdr:rowOff>
    </xdr:from>
    <xdr:to>
      <xdr:col>3</xdr:col>
      <xdr:colOff>87553</xdr:colOff>
      <xdr:row>31</xdr:row>
      <xdr:rowOff>98770</xdr:rowOff>
    </xdr:to>
    <xdr:cxnSp macro="">
      <xdr:nvCxnSpPr>
        <xdr:cNvPr id="21" name="Straight Arrow Connector 20"/>
        <xdr:cNvCxnSpPr>
          <a:stCxn id="19" idx="2"/>
          <a:endCxn id="20" idx="0"/>
        </xdr:cNvCxnSpPr>
      </xdr:nvCxnSpPr>
      <xdr:spPr bwMode="auto">
        <a:xfrm flipH="1">
          <a:off x="1907708" y="4851493"/>
          <a:ext cx="8645" cy="38125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191573</xdr:colOff>
      <xdr:row>45</xdr:row>
      <xdr:rowOff>146793</xdr:rowOff>
    </xdr:from>
    <xdr:to>
      <xdr:col>13</xdr:col>
      <xdr:colOff>188398</xdr:colOff>
      <xdr:row>50</xdr:row>
      <xdr:rowOff>118781</xdr:rowOff>
    </xdr:to>
    <xdr:sp macro="" textlink="">
      <xdr:nvSpPr>
        <xdr:cNvPr id="22" name="Rectangle 21">
          <a:hlinkClick xmlns:r="http://schemas.openxmlformats.org/officeDocument/2006/relationships" r:id="rId10"/>
        </xdr:cNvPr>
        <xdr:cNvSpPr/>
      </xdr:nvSpPr>
      <xdr:spPr>
        <a:xfrm>
          <a:off x="5656542" y="7742981"/>
          <a:ext cx="2425700" cy="80542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Appeal has been preferred against CIT(A)</a:t>
          </a:r>
          <a:r>
            <a:rPr lang="en-US" sz="1000" kern="1200" baseline="0">
              <a:solidFill>
                <a:schemeClr val="dk1"/>
              </a:solidFill>
              <a:effectLst/>
              <a:latin typeface="Arial" panose="020B0604020202020204" pitchFamily="34" charset="0"/>
              <a:ea typeface="+mn-ea"/>
              <a:cs typeface="Arial" panose="020B0604020202020204" pitchFamily="34" charset="0"/>
            </a:rPr>
            <a:t>.</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189986</xdr:colOff>
      <xdr:row>43</xdr:row>
      <xdr:rowOff>104587</xdr:rowOff>
    </xdr:from>
    <xdr:to>
      <xdr:col>11</xdr:col>
      <xdr:colOff>193256</xdr:colOff>
      <xdr:row>45</xdr:row>
      <xdr:rowOff>146793</xdr:rowOff>
    </xdr:to>
    <xdr:cxnSp macro="">
      <xdr:nvCxnSpPr>
        <xdr:cNvPr id="23" name="Straight Arrow Connector 22"/>
        <xdr:cNvCxnSpPr>
          <a:stCxn id="13" idx="2"/>
          <a:endCxn id="22" idx="0"/>
        </xdr:cNvCxnSpPr>
      </xdr:nvCxnSpPr>
      <xdr:spPr bwMode="auto">
        <a:xfrm flipH="1">
          <a:off x="6869392" y="7367400"/>
          <a:ext cx="3270" cy="375581"/>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483759</xdr:colOff>
      <xdr:row>35</xdr:row>
      <xdr:rowOff>129775</xdr:rowOff>
    </xdr:from>
    <xdr:to>
      <xdr:col>9</xdr:col>
      <xdr:colOff>196056</xdr:colOff>
      <xdr:row>40</xdr:row>
      <xdr:rowOff>95435</xdr:rowOff>
    </xdr:to>
    <xdr:cxnSp macro="">
      <xdr:nvCxnSpPr>
        <xdr:cNvPr id="24" name="Elbow Connector 23"/>
        <xdr:cNvCxnSpPr>
          <a:stCxn id="11" idx="1"/>
          <a:endCxn id="25" idx="0"/>
        </xdr:cNvCxnSpPr>
      </xdr:nvCxnSpPr>
      <xdr:spPr bwMode="auto">
        <a:xfrm rot="10800000" flipV="1">
          <a:off x="4127072" y="6059088"/>
          <a:ext cx="1533953" cy="799097"/>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535781</xdr:colOff>
      <xdr:row>40</xdr:row>
      <xdr:rowOff>95436</xdr:rowOff>
    </xdr:from>
    <xdr:to>
      <xdr:col>8</xdr:col>
      <xdr:colOff>431735</xdr:colOff>
      <xdr:row>43</xdr:row>
      <xdr:rowOff>109723</xdr:rowOff>
    </xdr:to>
    <xdr:sp macro="" textlink="">
      <xdr:nvSpPr>
        <xdr:cNvPr id="25" name="Rectangle 24">
          <a:hlinkClick xmlns:r="http://schemas.openxmlformats.org/officeDocument/2006/relationships" r:id="rId11"/>
        </xdr:cNvPr>
        <xdr:cNvSpPr>
          <a:spLocks noChangeArrowheads="1"/>
        </xdr:cNvSpPr>
      </xdr:nvSpPr>
      <xdr:spPr bwMode="auto">
        <a:xfrm>
          <a:off x="2964656" y="6858186"/>
          <a:ext cx="2324829" cy="514350"/>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Penalty Proceedings</a:t>
          </a:r>
        </a:p>
      </xdr:txBody>
    </xdr:sp>
    <xdr:clientData/>
  </xdr:twoCellAnchor>
  <xdr:twoCellAnchor>
    <xdr:from>
      <xdr:col>4</xdr:col>
      <xdr:colOff>544763</xdr:colOff>
      <xdr:row>46</xdr:row>
      <xdr:rowOff>440</xdr:rowOff>
    </xdr:from>
    <xdr:to>
      <xdr:col>8</xdr:col>
      <xdr:colOff>428625</xdr:colOff>
      <xdr:row>50</xdr:row>
      <xdr:rowOff>130970</xdr:rowOff>
    </xdr:to>
    <xdr:sp macro="" textlink="">
      <xdr:nvSpPr>
        <xdr:cNvPr id="26" name="Rectangle 25">
          <a:hlinkClick xmlns:r="http://schemas.openxmlformats.org/officeDocument/2006/relationships" r:id="rId12"/>
        </xdr:cNvPr>
        <xdr:cNvSpPr/>
      </xdr:nvSpPr>
      <xdr:spPr>
        <a:xfrm>
          <a:off x="2973638" y="7763315"/>
          <a:ext cx="2312737" cy="797280"/>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baseline="0">
              <a:latin typeface="Arial" panose="020B0604020202020204" pitchFamily="34" charset="0"/>
              <a:cs typeface="Arial" panose="020B0604020202020204" pitchFamily="34" charset="0"/>
            </a:rPr>
            <a:t>The Company has received notice u/s. 271(1)(c) initiating penalty proceedings. The Company has filed a letter against penalty proceedings.</a:t>
          </a:r>
        </a:p>
      </xdr:txBody>
    </xdr:sp>
    <xdr:clientData/>
  </xdr:twoCellAnchor>
  <xdr:twoCellAnchor>
    <xdr:from>
      <xdr:col>6</xdr:col>
      <xdr:colOff>483758</xdr:colOff>
      <xdr:row>43</xdr:row>
      <xdr:rowOff>109723</xdr:rowOff>
    </xdr:from>
    <xdr:to>
      <xdr:col>6</xdr:col>
      <xdr:colOff>486694</xdr:colOff>
      <xdr:row>46</xdr:row>
      <xdr:rowOff>440</xdr:rowOff>
    </xdr:to>
    <xdr:cxnSp macro="">
      <xdr:nvCxnSpPr>
        <xdr:cNvPr id="27" name="Straight Arrow Connector 26"/>
        <xdr:cNvCxnSpPr>
          <a:stCxn id="25" idx="2"/>
          <a:endCxn id="26" idx="0"/>
        </xdr:cNvCxnSpPr>
      </xdr:nvCxnSpPr>
      <xdr:spPr bwMode="auto">
        <a:xfrm>
          <a:off x="4127071" y="7372536"/>
          <a:ext cx="2936" cy="39077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584049</xdr:colOff>
      <xdr:row>25</xdr:row>
      <xdr:rowOff>89648</xdr:rowOff>
    </xdr:from>
    <xdr:to>
      <xdr:col>22</xdr:col>
      <xdr:colOff>589651</xdr:colOff>
      <xdr:row>28</xdr:row>
      <xdr:rowOff>80123</xdr:rowOff>
    </xdr:to>
    <xdr:sp macro="" textlink="">
      <xdr:nvSpPr>
        <xdr:cNvPr id="28" name="Rectangle 27">
          <a:hlinkClick xmlns:r="http://schemas.openxmlformats.org/officeDocument/2006/relationships" r:id="rId13"/>
        </xdr:cNvPr>
        <xdr:cNvSpPr>
          <a:spLocks noChangeArrowheads="1"/>
        </xdr:cNvSpPr>
      </xdr:nvSpPr>
      <xdr:spPr bwMode="auto">
        <a:xfrm>
          <a:off x="11476167" y="4146177"/>
          <a:ext cx="2426072" cy="46112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Reopening</a:t>
          </a:r>
          <a:r>
            <a:rPr lang="en-US" sz="1000" b="1" baseline="0">
              <a:solidFill>
                <a:schemeClr val="bg1"/>
              </a:solidFill>
              <a:latin typeface="Arial" panose="020B0604020202020204" pitchFamily="34" charset="0"/>
              <a:cs typeface="Arial" panose="020B0604020202020204" pitchFamily="34" charset="0"/>
            </a:rPr>
            <a:t> of </a:t>
          </a:r>
          <a:r>
            <a:rPr lang="en-US" sz="1000" b="1">
              <a:solidFill>
                <a:schemeClr val="bg1"/>
              </a:solidFill>
              <a:latin typeface="Arial" panose="020B0604020202020204" pitchFamily="34" charset="0"/>
              <a:cs typeface="Arial" panose="020B0604020202020204" pitchFamily="34" charset="0"/>
            </a:rPr>
            <a:t>Assessment u/s.147</a:t>
          </a:r>
        </a:p>
      </xdr:txBody>
    </xdr:sp>
    <xdr:clientData/>
  </xdr:twoCellAnchor>
  <xdr:twoCellAnchor>
    <xdr:from>
      <xdr:col>18</xdr:col>
      <xdr:colOff>580125</xdr:colOff>
      <xdr:row>29</xdr:row>
      <xdr:rowOff>95970</xdr:rowOff>
    </xdr:from>
    <xdr:to>
      <xdr:col>22</xdr:col>
      <xdr:colOff>570600</xdr:colOff>
      <xdr:row>34</xdr:row>
      <xdr:rowOff>43889</xdr:rowOff>
    </xdr:to>
    <xdr:sp macro="" textlink="">
      <xdr:nvSpPr>
        <xdr:cNvPr id="29" name="Rectangle 28">
          <a:hlinkClick xmlns:r="http://schemas.openxmlformats.org/officeDocument/2006/relationships" r:id="rId14"/>
        </xdr:cNvPr>
        <xdr:cNvSpPr/>
      </xdr:nvSpPr>
      <xdr:spPr>
        <a:xfrm>
          <a:off x="11472243" y="4780029"/>
          <a:ext cx="2410945" cy="73233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The AO</a:t>
          </a:r>
          <a:r>
            <a:rPr lang="en-US" sz="1000" baseline="0">
              <a:latin typeface="Arial" panose="020B0604020202020204" pitchFamily="34" charset="0"/>
              <a:cs typeface="Arial" panose="020B0604020202020204" pitchFamily="34" charset="0"/>
            </a:rPr>
            <a:t> provided the reasons for reopening on 17 April 2017. </a:t>
          </a:r>
        </a:p>
      </xdr:txBody>
    </xdr:sp>
    <xdr:clientData/>
  </xdr:twoCellAnchor>
  <xdr:twoCellAnchor>
    <xdr:from>
      <xdr:col>20</xdr:col>
      <xdr:colOff>575363</xdr:colOff>
      <xdr:row>28</xdr:row>
      <xdr:rowOff>80123</xdr:rowOff>
    </xdr:from>
    <xdr:to>
      <xdr:col>20</xdr:col>
      <xdr:colOff>586850</xdr:colOff>
      <xdr:row>29</xdr:row>
      <xdr:rowOff>95970</xdr:rowOff>
    </xdr:to>
    <xdr:cxnSp macro="">
      <xdr:nvCxnSpPr>
        <xdr:cNvPr id="30" name="Straight Arrow Connector 29"/>
        <xdr:cNvCxnSpPr>
          <a:stCxn id="28" idx="2"/>
          <a:endCxn id="29" idx="0"/>
        </xdr:cNvCxnSpPr>
      </xdr:nvCxnSpPr>
      <xdr:spPr bwMode="auto">
        <a:xfrm flipH="1">
          <a:off x="12677716" y="4607299"/>
          <a:ext cx="11487" cy="17273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571500</xdr:colOff>
      <xdr:row>36</xdr:row>
      <xdr:rowOff>20456</xdr:rowOff>
    </xdr:from>
    <xdr:to>
      <xdr:col>22</xdr:col>
      <xdr:colOff>577102</xdr:colOff>
      <xdr:row>39</xdr:row>
      <xdr:rowOff>15467</xdr:rowOff>
    </xdr:to>
    <xdr:sp macro="" textlink="">
      <xdr:nvSpPr>
        <xdr:cNvPr id="31" name="Rectangle 30">
          <a:hlinkClick xmlns:r="http://schemas.openxmlformats.org/officeDocument/2006/relationships" r:id="rId15"/>
        </xdr:cNvPr>
        <xdr:cNvSpPr>
          <a:spLocks noChangeArrowheads="1"/>
        </xdr:cNvSpPr>
      </xdr:nvSpPr>
      <xdr:spPr bwMode="auto">
        <a:xfrm>
          <a:off x="11463618" y="5802691"/>
          <a:ext cx="2426072" cy="465658"/>
        </a:xfrm>
        <a:prstGeom prst="rect">
          <a:avLst/>
        </a:prstGeom>
        <a:solidFill>
          <a:srgbClr val="002060"/>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Objections</a:t>
          </a:r>
          <a:r>
            <a:rPr lang="en-US" sz="1000" b="1" baseline="0">
              <a:solidFill>
                <a:schemeClr val="bg1"/>
              </a:solidFill>
              <a:latin typeface="Arial" panose="020B0604020202020204" pitchFamily="34" charset="0"/>
              <a:cs typeface="Arial" panose="020B0604020202020204" pitchFamily="34" charset="0"/>
            </a:rPr>
            <a:t> filed with the AO on 19 May 2017</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20</xdr:col>
      <xdr:colOff>574301</xdr:colOff>
      <xdr:row>34</xdr:row>
      <xdr:rowOff>43889</xdr:rowOff>
    </xdr:from>
    <xdr:to>
      <xdr:col>20</xdr:col>
      <xdr:colOff>575363</xdr:colOff>
      <xdr:row>36</xdr:row>
      <xdr:rowOff>20456</xdr:rowOff>
    </xdr:to>
    <xdr:cxnSp macro="">
      <xdr:nvCxnSpPr>
        <xdr:cNvPr id="32" name="Straight Arrow Connector 31"/>
        <xdr:cNvCxnSpPr>
          <a:stCxn id="29" idx="2"/>
          <a:endCxn id="31" idx="0"/>
        </xdr:cNvCxnSpPr>
      </xdr:nvCxnSpPr>
      <xdr:spPr bwMode="auto">
        <a:xfrm flipH="1">
          <a:off x="12676654" y="5512360"/>
          <a:ext cx="1062" cy="290331"/>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174018</xdr:colOff>
      <xdr:row>23</xdr:row>
      <xdr:rowOff>141412</xdr:rowOff>
    </xdr:from>
    <xdr:to>
      <xdr:col>20</xdr:col>
      <xdr:colOff>576717</xdr:colOff>
      <xdr:row>25</xdr:row>
      <xdr:rowOff>89648</xdr:rowOff>
    </xdr:to>
    <xdr:cxnSp macro="">
      <xdr:nvCxnSpPr>
        <xdr:cNvPr id="33" name="Elbow Connector 32"/>
        <xdr:cNvCxnSpPr/>
      </xdr:nvCxnSpPr>
      <xdr:spPr bwMode="auto">
        <a:xfrm>
          <a:off x="8077741" y="3991944"/>
          <a:ext cx="4658550" cy="272491"/>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191028</xdr:colOff>
      <xdr:row>26</xdr:row>
      <xdr:rowOff>148781</xdr:rowOff>
    </xdr:from>
    <xdr:to>
      <xdr:col>13</xdr:col>
      <xdr:colOff>181503</xdr:colOff>
      <xdr:row>31</xdr:row>
      <xdr:rowOff>78957</xdr:rowOff>
    </xdr:to>
    <xdr:sp macro="" textlink="">
      <xdr:nvSpPr>
        <xdr:cNvPr id="38" name="Rectangle 37">
          <a:hlinkClick xmlns:r="http://schemas.openxmlformats.org/officeDocument/2006/relationships" r:id="rId16"/>
        </xdr:cNvPr>
        <xdr:cNvSpPr/>
      </xdr:nvSpPr>
      <xdr:spPr>
        <a:xfrm>
          <a:off x="5655997" y="4577906"/>
          <a:ext cx="2419350" cy="76361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11</xdr:col>
      <xdr:colOff>186266</xdr:colOff>
      <xdr:row>31</xdr:row>
      <xdr:rowOff>78957</xdr:rowOff>
    </xdr:from>
    <xdr:to>
      <xdr:col>11</xdr:col>
      <xdr:colOff>189177</xdr:colOff>
      <xdr:row>33</xdr:row>
      <xdr:rowOff>23811</xdr:rowOff>
    </xdr:to>
    <xdr:cxnSp macro="">
      <xdr:nvCxnSpPr>
        <xdr:cNvPr id="40" name="Straight Arrow Connector 39"/>
        <xdr:cNvCxnSpPr>
          <a:stCxn id="38" idx="2"/>
          <a:endCxn id="11" idx="0"/>
        </xdr:cNvCxnSpPr>
      </xdr:nvCxnSpPr>
      <xdr:spPr bwMode="auto">
        <a:xfrm>
          <a:off x="6865672" y="5341520"/>
          <a:ext cx="2911" cy="27822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184151</xdr:colOff>
      <xdr:row>8</xdr:row>
      <xdr:rowOff>146049</xdr:rowOff>
    </xdr:from>
    <xdr:to>
      <xdr:col>13</xdr:col>
      <xdr:colOff>193675</xdr:colOff>
      <xdr:row>11</xdr:row>
      <xdr:rowOff>146049</xdr:rowOff>
    </xdr:to>
    <xdr:sp macro="" textlink="">
      <xdr:nvSpPr>
        <xdr:cNvPr id="2" name="Rectangle 1"/>
        <xdr:cNvSpPr>
          <a:spLocks noChangeArrowheads="1"/>
        </xdr:cNvSpPr>
      </xdr:nvSpPr>
      <xdr:spPr bwMode="auto">
        <a:xfrm>
          <a:off x="5670551" y="1527174"/>
          <a:ext cx="2447924" cy="485775"/>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Intimation u/s.143 (1)</a:t>
          </a:r>
        </a:p>
      </xdr:txBody>
    </xdr:sp>
    <xdr:clientData/>
  </xdr:twoCellAnchor>
  <xdr:twoCellAnchor>
    <xdr:from>
      <xdr:col>9</xdr:col>
      <xdr:colOff>184150</xdr:colOff>
      <xdr:row>12</xdr:row>
      <xdr:rowOff>138990</xdr:rowOff>
    </xdr:from>
    <xdr:to>
      <xdr:col>13</xdr:col>
      <xdr:colOff>171450</xdr:colOff>
      <xdr:row>16</xdr:row>
      <xdr:rowOff>111124</xdr:rowOff>
    </xdr:to>
    <xdr:sp macro="" textlink="">
      <xdr:nvSpPr>
        <xdr:cNvPr id="3" name="Rectangle 2"/>
        <xdr:cNvSpPr/>
      </xdr:nvSpPr>
      <xdr:spPr>
        <a:xfrm>
          <a:off x="5670550" y="2167815"/>
          <a:ext cx="2425700" cy="61983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baseline="0">
              <a:latin typeface="Arial" panose="020B0604020202020204" pitchFamily="34" charset="0"/>
              <a:cs typeface="Arial" panose="020B0604020202020204" pitchFamily="34" charset="0"/>
            </a:rPr>
            <a:t>Intimation u/s 143(1) has not been received by the Company. </a:t>
          </a:r>
        </a:p>
      </xdr:txBody>
    </xdr:sp>
    <xdr:clientData/>
  </xdr:twoCellAnchor>
  <xdr:twoCellAnchor>
    <xdr:from>
      <xdr:col>11</xdr:col>
      <xdr:colOff>174626</xdr:colOff>
      <xdr:row>6</xdr:row>
      <xdr:rowOff>0</xdr:rowOff>
    </xdr:from>
    <xdr:to>
      <xdr:col>11</xdr:col>
      <xdr:colOff>188913</xdr:colOff>
      <xdr:row>8</xdr:row>
      <xdr:rowOff>146049</xdr:rowOff>
    </xdr:to>
    <xdr:cxnSp macro="">
      <xdr:nvCxnSpPr>
        <xdr:cNvPr id="4" name="Straight Arrow Connector 3"/>
        <xdr:cNvCxnSpPr>
          <a:stCxn id="6" idx="2"/>
          <a:endCxn id="2" idx="0"/>
        </xdr:cNvCxnSpPr>
      </xdr:nvCxnSpPr>
      <xdr:spPr bwMode="auto">
        <a:xfrm>
          <a:off x="6880226" y="1057275"/>
          <a:ext cx="14287" cy="46989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177800</xdr:colOff>
      <xdr:row>11</xdr:row>
      <xdr:rowOff>146049</xdr:rowOff>
    </xdr:from>
    <xdr:to>
      <xdr:col>11</xdr:col>
      <xdr:colOff>188913</xdr:colOff>
      <xdr:row>12</xdr:row>
      <xdr:rowOff>138990</xdr:rowOff>
    </xdr:to>
    <xdr:cxnSp macro="">
      <xdr:nvCxnSpPr>
        <xdr:cNvPr id="5" name="Straight Arrow Connector 4"/>
        <xdr:cNvCxnSpPr>
          <a:stCxn id="2" idx="2"/>
          <a:endCxn id="3" idx="0"/>
        </xdr:cNvCxnSpPr>
      </xdr:nvCxnSpPr>
      <xdr:spPr bwMode="auto">
        <a:xfrm flipH="1">
          <a:off x="6883400" y="2012949"/>
          <a:ext cx="11113" cy="15486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174625</xdr:colOff>
      <xdr:row>4</xdr:row>
      <xdr:rowOff>127000</xdr:rowOff>
    </xdr:from>
    <xdr:to>
      <xdr:col>18</xdr:col>
      <xdr:colOff>174625</xdr:colOff>
      <xdr:row>6</xdr:row>
      <xdr:rowOff>0</xdr:rowOff>
    </xdr:to>
    <xdr:sp macro="" textlink="">
      <xdr:nvSpPr>
        <xdr:cNvPr id="6" name="Rectangle 5">
          <a:hlinkClick xmlns:r="http://schemas.openxmlformats.org/officeDocument/2006/relationships" r:id="rId1"/>
        </xdr:cNvPr>
        <xdr:cNvSpPr>
          <a:spLocks noChangeArrowheads="1"/>
        </xdr:cNvSpPr>
      </xdr:nvSpPr>
      <xdr:spPr bwMode="auto">
        <a:xfrm>
          <a:off x="2613025" y="860425"/>
          <a:ext cx="8534400" cy="196850"/>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29-11-2013</a:t>
          </a:r>
        </a:p>
      </xdr:txBody>
    </xdr:sp>
    <xdr:clientData/>
  </xdr:twoCellAnchor>
  <xdr:twoCellAnchor>
    <xdr:from>
      <xdr:col>9</xdr:col>
      <xdr:colOff>178548</xdr:colOff>
      <xdr:row>19</xdr:row>
      <xdr:rowOff>20114</xdr:rowOff>
    </xdr:from>
    <xdr:to>
      <xdr:col>13</xdr:col>
      <xdr:colOff>184151</xdr:colOff>
      <xdr:row>22</xdr:row>
      <xdr:rowOff>10588</xdr:rowOff>
    </xdr:to>
    <xdr:sp macro="" textlink="">
      <xdr:nvSpPr>
        <xdr:cNvPr id="7" name="Rectangle 6">
          <a:hlinkClick xmlns:r="http://schemas.openxmlformats.org/officeDocument/2006/relationships" r:id="rId2"/>
        </xdr:cNvPr>
        <xdr:cNvSpPr>
          <a:spLocks noChangeArrowheads="1"/>
        </xdr:cNvSpPr>
      </xdr:nvSpPr>
      <xdr:spPr bwMode="auto">
        <a:xfrm>
          <a:off x="5750673" y="3258614"/>
          <a:ext cx="2482103" cy="49053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7</xdr:col>
      <xdr:colOff>40237</xdr:colOff>
      <xdr:row>20</xdr:row>
      <xdr:rowOff>94726</xdr:rowOff>
    </xdr:from>
    <xdr:to>
      <xdr:col>9</xdr:col>
      <xdr:colOff>178548</xdr:colOff>
      <xdr:row>24</xdr:row>
      <xdr:rowOff>110820</xdr:rowOff>
    </xdr:to>
    <xdr:cxnSp macro="">
      <xdr:nvCxnSpPr>
        <xdr:cNvPr id="8" name="Elbow Connector 7"/>
        <xdr:cNvCxnSpPr>
          <a:stCxn id="7" idx="1"/>
          <a:endCxn id="14" idx="0"/>
        </xdr:cNvCxnSpPr>
      </xdr:nvCxnSpPr>
      <xdr:spPr bwMode="auto">
        <a:xfrm rot="10800000" flipV="1">
          <a:off x="4374112" y="3499914"/>
          <a:ext cx="1376561" cy="682844"/>
        </a:xfrm>
        <a:prstGeom prst="bentConnector2">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177800</xdr:colOff>
      <xdr:row>16</xdr:row>
      <xdr:rowOff>111124</xdr:rowOff>
    </xdr:from>
    <xdr:to>
      <xdr:col>11</xdr:col>
      <xdr:colOff>181350</xdr:colOff>
      <xdr:row>19</xdr:row>
      <xdr:rowOff>20114</xdr:rowOff>
    </xdr:to>
    <xdr:cxnSp macro="">
      <xdr:nvCxnSpPr>
        <xdr:cNvPr id="9" name="Elbow Connector 8"/>
        <xdr:cNvCxnSpPr>
          <a:stCxn id="3" idx="2"/>
          <a:endCxn id="7" idx="0"/>
        </xdr:cNvCxnSpPr>
      </xdr:nvCxnSpPr>
      <xdr:spPr bwMode="auto">
        <a:xfrm rot="16200000" flipH="1">
          <a:off x="6785424" y="3052313"/>
          <a:ext cx="409052" cy="3550"/>
        </a:xfrm>
        <a:prstGeom prst="bentConnector3">
          <a:avLst>
            <a:gd name="adj1" fmla="val 50000"/>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194732</xdr:colOff>
      <xdr:row>31</xdr:row>
      <xdr:rowOff>89962</xdr:rowOff>
    </xdr:from>
    <xdr:to>
      <xdr:col>13</xdr:col>
      <xdr:colOff>180974</xdr:colOff>
      <xdr:row>36</xdr:row>
      <xdr:rowOff>73028</xdr:rowOff>
    </xdr:to>
    <xdr:sp macro="" textlink="">
      <xdr:nvSpPr>
        <xdr:cNvPr id="10" name="Rectangle 9">
          <a:hlinkClick xmlns:r="http://schemas.openxmlformats.org/officeDocument/2006/relationships" r:id="rId3"/>
        </xdr:cNvPr>
        <xdr:cNvSpPr/>
      </xdr:nvSpPr>
      <xdr:spPr>
        <a:xfrm>
          <a:off x="5766857" y="5328712"/>
          <a:ext cx="2462742" cy="816504"/>
        </a:xfrm>
        <a:prstGeom prst="rect">
          <a:avLst/>
        </a:prstGeom>
        <a:solidFill>
          <a:srgbClr val="002060"/>
        </a:solidFill>
        <a:ln>
          <a:noFill/>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bg1"/>
              </a:solidFill>
              <a:effectLst/>
              <a:latin typeface="Arial" panose="020B0604020202020204" pitchFamily="34" charset="0"/>
              <a:ea typeface="+mn-ea"/>
              <a:cs typeface="Arial" panose="020B0604020202020204" pitchFamily="34" charset="0"/>
            </a:rPr>
            <a:t>Assessment Order u/s 143(3) dated 31</a:t>
          </a:r>
          <a:r>
            <a:rPr lang="en-US" sz="1000" kern="1200" baseline="0">
              <a:solidFill>
                <a:schemeClr val="bg1"/>
              </a:solidFill>
              <a:effectLst/>
              <a:latin typeface="Arial" panose="020B0604020202020204" pitchFamily="34" charset="0"/>
              <a:ea typeface="+mn-ea"/>
              <a:cs typeface="Arial" panose="020B0604020202020204" pitchFamily="34" charset="0"/>
            </a:rPr>
            <a:t> </a:t>
          </a:r>
          <a:r>
            <a:rPr lang="en-US" sz="1000" kern="1200">
              <a:solidFill>
                <a:schemeClr val="bg1"/>
              </a:solidFill>
              <a:effectLst/>
              <a:latin typeface="Arial" panose="020B0604020202020204" pitchFamily="34" charset="0"/>
              <a:ea typeface="+mn-ea"/>
              <a:cs typeface="Arial" panose="020B0604020202020204" pitchFamily="34" charset="0"/>
            </a:rPr>
            <a:t>March 2016 which was received by the Company on 04 April</a:t>
          </a:r>
          <a:r>
            <a:rPr lang="en-US" sz="1000" kern="1200" baseline="0">
              <a:solidFill>
                <a:schemeClr val="bg1"/>
              </a:solidFill>
              <a:effectLst/>
              <a:latin typeface="Arial" panose="020B0604020202020204" pitchFamily="34" charset="0"/>
              <a:ea typeface="+mn-ea"/>
              <a:cs typeface="Arial" panose="020B0604020202020204" pitchFamily="34" charset="0"/>
            </a:rPr>
            <a:t> 2016</a:t>
          </a:r>
          <a:r>
            <a:rPr lang="en-US" sz="1000" kern="1200">
              <a:solidFill>
                <a:schemeClr val="bg1"/>
              </a:solidFill>
              <a:effectLst/>
              <a:latin typeface="Arial" panose="020B0604020202020204" pitchFamily="34" charset="0"/>
              <a:ea typeface="+mn-ea"/>
              <a:cs typeface="Arial" panose="020B0604020202020204" pitchFamily="34" charset="0"/>
            </a:rPr>
            <a:t>, made some disallowances. </a:t>
          </a:r>
          <a:endParaRPr lang="en-US" sz="10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11</xdr:col>
      <xdr:colOff>181349</xdr:colOff>
      <xdr:row>22</xdr:row>
      <xdr:rowOff>10588</xdr:rowOff>
    </xdr:from>
    <xdr:to>
      <xdr:col>11</xdr:col>
      <xdr:colOff>181503</xdr:colOff>
      <xdr:row>24</xdr:row>
      <xdr:rowOff>89935</xdr:rowOff>
    </xdr:to>
    <xdr:cxnSp macro="">
      <xdr:nvCxnSpPr>
        <xdr:cNvPr id="11" name="Straight Arrow Connector 10"/>
        <xdr:cNvCxnSpPr>
          <a:stCxn id="7" idx="2"/>
          <a:endCxn id="20" idx="0"/>
        </xdr:cNvCxnSpPr>
      </xdr:nvCxnSpPr>
      <xdr:spPr bwMode="auto">
        <a:xfrm>
          <a:off x="6991724" y="3749151"/>
          <a:ext cx="154" cy="41272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189131</xdr:colOff>
      <xdr:row>39</xdr:row>
      <xdr:rowOff>66495</xdr:rowOff>
    </xdr:from>
    <xdr:to>
      <xdr:col>13</xdr:col>
      <xdr:colOff>194734</xdr:colOff>
      <xdr:row>42</xdr:row>
      <xdr:rowOff>56969</xdr:rowOff>
    </xdr:to>
    <xdr:sp macro="" textlink="">
      <xdr:nvSpPr>
        <xdr:cNvPr id="12" name="Rectangle 11">
          <a:hlinkClick xmlns:r="http://schemas.openxmlformats.org/officeDocument/2006/relationships" r:id="rId4"/>
        </xdr:cNvPr>
        <xdr:cNvSpPr>
          <a:spLocks noChangeArrowheads="1"/>
        </xdr:cNvSpPr>
      </xdr:nvSpPr>
      <xdr:spPr bwMode="auto">
        <a:xfrm>
          <a:off x="5761256" y="6638745"/>
          <a:ext cx="2482103" cy="49053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187853</xdr:colOff>
      <xdr:row>36</xdr:row>
      <xdr:rowOff>73028</xdr:rowOff>
    </xdr:from>
    <xdr:to>
      <xdr:col>11</xdr:col>
      <xdr:colOff>191932</xdr:colOff>
      <xdr:row>39</xdr:row>
      <xdr:rowOff>66495</xdr:rowOff>
    </xdr:to>
    <xdr:cxnSp macro="">
      <xdr:nvCxnSpPr>
        <xdr:cNvPr id="13" name="Straight Arrow Connector 12"/>
        <xdr:cNvCxnSpPr>
          <a:stCxn id="10" idx="2"/>
          <a:endCxn id="12" idx="0"/>
        </xdr:cNvCxnSpPr>
      </xdr:nvCxnSpPr>
      <xdr:spPr bwMode="auto">
        <a:xfrm>
          <a:off x="6998228" y="6145216"/>
          <a:ext cx="4079" cy="49352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350370</xdr:colOff>
      <xdr:row>24</xdr:row>
      <xdr:rowOff>110820</xdr:rowOff>
    </xdr:from>
    <xdr:to>
      <xdr:col>8</xdr:col>
      <xdr:colOff>343936</xdr:colOff>
      <xdr:row>27</xdr:row>
      <xdr:rowOff>133044</xdr:rowOff>
    </xdr:to>
    <xdr:sp macro="" textlink="">
      <xdr:nvSpPr>
        <xdr:cNvPr id="14" name="Rectangle 13">
          <a:hlinkClick xmlns:r="http://schemas.openxmlformats.org/officeDocument/2006/relationships" r:id="rId5"/>
        </xdr:cNvPr>
        <xdr:cNvSpPr>
          <a:spLocks noChangeArrowheads="1"/>
        </xdr:cNvSpPr>
      </xdr:nvSpPr>
      <xdr:spPr bwMode="auto">
        <a:xfrm>
          <a:off x="3445995" y="4182758"/>
          <a:ext cx="1850941" cy="522286"/>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Stay Application</a:t>
          </a:r>
        </a:p>
      </xdr:txBody>
    </xdr:sp>
    <xdr:clientData/>
  </xdr:twoCellAnchor>
  <xdr:twoCellAnchor>
    <xdr:from>
      <xdr:col>5</xdr:col>
      <xdr:colOff>357652</xdr:colOff>
      <xdr:row>30</xdr:row>
      <xdr:rowOff>14420</xdr:rowOff>
    </xdr:from>
    <xdr:to>
      <xdr:col>8</xdr:col>
      <xdr:colOff>341777</xdr:colOff>
      <xdr:row>34</xdr:row>
      <xdr:rowOff>145931</xdr:rowOff>
    </xdr:to>
    <xdr:sp macro="" textlink="">
      <xdr:nvSpPr>
        <xdr:cNvPr id="15" name="Rectangle 14">
          <a:hlinkClick xmlns:r="http://schemas.openxmlformats.org/officeDocument/2006/relationships" r:id="rId6"/>
        </xdr:cNvPr>
        <xdr:cNvSpPr/>
      </xdr:nvSpPr>
      <xdr:spPr>
        <a:xfrm>
          <a:off x="3453277" y="5086483"/>
          <a:ext cx="1841500" cy="79826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Stay has not been disposed off yet.</a:t>
          </a:r>
          <a:endParaRPr lang="en-US" sz="1000" baseline="0">
            <a:latin typeface="Arial" panose="020B0604020202020204" pitchFamily="34" charset="0"/>
            <a:cs typeface="Arial" panose="020B0604020202020204" pitchFamily="34" charset="0"/>
          </a:endParaRPr>
        </a:p>
      </xdr:txBody>
    </xdr:sp>
    <xdr:clientData/>
  </xdr:twoCellAnchor>
  <xdr:twoCellAnchor>
    <xdr:from>
      <xdr:col>7</xdr:col>
      <xdr:colOff>40237</xdr:colOff>
      <xdr:row>27</xdr:row>
      <xdr:rowOff>133044</xdr:rowOff>
    </xdr:from>
    <xdr:to>
      <xdr:col>7</xdr:col>
      <xdr:colOff>42799</xdr:colOff>
      <xdr:row>30</xdr:row>
      <xdr:rowOff>14420</xdr:rowOff>
    </xdr:to>
    <xdr:cxnSp macro="">
      <xdr:nvCxnSpPr>
        <xdr:cNvPr id="16" name="Straight Arrow Connector 15"/>
        <xdr:cNvCxnSpPr>
          <a:stCxn id="14" idx="2"/>
          <a:endCxn id="15" idx="0"/>
        </xdr:cNvCxnSpPr>
      </xdr:nvCxnSpPr>
      <xdr:spPr bwMode="auto">
        <a:xfrm>
          <a:off x="4374112" y="4705044"/>
          <a:ext cx="2562" cy="38143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190250</xdr:colOff>
      <xdr:row>44</xdr:row>
      <xdr:rowOff>99175</xdr:rowOff>
    </xdr:from>
    <xdr:to>
      <xdr:col>13</xdr:col>
      <xdr:colOff>187075</xdr:colOff>
      <xdr:row>49</xdr:row>
      <xdr:rowOff>71163</xdr:rowOff>
    </xdr:to>
    <xdr:sp macro="" textlink="">
      <xdr:nvSpPr>
        <xdr:cNvPr id="17" name="Rectangle 16">
          <a:hlinkClick xmlns:r="http://schemas.openxmlformats.org/officeDocument/2006/relationships" r:id="rId7"/>
        </xdr:cNvPr>
        <xdr:cNvSpPr/>
      </xdr:nvSpPr>
      <xdr:spPr>
        <a:xfrm>
          <a:off x="5762375" y="7504863"/>
          <a:ext cx="2473325" cy="80542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Appeal has been preferred against CIT(A)</a:t>
          </a:r>
          <a:r>
            <a:rPr lang="en-US" sz="1000" kern="1200" baseline="0">
              <a:solidFill>
                <a:schemeClr val="dk1"/>
              </a:solidFill>
              <a:effectLst/>
              <a:latin typeface="Arial" panose="020B0604020202020204" pitchFamily="34" charset="0"/>
              <a:ea typeface="+mn-ea"/>
              <a:cs typeface="Arial" panose="020B0604020202020204" pitchFamily="34" charset="0"/>
            </a:rPr>
            <a:t>.</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188663</xdr:colOff>
      <xdr:row>42</xdr:row>
      <xdr:rowOff>56969</xdr:rowOff>
    </xdr:from>
    <xdr:to>
      <xdr:col>11</xdr:col>
      <xdr:colOff>191933</xdr:colOff>
      <xdr:row>44</xdr:row>
      <xdr:rowOff>99175</xdr:rowOff>
    </xdr:to>
    <xdr:cxnSp macro="">
      <xdr:nvCxnSpPr>
        <xdr:cNvPr id="18" name="Straight Arrow Connector 17"/>
        <xdr:cNvCxnSpPr>
          <a:stCxn id="12" idx="2"/>
          <a:endCxn id="17" idx="0"/>
        </xdr:cNvCxnSpPr>
      </xdr:nvCxnSpPr>
      <xdr:spPr bwMode="auto">
        <a:xfrm flipH="1">
          <a:off x="6999038" y="7129282"/>
          <a:ext cx="3270" cy="375581"/>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188382</xdr:colOff>
      <xdr:row>24</xdr:row>
      <xdr:rowOff>89935</xdr:rowOff>
    </xdr:from>
    <xdr:to>
      <xdr:col>13</xdr:col>
      <xdr:colOff>174624</xdr:colOff>
      <xdr:row>28</xdr:row>
      <xdr:rowOff>68795</xdr:rowOff>
    </xdr:to>
    <xdr:sp macro="" textlink="">
      <xdr:nvSpPr>
        <xdr:cNvPr id="20" name="Rectangle 19">
          <a:hlinkClick xmlns:r="http://schemas.openxmlformats.org/officeDocument/2006/relationships" r:id="rId8"/>
        </xdr:cNvPr>
        <xdr:cNvSpPr/>
      </xdr:nvSpPr>
      <xdr:spPr>
        <a:xfrm>
          <a:off x="5760507" y="4161873"/>
          <a:ext cx="2462742" cy="645610"/>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11</xdr:col>
      <xdr:colOff>181503</xdr:colOff>
      <xdr:row>28</xdr:row>
      <xdr:rowOff>68795</xdr:rowOff>
    </xdr:from>
    <xdr:to>
      <xdr:col>11</xdr:col>
      <xdr:colOff>187853</xdr:colOff>
      <xdr:row>31</xdr:row>
      <xdr:rowOff>89962</xdr:rowOff>
    </xdr:to>
    <xdr:cxnSp macro="">
      <xdr:nvCxnSpPr>
        <xdr:cNvPr id="21" name="Straight Arrow Connector 20"/>
        <xdr:cNvCxnSpPr>
          <a:stCxn id="20" idx="2"/>
          <a:endCxn id="10" idx="0"/>
        </xdr:cNvCxnSpPr>
      </xdr:nvCxnSpPr>
      <xdr:spPr bwMode="auto">
        <a:xfrm>
          <a:off x="6991878" y="4807483"/>
          <a:ext cx="6350" cy="521229"/>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174530</xdr:colOff>
      <xdr:row>10</xdr:row>
      <xdr:rowOff>49839</xdr:rowOff>
    </xdr:from>
    <xdr:to>
      <xdr:col>13</xdr:col>
      <xdr:colOff>184054</xdr:colOff>
      <xdr:row>13</xdr:row>
      <xdr:rowOff>49839</xdr:rowOff>
    </xdr:to>
    <xdr:sp macro="" textlink="">
      <xdr:nvSpPr>
        <xdr:cNvPr id="2" name="Rectangle 1"/>
        <xdr:cNvSpPr>
          <a:spLocks noChangeArrowheads="1"/>
        </xdr:cNvSpPr>
      </xdr:nvSpPr>
      <xdr:spPr bwMode="auto">
        <a:xfrm>
          <a:off x="5629757" y="1772036"/>
          <a:ext cx="2434070" cy="49068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Intimation u/s.143 (1)</a:t>
          </a:r>
        </a:p>
      </xdr:txBody>
    </xdr:sp>
    <xdr:clientData/>
  </xdr:twoCellAnchor>
  <xdr:twoCellAnchor>
    <xdr:from>
      <xdr:col>9</xdr:col>
      <xdr:colOff>184150</xdr:colOff>
      <xdr:row>15</xdr:row>
      <xdr:rowOff>65415</xdr:rowOff>
    </xdr:from>
    <xdr:to>
      <xdr:col>13</xdr:col>
      <xdr:colOff>171450</xdr:colOff>
      <xdr:row>19</xdr:row>
      <xdr:rowOff>30871</xdr:rowOff>
    </xdr:to>
    <xdr:sp macro="" textlink="">
      <xdr:nvSpPr>
        <xdr:cNvPr id="3" name="Rectangle 2"/>
        <xdr:cNvSpPr/>
      </xdr:nvSpPr>
      <xdr:spPr>
        <a:xfrm>
          <a:off x="5639377" y="2605415"/>
          <a:ext cx="2411846" cy="619698"/>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baseline="0">
              <a:latin typeface="Arial" panose="020B0604020202020204" pitchFamily="34" charset="0"/>
              <a:cs typeface="Arial" panose="020B0604020202020204" pitchFamily="34" charset="0"/>
            </a:rPr>
            <a:t>Intimation u/s 143(1) has not been received by the Company. </a:t>
          </a:r>
        </a:p>
      </xdr:txBody>
    </xdr:sp>
    <xdr:clientData/>
  </xdr:twoCellAnchor>
  <xdr:twoCellAnchor>
    <xdr:from>
      <xdr:col>11</xdr:col>
      <xdr:colOff>177800</xdr:colOff>
      <xdr:row>13</xdr:row>
      <xdr:rowOff>49839</xdr:rowOff>
    </xdr:from>
    <xdr:to>
      <xdr:col>11</xdr:col>
      <xdr:colOff>179292</xdr:colOff>
      <xdr:row>15</xdr:row>
      <xdr:rowOff>65415</xdr:rowOff>
    </xdr:to>
    <xdr:cxnSp macro="">
      <xdr:nvCxnSpPr>
        <xdr:cNvPr id="5" name="Straight Arrow Connector 4"/>
        <xdr:cNvCxnSpPr>
          <a:stCxn id="2" idx="2"/>
          <a:endCxn id="3" idx="0"/>
        </xdr:cNvCxnSpPr>
      </xdr:nvCxnSpPr>
      <xdr:spPr bwMode="auto">
        <a:xfrm flipH="1">
          <a:off x="6845300" y="2262718"/>
          <a:ext cx="1492" cy="34269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174625</xdr:colOff>
      <xdr:row>6</xdr:row>
      <xdr:rowOff>127000</xdr:rowOff>
    </xdr:from>
    <xdr:to>
      <xdr:col>18</xdr:col>
      <xdr:colOff>174625</xdr:colOff>
      <xdr:row>8</xdr:row>
      <xdr:rowOff>0</xdr:rowOff>
    </xdr:to>
    <xdr:sp macro="" textlink="">
      <xdr:nvSpPr>
        <xdr:cNvPr id="6" name="Rectangle 5">
          <a:hlinkClick xmlns:r="http://schemas.openxmlformats.org/officeDocument/2006/relationships" r:id="rId1"/>
        </xdr:cNvPr>
        <xdr:cNvSpPr>
          <a:spLocks noChangeArrowheads="1"/>
        </xdr:cNvSpPr>
      </xdr:nvSpPr>
      <xdr:spPr bwMode="auto">
        <a:xfrm>
          <a:off x="2613025" y="1184275"/>
          <a:ext cx="8534400" cy="196850"/>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REVISED RETURN OF INCOME FILED ON 26-03-2016</a:t>
          </a:r>
        </a:p>
      </xdr:txBody>
    </xdr:sp>
    <xdr:clientData/>
  </xdr:twoCellAnchor>
  <xdr:twoCellAnchor>
    <xdr:from>
      <xdr:col>9</xdr:col>
      <xdr:colOff>167342</xdr:colOff>
      <xdr:row>22</xdr:row>
      <xdr:rowOff>5139</xdr:rowOff>
    </xdr:from>
    <xdr:to>
      <xdr:col>13</xdr:col>
      <xdr:colOff>172945</xdr:colOff>
      <xdr:row>24</xdr:row>
      <xdr:rowOff>159175</xdr:rowOff>
    </xdr:to>
    <xdr:sp macro="" textlink="">
      <xdr:nvSpPr>
        <xdr:cNvPr id="7" name="Rectangle 6">
          <a:hlinkClick xmlns:r="http://schemas.openxmlformats.org/officeDocument/2006/relationships" r:id="rId2"/>
        </xdr:cNvPr>
        <xdr:cNvSpPr>
          <a:spLocks noChangeArrowheads="1"/>
        </xdr:cNvSpPr>
      </xdr:nvSpPr>
      <xdr:spPr bwMode="auto">
        <a:xfrm>
          <a:off x="5622569" y="3690063"/>
          <a:ext cx="2430149" cy="48115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9</xdr:col>
      <xdr:colOff>174528</xdr:colOff>
      <xdr:row>31</xdr:row>
      <xdr:rowOff>96211</xdr:rowOff>
    </xdr:from>
    <xdr:to>
      <xdr:col>13</xdr:col>
      <xdr:colOff>160770</xdr:colOff>
      <xdr:row>36</xdr:row>
      <xdr:rowOff>47533</xdr:rowOff>
    </xdr:to>
    <xdr:sp macro="" textlink="">
      <xdr:nvSpPr>
        <xdr:cNvPr id="8" name="Rectangle 7">
          <a:hlinkClick xmlns:r="http://schemas.openxmlformats.org/officeDocument/2006/relationships" r:id="rId3"/>
        </xdr:cNvPr>
        <xdr:cNvSpPr/>
      </xdr:nvSpPr>
      <xdr:spPr>
        <a:xfrm>
          <a:off x="5629755" y="5253181"/>
          <a:ext cx="2410788" cy="769125"/>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Assessment Order u/s 143(3) dated 31 December</a:t>
          </a:r>
          <a:r>
            <a:rPr lang="en-US" sz="1000" kern="1200" baseline="0">
              <a:solidFill>
                <a:schemeClr val="dk1"/>
              </a:solidFill>
              <a:effectLst/>
              <a:latin typeface="Arial" panose="020B0604020202020204" pitchFamily="34" charset="0"/>
              <a:ea typeface="+mn-ea"/>
              <a:cs typeface="Arial" panose="020B0604020202020204" pitchFamily="34" charset="0"/>
            </a:rPr>
            <a:t> 2016</a:t>
          </a:r>
          <a:r>
            <a:rPr lang="en-US" sz="1000" kern="1200">
              <a:solidFill>
                <a:schemeClr val="dk1"/>
              </a:solidFill>
              <a:effectLst/>
              <a:latin typeface="Arial" panose="020B0604020202020204" pitchFamily="34" charset="0"/>
              <a:ea typeface="+mn-ea"/>
              <a:cs typeface="Arial" panose="020B0604020202020204" pitchFamily="34" charset="0"/>
            </a:rPr>
            <a:t> which was received by the Company on 03 January</a:t>
          </a:r>
          <a:r>
            <a:rPr lang="en-US" sz="1000" kern="1200" baseline="0">
              <a:solidFill>
                <a:schemeClr val="dk1"/>
              </a:solidFill>
              <a:effectLst/>
              <a:latin typeface="Arial" panose="020B0604020202020204" pitchFamily="34" charset="0"/>
              <a:ea typeface="+mn-ea"/>
              <a:cs typeface="Arial" panose="020B0604020202020204" pitchFamily="34" charset="0"/>
            </a:rPr>
            <a:t> 2017</a:t>
          </a:r>
          <a:r>
            <a:rPr lang="en-US" sz="1000" kern="1200">
              <a:solidFill>
                <a:schemeClr val="dk1"/>
              </a:solidFill>
              <a:effectLst/>
              <a:latin typeface="Arial" panose="020B0604020202020204" pitchFamily="34" charset="0"/>
              <a:ea typeface="+mn-ea"/>
              <a:cs typeface="Arial" panose="020B0604020202020204" pitchFamily="34" charset="0"/>
            </a:rPr>
            <a:t>, made some disallowances. </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156489</xdr:colOff>
      <xdr:row>29</xdr:row>
      <xdr:rowOff>125076</xdr:rowOff>
    </xdr:from>
    <xdr:to>
      <xdr:col>11</xdr:col>
      <xdr:colOff>167649</xdr:colOff>
      <xdr:row>31</xdr:row>
      <xdr:rowOff>96211</xdr:rowOff>
    </xdr:to>
    <xdr:cxnSp macro="">
      <xdr:nvCxnSpPr>
        <xdr:cNvPr id="9" name="Straight Arrow Connector 8"/>
        <xdr:cNvCxnSpPr>
          <a:stCxn id="21" idx="2"/>
          <a:endCxn id="8" idx="0"/>
        </xdr:cNvCxnSpPr>
      </xdr:nvCxnSpPr>
      <xdr:spPr bwMode="auto">
        <a:xfrm>
          <a:off x="6823989" y="4954924"/>
          <a:ext cx="11160" cy="298257"/>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159306</xdr:colOff>
      <xdr:row>37</xdr:row>
      <xdr:rowOff>133364</xdr:rowOff>
    </xdr:from>
    <xdr:to>
      <xdr:col>13</xdr:col>
      <xdr:colOff>164909</xdr:colOff>
      <xdr:row>40</xdr:row>
      <xdr:rowOff>123839</xdr:rowOff>
    </xdr:to>
    <xdr:sp macro="" textlink="">
      <xdr:nvSpPr>
        <xdr:cNvPr id="10" name="Rectangle 9">
          <a:hlinkClick xmlns:r="http://schemas.openxmlformats.org/officeDocument/2006/relationships" r:id="rId4"/>
        </xdr:cNvPr>
        <xdr:cNvSpPr>
          <a:spLocks noChangeArrowheads="1"/>
        </xdr:cNvSpPr>
      </xdr:nvSpPr>
      <xdr:spPr bwMode="auto">
        <a:xfrm>
          <a:off x="5614533" y="6271697"/>
          <a:ext cx="2430149" cy="481157"/>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CIT(A) Appeal</a:t>
          </a:r>
          <a:r>
            <a:rPr lang="en-US" sz="1000" b="1" baseline="0">
              <a:solidFill>
                <a:schemeClr val="bg1"/>
              </a:solidFill>
              <a:latin typeface="Arial" panose="020B0604020202020204" pitchFamily="34" charset="0"/>
              <a:cs typeface="Arial" panose="020B0604020202020204" pitchFamily="34" charset="0"/>
            </a:rPr>
            <a:t> Proceedings</a:t>
          </a:r>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162108</xdr:colOff>
      <xdr:row>36</xdr:row>
      <xdr:rowOff>47533</xdr:rowOff>
    </xdr:from>
    <xdr:to>
      <xdr:col>11</xdr:col>
      <xdr:colOff>167649</xdr:colOff>
      <xdr:row>37</xdr:row>
      <xdr:rowOff>133364</xdr:rowOff>
    </xdr:to>
    <xdr:cxnSp macro="">
      <xdr:nvCxnSpPr>
        <xdr:cNvPr id="11" name="Straight Arrow Connector 10"/>
        <xdr:cNvCxnSpPr>
          <a:stCxn id="8" idx="2"/>
          <a:endCxn id="10" idx="0"/>
        </xdr:cNvCxnSpPr>
      </xdr:nvCxnSpPr>
      <xdr:spPr bwMode="auto">
        <a:xfrm flipH="1">
          <a:off x="6829608" y="6022306"/>
          <a:ext cx="5541" cy="249391"/>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252174</xdr:colOff>
      <xdr:row>35</xdr:row>
      <xdr:rowOff>86288</xdr:rowOff>
    </xdr:from>
    <xdr:to>
      <xdr:col>8</xdr:col>
      <xdr:colOff>245741</xdr:colOff>
      <xdr:row>38</xdr:row>
      <xdr:rowOff>100574</xdr:rowOff>
    </xdr:to>
    <xdr:sp macro="" textlink="">
      <xdr:nvSpPr>
        <xdr:cNvPr id="12" name="Rectangle 11">
          <a:hlinkClick xmlns:r="http://schemas.openxmlformats.org/officeDocument/2006/relationships" r:id="rId5"/>
        </xdr:cNvPr>
        <xdr:cNvSpPr>
          <a:spLocks noChangeArrowheads="1"/>
        </xdr:cNvSpPr>
      </xdr:nvSpPr>
      <xdr:spPr bwMode="auto">
        <a:xfrm>
          <a:off x="3282856" y="5897500"/>
          <a:ext cx="1811976" cy="504968"/>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Stay Application</a:t>
          </a:r>
        </a:p>
      </xdr:txBody>
    </xdr:sp>
    <xdr:clientData/>
  </xdr:twoCellAnchor>
  <xdr:twoCellAnchor>
    <xdr:from>
      <xdr:col>5</xdr:col>
      <xdr:colOff>257871</xdr:colOff>
      <xdr:row>41</xdr:row>
      <xdr:rowOff>1094</xdr:rowOff>
    </xdr:from>
    <xdr:to>
      <xdr:col>8</xdr:col>
      <xdr:colOff>241997</xdr:colOff>
      <xdr:row>43</xdr:row>
      <xdr:rowOff>153939</xdr:rowOff>
    </xdr:to>
    <xdr:sp macro="" textlink="">
      <xdr:nvSpPr>
        <xdr:cNvPr id="13" name="Rectangle 12">
          <a:hlinkClick xmlns:r="http://schemas.openxmlformats.org/officeDocument/2006/relationships" r:id="rId6"/>
        </xdr:cNvPr>
        <xdr:cNvSpPr/>
      </xdr:nvSpPr>
      <xdr:spPr>
        <a:xfrm>
          <a:off x="3288553" y="6793670"/>
          <a:ext cx="1802535" cy="479966"/>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a:latin typeface="Arial" panose="020B0604020202020204" pitchFamily="34" charset="0"/>
              <a:cs typeface="Arial" panose="020B0604020202020204" pitchFamily="34" charset="0"/>
            </a:rPr>
            <a:t>Stay has not been disposed</a:t>
          </a:r>
          <a:r>
            <a:rPr lang="en-US" sz="1000" baseline="0">
              <a:latin typeface="Arial" panose="020B0604020202020204" pitchFamily="34" charset="0"/>
              <a:cs typeface="Arial" panose="020B0604020202020204" pitchFamily="34" charset="0"/>
            </a:rPr>
            <a:t> off yet.</a:t>
          </a:r>
        </a:p>
      </xdr:txBody>
    </xdr:sp>
    <xdr:clientData/>
  </xdr:twoCellAnchor>
  <xdr:twoCellAnchor>
    <xdr:from>
      <xdr:col>6</xdr:col>
      <xdr:colOff>552026</xdr:colOff>
      <xdr:row>38</xdr:row>
      <xdr:rowOff>100574</xdr:rowOff>
    </xdr:from>
    <xdr:to>
      <xdr:col>6</xdr:col>
      <xdr:colOff>553003</xdr:colOff>
      <xdr:row>41</xdr:row>
      <xdr:rowOff>1094</xdr:rowOff>
    </xdr:to>
    <xdr:cxnSp macro="">
      <xdr:nvCxnSpPr>
        <xdr:cNvPr id="14" name="Straight Arrow Connector 13"/>
        <xdr:cNvCxnSpPr>
          <a:stCxn id="12" idx="2"/>
          <a:endCxn id="13" idx="0"/>
        </xdr:cNvCxnSpPr>
      </xdr:nvCxnSpPr>
      <xdr:spPr bwMode="auto">
        <a:xfrm>
          <a:off x="4188844" y="6402468"/>
          <a:ext cx="977" cy="391202"/>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160425</xdr:colOff>
      <xdr:row>42</xdr:row>
      <xdr:rowOff>137182</xdr:rowOff>
    </xdr:from>
    <xdr:to>
      <xdr:col>13</xdr:col>
      <xdr:colOff>157250</xdr:colOff>
      <xdr:row>47</xdr:row>
      <xdr:rowOff>109169</xdr:rowOff>
    </xdr:to>
    <xdr:sp macro="" textlink="">
      <xdr:nvSpPr>
        <xdr:cNvPr id="15" name="Rectangle 14">
          <a:hlinkClick xmlns:r="http://schemas.openxmlformats.org/officeDocument/2006/relationships" r:id="rId7"/>
        </xdr:cNvPr>
        <xdr:cNvSpPr/>
      </xdr:nvSpPr>
      <xdr:spPr>
        <a:xfrm>
          <a:off x="5615652" y="7093318"/>
          <a:ext cx="2421371" cy="789790"/>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Appeal before CIT</a:t>
          </a:r>
          <a:r>
            <a:rPr lang="en-US" sz="1000" kern="1200" baseline="0">
              <a:solidFill>
                <a:schemeClr val="dk1"/>
              </a:solidFill>
              <a:effectLst/>
              <a:latin typeface="Arial" panose="020B0604020202020204" pitchFamily="34" charset="0"/>
              <a:ea typeface="+mn-ea"/>
              <a:cs typeface="Arial" panose="020B0604020202020204" pitchFamily="34" charset="0"/>
            </a:rPr>
            <a:t>(A) has not been disposed off yet</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158838</xdr:colOff>
      <xdr:row>40</xdr:row>
      <xdr:rowOff>123839</xdr:rowOff>
    </xdr:from>
    <xdr:to>
      <xdr:col>11</xdr:col>
      <xdr:colOff>162108</xdr:colOff>
      <xdr:row>42</xdr:row>
      <xdr:rowOff>137182</xdr:rowOff>
    </xdr:to>
    <xdr:cxnSp macro="">
      <xdr:nvCxnSpPr>
        <xdr:cNvPr id="16" name="Straight Arrow Connector 15"/>
        <xdr:cNvCxnSpPr>
          <a:stCxn id="10" idx="2"/>
          <a:endCxn id="15" idx="0"/>
        </xdr:cNvCxnSpPr>
      </xdr:nvCxnSpPr>
      <xdr:spPr bwMode="auto">
        <a:xfrm flipH="1">
          <a:off x="6826338" y="6752854"/>
          <a:ext cx="3270" cy="340464"/>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181348</xdr:colOff>
      <xdr:row>4</xdr:row>
      <xdr:rowOff>120837</xdr:rowOff>
    </xdr:from>
    <xdr:to>
      <xdr:col>18</xdr:col>
      <xdr:colOff>181348</xdr:colOff>
      <xdr:row>5</xdr:row>
      <xdr:rowOff>150719</xdr:rowOff>
    </xdr:to>
    <xdr:sp macro="" textlink="">
      <xdr:nvSpPr>
        <xdr:cNvPr id="17" name="Rectangle 16">
          <a:hlinkClick xmlns:r="http://schemas.openxmlformats.org/officeDocument/2006/relationships" r:id="rId8"/>
        </xdr:cNvPr>
        <xdr:cNvSpPr>
          <a:spLocks noChangeArrowheads="1"/>
        </xdr:cNvSpPr>
      </xdr:nvSpPr>
      <xdr:spPr bwMode="auto">
        <a:xfrm>
          <a:off x="2619748" y="854262"/>
          <a:ext cx="8534400" cy="191807"/>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28-11-2014</a:t>
          </a:r>
        </a:p>
      </xdr:txBody>
    </xdr:sp>
    <xdr:clientData/>
  </xdr:twoCellAnchor>
  <xdr:twoCellAnchor>
    <xdr:from>
      <xdr:col>11</xdr:col>
      <xdr:colOff>170144</xdr:colOff>
      <xdr:row>19</xdr:row>
      <xdr:rowOff>30871</xdr:rowOff>
    </xdr:from>
    <xdr:to>
      <xdr:col>11</xdr:col>
      <xdr:colOff>177800</xdr:colOff>
      <xdr:row>22</xdr:row>
      <xdr:rowOff>5139</xdr:rowOff>
    </xdr:to>
    <xdr:cxnSp macro="">
      <xdr:nvCxnSpPr>
        <xdr:cNvPr id="18" name="Straight Arrow Connector 17"/>
        <xdr:cNvCxnSpPr>
          <a:stCxn id="3" idx="2"/>
          <a:endCxn id="7" idx="0"/>
        </xdr:cNvCxnSpPr>
      </xdr:nvCxnSpPr>
      <xdr:spPr bwMode="auto">
        <a:xfrm flipH="1">
          <a:off x="6837644" y="3225113"/>
          <a:ext cx="7656" cy="46495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13279</xdr:colOff>
      <xdr:row>35</xdr:row>
      <xdr:rowOff>80727</xdr:rowOff>
    </xdr:from>
    <xdr:to>
      <xdr:col>17</xdr:col>
      <xdr:colOff>336743</xdr:colOff>
      <xdr:row>38</xdr:row>
      <xdr:rowOff>80727</xdr:rowOff>
    </xdr:to>
    <xdr:sp macro="" textlink="">
      <xdr:nvSpPr>
        <xdr:cNvPr id="28" name="Rectangle 27">
          <a:hlinkClick xmlns:r="http://schemas.openxmlformats.org/officeDocument/2006/relationships" r:id="rId9"/>
        </xdr:cNvPr>
        <xdr:cNvSpPr>
          <a:spLocks noChangeArrowheads="1"/>
        </xdr:cNvSpPr>
      </xdr:nvSpPr>
      <xdr:spPr bwMode="auto">
        <a:xfrm>
          <a:off x="8499188" y="5891939"/>
          <a:ext cx="2141873" cy="490682"/>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kern="1200">
              <a:solidFill>
                <a:schemeClr val="bg1"/>
              </a:solidFill>
              <a:effectLst/>
              <a:latin typeface="Arial" panose="020B0604020202020204" pitchFamily="34" charset="0"/>
              <a:ea typeface="+mn-ea"/>
              <a:cs typeface="Arial" panose="020B0604020202020204" pitchFamily="34" charset="0"/>
            </a:rPr>
            <a:t>Rectification Application u/s 154 before the AO </a:t>
          </a:r>
        </a:p>
      </xdr:txBody>
    </xdr:sp>
    <xdr:clientData/>
  </xdr:twoCellAnchor>
  <xdr:twoCellAnchor>
    <xdr:from>
      <xdr:col>9</xdr:col>
      <xdr:colOff>163368</xdr:colOff>
      <xdr:row>26</xdr:row>
      <xdr:rowOff>92336</xdr:rowOff>
    </xdr:from>
    <xdr:to>
      <xdr:col>13</xdr:col>
      <xdr:colOff>149610</xdr:colOff>
      <xdr:row>29</xdr:row>
      <xdr:rowOff>125076</xdr:rowOff>
    </xdr:to>
    <xdr:sp macro="" textlink="">
      <xdr:nvSpPr>
        <xdr:cNvPr id="21" name="Rectangle 20">
          <a:hlinkClick xmlns:r="http://schemas.openxmlformats.org/officeDocument/2006/relationships" r:id="rId3"/>
        </xdr:cNvPr>
        <xdr:cNvSpPr/>
      </xdr:nvSpPr>
      <xdr:spPr>
        <a:xfrm>
          <a:off x="5618595" y="4431503"/>
          <a:ext cx="2410788" cy="523421"/>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120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Click here to access all proceeding related documents are attached</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11</xdr:col>
      <xdr:colOff>156489</xdr:colOff>
      <xdr:row>24</xdr:row>
      <xdr:rowOff>159175</xdr:rowOff>
    </xdr:from>
    <xdr:to>
      <xdr:col>11</xdr:col>
      <xdr:colOff>170144</xdr:colOff>
      <xdr:row>26</xdr:row>
      <xdr:rowOff>92336</xdr:rowOff>
    </xdr:to>
    <xdr:cxnSp macro="">
      <xdr:nvCxnSpPr>
        <xdr:cNvPr id="22" name="Straight Arrow Connector 21"/>
        <xdr:cNvCxnSpPr>
          <a:stCxn id="7" idx="2"/>
          <a:endCxn id="21" idx="0"/>
        </xdr:cNvCxnSpPr>
      </xdr:nvCxnSpPr>
      <xdr:spPr bwMode="auto">
        <a:xfrm flipH="1">
          <a:off x="6823989" y="4171220"/>
          <a:ext cx="13655" cy="260283"/>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174625</xdr:colOff>
      <xdr:row>8</xdr:row>
      <xdr:rowOff>0</xdr:rowOff>
    </xdr:from>
    <xdr:to>
      <xdr:col>11</xdr:col>
      <xdr:colOff>179292</xdr:colOff>
      <xdr:row>10</xdr:row>
      <xdr:rowOff>49839</xdr:rowOff>
    </xdr:to>
    <xdr:cxnSp macro="">
      <xdr:nvCxnSpPr>
        <xdr:cNvPr id="29" name="Straight Arrow Connector 28"/>
        <xdr:cNvCxnSpPr>
          <a:stCxn id="6" idx="2"/>
          <a:endCxn id="2" idx="0"/>
        </xdr:cNvCxnSpPr>
      </xdr:nvCxnSpPr>
      <xdr:spPr bwMode="auto">
        <a:xfrm>
          <a:off x="6842125" y="1395076"/>
          <a:ext cx="4667" cy="37696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552027</xdr:colOff>
      <xdr:row>33</xdr:row>
      <xdr:rowOff>153653</xdr:rowOff>
    </xdr:from>
    <xdr:to>
      <xdr:col>9</xdr:col>
      <xdr:colOff>174529</xdr:colOff>
      <xdr:row>35</xdr:row>
      <xdr:rowOff>86288</xdr:rowOff>
    </xdr:to>
    <xdr:cxnSp macro="">
      <xdr:nvCxnSpPr>
        <xdr:cNvPr id="34" name="Elbow Connector 33"/>
        <xdr:cNvCxnSpPr>
          <a:stCxn id="8" idx="1"/>
          <a:endCxn id="12" idx="0"/>
        </xdr:cNvCxnSpPr>
      </xdr:nvCxnSpPr>
      <xdr:spPr bwMode="auto">
        <a:xfrm rot="10800000" flipV="1">
          <a:off x="4188845" y="5637744"/>
          <a:ext cx="1440911" cy="259756"/>
        </a:xfrm>
        <a:prstGeom prst="bentConnector2">
          <a:avLst/>
        </a:prstGeom>
        <a:solidFill>
          <a:srgbClr val="FFFFE1"/>
        </a:solidFill>
        <a:ln w="9525" cap="flat" cmpd="sng" algn="ctr">
          <a:solidFill>
            <a:srgbClr val="000000"/>
          </a:solidFill>
          <a:prstDash val="solid"/>
          <a:round/>
          <a:headEnd type="none" w="med" len="med"/>
          <a:tailEnd type="triangle"/>
        </a:ln>
        <a:effectLst/>
      </xdr:spPr>
    </xdr:cxnSp>
    <xdr:clientData/>
  </xdr:twoCellAnchor>
  <xdr:twoCellAnchor>
    <xdr:from>
      <xdr:col>13</xdr:col>
      <xdr:colOff>160770</xdr:colOff>
      <xdr:row>33</xdr:row>
      <xdr:rowOff>153653</xdr:rowOff>
    </xdr:from>
    <xdr:to>
      <xdr:col>15</xdr:col>
      <xdr:colOff>478080</xdr:colOff>
      <xdr:row>35</xdr:row>
      <xdr:rowOff>80727</xdr:rowOff>
    </xdr:to>
    <xdr:cxnSp macro="">
      <xdr:nvCxnSpPr>
        <xdr:cNvPr id="38" name="Elbow Connector 37"/>
        <xdr:cNvCxnSpPr>
          <a:stCxn id="8" idx="3"/>
          <a:endCxn id="28" idx="0"/>
        </xdr:cNvCxnSpPr>
      </xdr:nvCxnSpPr>
      <xdr:spPr bwMode="auto">
        <a:xfrm>
          <a:off x="8040543" y="5637744"/>
          <a:ext cx="1529582" cy="254195"/>
        </a:xfrm>
        <a:prstGeom prst="bentConnector2">
          <a:avLst/>
        </a:prstGeom>
        <a:solidFill>
          <a:srgbClr val="FFFFE1"/>
        </a:solidFill>
        <a:ln w="9525" cap="flat" cmpd="sng" algn="ctr">
          <a:solidFill>
            <a:srgbClr val="000000"/>
          </a:solidFill>
          <a:prstDash val="solid"/>
          <a:round/>
          <a:headEnd type="none" w="med" len="med"/>
          <a:tailEnd type="triangle"/>
        </a:ln>
        <a:effectLst/>
      </xdr:spPr>
    </xdr:cxn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184151</xdr:colOff>
      <xdr:row>8</xdr:row>
      <xdr:rowOff>146049</xdr:rowOff>
    </xdr:from>
    <xdr:to>
      <xdr:col>13</xdr:col>
      <xdr:colOff>193675</xdr:colOff>
      <xdr:row>11</xdr:row>
      <xdr:rowOff>146049</xdr:rowOff>
    </xdr:to>
    <xdr:sp macro="" textlink="">
      <xdr:nvSpPr>
        <xdr:cNvPr id="2" name="Rectangle 1">
          <a:hlinkClick xmlns:r="http://schemas.openxmlformats.org/officeDocument/2006/relationships" r:id="rId1"/>
        </xdr:cNvPr>
        <xdr:cNvSpPr>
          <a:spLocks noChangeArrowheads="1"/>
        </xdr:cNvSpPr>
      </xdr:nvSpPr>
      <xdr:spPr bwMode="auto">
        <a:xfrm>
          <a:off x="5670551" y="1527174"/>
          <a:ext cx="2447924" cy="485775"/>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Intimation u/s.143 (1)</a:t>
          </a:r>
        </a:p>
      </xdr:txBody>
    </xdr:sp>
    <xdr:clientData/>
  </xdr:twoCellAnchor>
  <xdr:twoCellAnchor>
    <xdr:from>
      <xdr:col>9</xdr:col>
      <xdr:colOff>184150</xdr:colOff>
      <xdr:row>12</xdr:row>
      <xdr:rowOff>138990</xdr:rowOff>
    </xdr:from>
    <xdr:to>
      <xdr:col>13</xdr:col>
      <xdr:colOff>171450</xdr:colOff>
      <xdr:row>16</xdr:row>
      <xdr:rowOff>111124</xdr:rowOff>
    </xdr:to>
    <xdr:sp macro="" textlink="">
      <xdr:nvSpPr>
        <xdr:cNvPr id="3" name="Rectangle 2"/>
        <xdr:cNvSpPr/>
      </xdr:nvSpPr>
      <xdr:spPr>
        <a:xfrm>
          <a:off x="5670550" y="2167815"/>
          <a:ext cx="2425700" cy="619834"/>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000" baseline="0">
              <a:latin typeface="Arial" panose="020B0604020202020204" pitchFamily="34" charset="0"/>
              <a:cs typeface="Arial" panose="020B0604020202020204" pitchFamily="34" charset="0"/>
            </a:rPr>
            <a:t>Intimation u/s 143(1) has not been received by the Company. </a:t>
          </a:r>
        </a:p>
      </xdr:txBody>
    </xdr:sp>
    <xdr:clientData/>
  </xdr:twoCellAnchor>
  <xdr:twoCellAnchor>
    <xdr:from>
      <xdr:col>11</xdr:col>
      <xdr:colOff>177800</xdr:colOff>
      <xdr:row>11</xdr:row>
      <xdr:rowOff>146049</xdr:rowOff>
    </xdr:from>
    <xdr:to>
      <xdr:col>11</xdr:col>
      <xdr:colOff>188913</xdr:colOff>
      <xdr:row>12</xdr:row>
      <xdr:rowOff>138990</xdr:rowOff>
    </xdr:to>
    <xdr:cxnSp macro="">
      <xdr:nvCxnSpPr>
        <xdr:cNvPr id="4" name="Straight Arrow Connector 3"/>
        <xdr:cNvCxnSpPr>
          <a:stCxn id="2" idx="2"/>
          <a:endCxn id="3" idx="0"/>
        </xdr:cNvCxnSpPr>
      </xdr:nvCxnSpPr>
      <xdr:spPr bwMode="auto">
        <a:xfrm flipH="1">
          <a:off x="6883400" y="2012949"/>
          <a:ext cx="11113" cy="15486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178548</xdr:colOff>
      <xdr:row>20</xdr:row>
      <xdr:rowOff>67734</xdr:rowOff>
    </xdr:from>
    <xdr:to>
      <xdr:col>13</xdr:col>
      <xdr:colOff>184151</xdr:colOff>
      <xdr:row>23</xdr:row>
      <xdr:rowOff>58209</xdr:rowOff>
    </xdr:to>
    <xdr:sp macro="" textlink="">
      <xdr:nvSpPr>
        <xdr:cNvPr id="5" name="Rectangle 4">
          <a:hlinkClick xmlns:r="http://schemas.openxmlformats.org/officeDocument/2006/relationships" r:id="rId2"/>
        </xdr:cNvPr>
        <xdr:cNvSpPr>
          <a:spLocks noChangeArrowheads="1"/>
        </xdr:cNvSpPr>
      </xdr:nvSpPr>
      <xdr:spPr bwMode="auto">
        <a:xfrm>
          <a:off x="5664948" y="3391959"/>
          <a:ext cx="2444003" cy="476250"/>
        </a:xfrm>
        <a:prstGeom prst="rect">
          <a:avLst/>
        </a:prstGeom>
        <a:solidFill>
          <a:srgbClr val="0091DA"/>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Assessment u/s.143 (3)</a:t>
          </a:r>
        </a:p>
      </xdr:txBody>
    </xdr:sp>
    <xdr:clientData/>
  </xdr:twoCellAnchor>
  <xdr:twoCellAnchor>
    <xdr:from>
      <xdr:col>9</xdr:col>
      <xdr:colOff>184149</xdr:colOff>
      <xdr:row>25</xdr:row>
      <xdr:rowOff>16906</xdr:rowOff>
    </xdr:from>
    <xdr:to>
      <xdr:col>13</xdr:col>
      <xdr:colOff>170391</xdr:colOff>
      <xdr:row>27</xdr:row>
      <xdr:rowOff>106914</xdr:rowOff>
    </xdr:to>
    <xdr:sp macro="" textlink="">
      <xdr:nvSpPr>
        <xdr:cNvPr id="6" name="Rectangle 5">
          <a:hlinkClick xmlns:r="http://schemas.openxmlformats.org/officeDocument/2006/relationships" r:id="rId3"/>
        </xdr:cNvPr>
        <xdr:cNvSpPr/>
      </xdr:nvSpPr>
      <xdr:spPr>
        <a:xfrm>
          <a:off x="5695042" y="4235120"/>
          <a:ext cx="2435528" cy="420467"/>
        </a:xfrm>
        <a:prstGeom prst="rect">
          <a:avLst/>
        </a:prstGeom>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indent="0" algn="ctr" defTabSz="914400" rtl="0" eaLnBrk="1" fontAlgn="auto" latinLnBrk="0" hangingPunct="1">
            <a:lnSpc>
              <a:spcPct val="100000"/>
            </a:lnSpc>
            <a:spcBef>
              <a:spcPts val="0"/>
            </a:spcBef>
            <a:spcAft>
              <a:spcPts val="0"/>
            </a:spcAft>
            <a:buClrTx/>
            <a:buSzTx/>
            <a:buFontTx/>
            <a:buNone/>
            <a:tabLst/>
            <a:defRPr/>
          </a:pPr>
          <a:r>
            <a:rPr lang="en-US" sz="1000" kern="1200">
              <a:solidFill>
                <a:schemeClr val="dk1"/>
              </a:solidFill>
              <a:effectLst/>
              <a:latin typeface="Arial" panose="020B0604020202020204" pitchFamily="34" charset="0"/>
              <a:ea typeface="+mn-ea"/>
              <a:cs typeface="Arial" panose="020B0604020202020204" pitchFamily="34" charset="0"/>
            </a:rPr>
            <a:t>Assessment Proceedings are ongoing </a:t>
          </a:r>
          <a:endParaRPr lang="en-US" sz="1000">
            <a:effectLst/>
            <a:latin typeface="Arial" panose="020B0604020202020204" pitchFamily="34" charset="0"/>
            <a:cs typeface="Arial" panose="020B0604020202020204" pitchFamily="34" charset="0"/>
          </a:endParaRPr>
        </a:p>
      </xdr:txBody>
    </xdr:sp>
    <xdr:clientData/>
  </xdr:twoCellAnchor>
  <xdr:twoCellAnchor>
    <xdr:from>
      <xdr:col>11</xdr:col>
      <xdr:colOff>177270</xdr:colOff>
      <xdr:row>23</xdr:row>
      <xdr:rowOff>58209</xdr:rowOff>
    </xdr:from>
    <xdr:to>
      <xdr:col>11</xdr:col>
      <xdr:colOff>181350</xdr:colOff>
      <xdr:row>25</xdr:row>
      <xdr:rowOff>16906</xdr:rowOff>
    </xdr:to>
    <xdr:cxnSp macro="">
      <xdr:nvCxnSpPr>
        <xdr:cNvPr id="7" name="Straight Arrow Connector 6"/>
        <xdr:cNvCxnSpPr>
          <a:stCxn id="5" idx="2"/>
          <a:endCxn id="6" idx="0"/>
        </xdr:cNvCxnSpPr>
      </xdr:nvCxnSpPr>
      <xdr:spPr bwMode="auto">
        <a:xfrm flipH="1">
          <a:off x="6912806" y="3945964"/>
          <a:ext cx="4080" cy="289156"/>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181348</xdr:colOff>
      <xdr:row>4</xdr:row>
      <xdr:rowOff>120837</xdr:rowOff>
    </xdr:from>
    <xdr:to>
      <xdr:col>18</xdr:col>
      <xdr:colOff>181348</xdr:colOff>
      <xdr:row>5</xdr:row>
      <xdr:rowOff>150719</xdr:rowOff>
    </xdr:to>
    <xdr:sp macro="" textlink="">
      <xdr:nvSpPr>
        <xdr:cNvPr id="8" name="Rectangle 7">
          <a:hlinkClick xmlns:r="http://schemas.openxmlformats.org/officeDocument/2006/relationships" r:id="rId4"/>
        </xdr:cNvPr>
        <xdr:cNvSpPr>
          <a:spLocks noChangeArrowheads="1"/>
        </xdr:cNvSpPr>
      </xdr:nvSpPr>
      <xdr:spPr bwMode="auto">
        <a:xfrm>
          <a:off x="2619748" y="854262"/>
          <a:ext cx="8534400" cy="191807"/>
        </a:xfrm>
        <a:prstGeom prst="rect">
          <a:avLst/>
        </a:prstGeom>
        <a:solidFill>
          <a:srgbClr val="00338D"/>
        </a:solidFill>
        <a:ln w="25400" algn="ctr">
          <a:noFill/>
          <a:round/>
          <a:headEnd/>
          <a:tailEnd type="triangle" w="lg" len="med"/>
        </a:ln>
      </xdr:spPr>
      <xdr:txBody>
        <a:bodyPr wrap="square" lIns="36000" tIns="36000" rIns="36000" bIns="3600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1">
              <a:solidFill>
                <a:schemeClr val="bg1"/>
              </a:solidFill>
              <a:latin typeface="Arial" panose="020B0604020202020204" pitchFamily="34" charset="0"/>
              <a:cs typeface="Arial" panose="020B0604020202020204" pitchFamily="34" charset="0"/>
            </a:rPr>
            <a:t>ORIGINAL</a:t>
          </a:r>
          <a:r>
            <a:rPr lang="en-US" sz="1000" b="1" baseline="0">
              <a:solidFill>
                <a:schemeClr val="bg1"/>
              </a:solidFill>
              <a:latin typeface="Arial" panose="020B0604020202020204" pitchFamily="34" charset="0"/>
              <a:cs typeface="Arial" panose="020B0604020202020204" pitchFamily="34" charset="0"/>
            </a:rPr>
            <a:t> </a:t>
          </a:r>
          <a:r>
            <a:rPr lang="en-US" sz="1000" b="1">
              <a:solidFill>
                <a:schemeClr val="bg1"/>
              </a:solidFill>
              <a:latin typeface="Arial" panose="020B0604020202020204" pitchFamily="34" charset="0"/>
              <a:cs typeface="Arial" panose="020B0604020202020204" pitchFamily="34" charset="0"/>
            </a:rPr>
            <a:t>RETURN OF INCOME FILED ON 27-11-2015</a:t>
          </a:r>
        </a:p>
      </xdr:txBody>
    </xdr:sp>
    <xdr:clientData/>
  </xdr:twoCellAnchor>
  <xdr:twoCellAnchor>
    <xdr:from>
      <xdr:col>11</xdr:col>
      <xdr:colOff>177800</xdr:colOff>
      <xdr:row>16</xdr:row>
      <xdr:rowOff>111124</xdr:rowOff>
    </xdr:from>
    <xdr:to>
      <xdr:col>11</xdr:col>
      <xdr:colOff>181350</xdr:colOff>
      <xdr:row>20</xdr:row>
      <xdr:rowOff>67734</xdr:rowOff>
    </xdr:to>
    <xdr:cxnSp macro="">
      <xdr:nvCxnSpPr>
        <xdr:cNvPr id="9" name="Straight Arrow Connector 8"/>
        <xdr:cNvCxnSpPr>
          <a:stCxn id="3" idx="2"/>
          <a:endCxn id="5" idx="0"/>
        </xdr:cNvCxnSpPr>
      </xdr:nvCxnSpPr>
      <xdr:spPr bwMode="auto">
        <a:xfrm>
          <a:off x="6883400" y="2787649"/>
          <a:ext cx="3550" cy="604310"/>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181349</xdr:colOff>
      <xdr:row>5</xdr:row>
      <xdr:rowOff>150719</xdr:rowOff>
    </xdr:from>
    <xdr:to>
      <xdr:col>11</xdr:col>
      <xdr:colOff>188913</xdr:colOff>
      <xdr:row>8</xdr:row>
      <xdr:rowOff>146049</xdr:rowOff>
    </xdr:to>
    <xdr:cxnSp macro="">
      <xdr:nvCxnSpPr>
        <xdr:cNvPr id="10" name="Straight Arrow Connector 9"/>
        <xdr:cNvCxnSpPr>
          <a:stCxn id="8" idx="2"/>
          <a:endCxn id="2" idx="0"/>
        </xdr:cNvCxnSpPr>
      </xdr:nvCxnSpPr>
      <xdr:spPr bwMode="auto">
        <a:xfrm>
          <a:off x="6886949" y="1046069"/>
          <a:ext cx="7564" cy="481105"/>
        </a:xfrm>
        <a:prstGeom prst="straightConnector1">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561975</xdr:colOff>
      <xdr:row>1</xdr:row>
      <xdr:rowOff>6125</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0" y="0"/>
          <a:ext cx="561975" cy="187100"/>
        </a:xfrm>
        <a:prstGeom prst="rect">
          <a:avLst/>
        </a:prstGeom>
        <a:noFill/>
        <a:ln w="9525" cmpd="sng">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561975</xdr:colOff>
      <xdr:row>1</xdr:row>
      <xdr:rowOff>180901</xdr:rowOff>
    </xdr:to>
    <xdr:pic>
      <xdr:nvPicPr>
        <xdr:cNvPr id="2"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0" y="261938"/>
          <a:ext cx="561975" cy="180901"/>
        </a:xfrm>
        <a:prstGeom prst="rect">
          <a:avLst/>
        </a:prstGeom>
        <a:noFill/>
        <a:ln w="9525" cmpd="sng">
          <a:noFill/>
        </a:ln>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0</xdr:row>
          <xdr:rowOff>152400</xdr:rowOff>
        </xdr:from>
        <xdr:to>
          <xdr:col>13</xdr:col>
          <xdr:colOff>476250</xdr:colOff>
          <xdr:row>3</xdr:row>
          <xdr:rowOff>66675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HASAMBARY\AppData\Local\Microsoft\Windows\Temporary%20Internet%20Files\Content.Outlook\NSH2JKFN\Tax%20Demo%20Database_Kanik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Formate\TIL%20-Updated%20Assessment%20status-%20AY9293%20-AY%201112-1903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urbhijain\Desktop\Copy%20of%20ComprehensiveStatementofTax%20Records_09082013%20(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NEHASAMBARY\AppData\Local\Microsoft\Windows\Temporary%20Internet%20Files\Content.Outlook\NSH2JKFN\Tax%20Demo%20Database_Kanika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hirag%20Shah/Sterling%20Wilson/For%20review/Sterling%20Cogen/Sterling%20CogenMasterfile_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Historical data"/>
      <sheetName val="Rollover"/>
    </sheetNames>
    <sheetDataSet>
      <sheetData sheetId="0">
        <row r="11">
          <cell r="B11" t="str">
            <v>Anuj Malhotra</v>
          </cell>
        </row>
        <row r="12">
          <cell r="B12" t="str">
            <v>Pavninder Singh</v>
          </cell>
        </row>
        <row r="13">
          <cell r="B13" t="str">
            <v>Bina Singh</v>
          </cell>
        </row>
        <row r="14">
          <cell r="B14" t="str">
            <v>Saurav Jindal</v>
          </cell>
        </row>
        <row r="17">
          <cell r="B17" t="str">
            <v>Bina Singh</v>
          </cell>
        </row>
        <row r="18">
          <cell r="B18" t="str">
            <v>Jayati Chatterjee</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nding issues"/>
      <sheetName val="Final Reco"/>
      <sheetName val="AY 1992-93"/>
      <sheetName val="AY 1993-94"/>
      <sheetName val="AY 1994-95"/>
      <sheetName val="AY 1995-96"/>
      <sheetName val="AY 1996-97"/>
      <sheetName val="AY 1997-98"/>
      <sheetName val="AY 1998-99"/>
      <sheetName val="AY 1999-2000"/>
      <sheetName val="AY 2000-01"/>
      <sheetName val="AY 2000-01 (Penalty)"/>
      <sheetName val="AY 2001-02"/>
      <sheetName val="AY 2002-03"/>
      <sheetName val="AY 2003-04"/>
      <sheetName val="AY 2004-05"/>
      <sheetName val="AY 2005-06"/>
      <sheetName val="AY 2006-07 (IT)"/>
      <sheetName val="AY 2006-07 (FBT)"/>
      <sheetName val="AY 2007-08"/>
      <sheetName val="AY 2007-08 (FBT)"/>
      <sheetName val="AY 2008-09"/>
      <sheetName val="AY 2008-09 (FBT)"/>
      <sheetName val="AY 2009-10"/>
      <sheetName val="AY 2009-10 (FBT)"/>
      <sheetName val="AY 2010-11"/>
      <sheetName val="AY 2011-12"/>
    </sheetNames>
    <sheetDataSet>
      <sheetData sheetId="0"/>
      <sheetData sheetId="1"/>
      <sheetData sheetId="2"/>
      <sheetData sheetId="3"/>
      <sheetData sheetId="4">
        <row r="8">
          <cell r="E8" t="str">
            <v>Rectification (N/P/C)</v>
          </cell>
        </row>
        <row r="9">
          <cell r="L9" t="str">
            <v>Order giving effect</v>
          </cell>
        </row>
      </sheetData>
      <sheetData sheetId="5"/>
      <sheetData sheetId="6">
        <row r="8">
          <cell r="E8" t="str">
            <v>Rectification (N/P/C)</v>
          </cell>
          <cell r="I8" t="str">
            <v>Appeal filed with appellate authority</v>
          </cell>
        </row>
        <row r="9">
          <cell r="I9" t="str">
            <v>(Y/N)</v>
          </cell>
          <cell r="J9" t="str">
            <v>Relief claimed</v>
          </cell>
          <cell r="K9" t="str">
            <v>Relief granted</v>
          </cell>
          <cell r="L9" t="str">
            <v>Order giving effect</v>
          </cell>
        </row>
        <row r="13">
          <cell r="I13" t="str">
            <v>N</v>
          </cell>
        </row>
        <row r="14">
          <cell r="I14" t="str">
            <v>N</v>
          </cell>
        </row>
        <row r="15">
          <cell r="I15" t="str">
            <v>N</v>
          </cell>
        </row>
        <row r="16">
          <cell r="I16" t="str">
            <v>N</v>
          </cell>
        </row>
        <row r="20">
          <cell r="I20" t="str">
            <v>N</v>
          </cell>
        </row>
      </sheetData>
      <sheetData sheetId="7">
        <row r="8">
          <cell r="E8" t="str">
            <v>Rectification (N/P/C)</v>
          </cell>
          <cell r="I8" t="str">
            <v>Appeal filed with CIT(A)</v>
          </cell>
        </row>
        <row r="9">
          <cell r="I9" t="str">
            <v>(Y/N)</v>
          </cell>
          <cell r="J9" t="str">
            <v>Relief claimed</v>
          </cell>
          <cell r="K9" t="str">
            <v>Relief granted</v>
          </cell>
          <cell r="L9" t="str">
            <v>Order giving effect</v>
          </cell>
        </row>
        <row r="13">
          <cell r="I13" t="str">
            <v>N</v>
          </cell>
        </row>
        <row r="14">
          <cell r="I14" t="str">
            <v>N</v>
          </cell>
        </row>
        <row r="15">
          <cell r="I15" t="str">
            <v>N</v>
          </cell>
        </row>
        <row r="18">
          <cell r="I18" t="str">
            <v>N</v>
          </cell>
        </row>
      </sheetData>
      <sheetData sheetId="8"/>
      <sheetData sheetId="9"/>
      <sheetData sheetId="10"/>
      <sheetData sheetId="11"/>
      <sheetData sheetId="12"/>
      <sheetData sheetId="13"/>
      <sheetData sheetId="14">
        <row r="9">
          <cell r="L9" t="str">
            <v>Order giving effect</v>
          </cell>
          <cell r="P9" t="str">
            <v>Order giving effect</v>
          </cell>
        </row>
      </sheetData>
      <sheetData sheetId="15"/>
      <sheetData sheetId="16">
        <row r="8">
          <cell r="E8" t="str">
            <v>Rectification (N/P/C)</v>
          </cell>
        </row>
        <row r="9">
          <cell r="Q9" t="str">
            <v>Relief granted</v>
          </cell>
          <cell r="R9" t="str">
            <v>Order giving effect</v>
          </cell>
        </row>
      </sheetData>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Business Loss"/>
      <sheetName val="Refund"/>
      <sheetName val="1986-87"/>
      <sheetName val="1987-88"/>
      <sheetName val="1988-89"/>
      <sheetName val="1989-90"/>
      <sheetName val="1990-91"/>
      <sheetName val="1991-92"/>
      <sheetName val="1992-93"/>
      <sheetName val="1993-94"/>
      <sheetName val="1994-95"/>
      <sheetName val="1995-96"/>
      <sheetName val="1996-97"/>
      <sheetName val="1997-98"/>
      <sheetName val="1998-99"/>
      <sheetName val="1999-00"/>
      <sheetName val="2000-01"/>
      <sheetName val="2001-02"/>
      <sheetName val="2002-03"/>
      <sheetName val="2003-04"/>
      <sheetName val="2004-05"/>
      <sheetName val="2005-06"/>
      <sheetName val="2006-07"/>
      <sheetName val="2007-08"/>
      <sheetName val="2008-09"/>
      <sheetName val="AY 2008-09 (FBT)"/>
      <sheetName val="2009-10"/>
      <sheetName val="AY 2009-10 (FBT)"/>
      <sheetName val="2010-11"/>
      <sheetName val="2011-12"/>
      <sheetName val="2012-13"/>
      <sheetName val="MerrillLyn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Rollover"/>
      <sheetName val="Historical data"/>
      <sheetName val="Output"/>
      <sheetName val="Mr Anuj Malhotra"/>
      <sheetName val="Jayati Chatterjee"/>
      <sheetName val="Mr. Parvinder Singh"/>
      <sheetName val="Mr. Saurav Jindal"/>
      <sheetName val="Ms. Bina Singh"/>
      <sheetName val="Tax Demo Database_Kanika2"/>
    </sheetNames>
    <definedNames>
      <definedName name="ShowInputShee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
      <sheetName val="Refund-Demand status"/>
      <sheetName val="Business Loss Analysis"/>
      <sheetName val="Open appeals &amp; rectifications"/>
      <sheetName val="2007-08 (0)"/>
      <sheetName val="2009-10 (0)"/>
      <sheetName val="11-12 - Tax working-Asst order"/>
      <sheetName val="Interest Analysis"/>
      <sheetName val="2012-13 Flow of Events"/>
      <sheetName val="2012-13"/>
      <sheetName val="2013-14 Flow of Events "/>
      <sheetName val="2013-14"/>
      <sheetName val="2014-15 Flow of Events"/>
      <sheetName val="2014-15"/>
      <sheetName val="2015-16 Flow of Events"/>
      <sheetName val="2015-16"/>
      <sheetName val="Rates"/>
    </sheetNames>
    <sheetDataSet>
      <sheetData sheetId="0"/>
      <sheetData sheetId="1"/>
      <sheetData sheetId="2"/>
      <sheetData sheetId="3"/>
      <sheetData sheetId="4"/>
      <sheetData sheetId="5"/>
      <sheetData sheetId="6"/>
      <sheetData sheetId="7"/>
      <sheetData sheetId="8"/>
      <sheetData sheetId="9">
        <row r="136">
          <cell r="C136">
            <v>0</v>
          </cell>
        </row>
        <row r="148">
          <cell r="C148">
            <v>0</v>
          </cell>
        </row>
        <row r="149">
          <cell r="C149">
            <v>0</v>
          </cell>
        </row>
      </sheetData>
      <sheetData sheetId="10"/>
      <sheetData sheetId="11">
        <row r="153">
          <cell r="C153">
            <v>0</v>
          </cell>
        </row>
      </sheetData>
      <sheetData sheetId="12"/>
      <sheetData sheetId="13">
        <row r="145">
          <cell r="C145">
            <v>0</v>
          </cell>
        </row>
        <row r="156">
          <cell r="C156">
            <v>-37866862</v>
          </cell>
        </row>
        <row r="157">
          <cell r="C157">
            <v>0</v>
          </cell>
        </row>
      </sheetData>
      <sheetData sheetId="14"/>
      <sheetData sheetId="15">
        <row r="139">
          <cell r="C139">
            <v>0</v>
          </cell>
        </row>
        <row r="151">
          <cell r="C151">
            <v>0</v>
          </cell>
        </row>
      </sheetData>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6.bin"/><Relationship Id="rId7" Type="http://schemas.openxmlformats.org/officeDocument/2006/relationships/image" Target="../media/image4.emf"/><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ontrol" Target="../activeX/activeX1.xml"/><Relationship Id="rId5" Type="http://schemas.openxmlformats.org/officeDocument/2006/relationships/vmlDrawing" Target="../drawings/vmlDrawing2.vml"/><Relationship Id="rId10" Type="http://schemas.openxmlformats.org/officeDocument/2006/relationships/ctrlProp" Target="../ctrlProps/ctrlProp6.xml"/><Relationship Id="rId4" Type="http://schemas.openxmlformats.org/officeDocument/2006/relationships/drawing" Target="../drawings/drawing2.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9.bin"/><Relationship Id="rId7" Type="http://schemas.openxmlformats.org/officeDocument/2006/relationships/ctrlProp" Target="../ctrlProps/ctrlProp8.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AY%202012-13\Basic%20documents\AY%202012-13_ITR%206%20(revised).pdf" TargetMode="External"/><Relationship Id="rId2" Type="http://schemas.openxmlformats.org/officeDocument/2006/relationships/hyperlink" Target="AY%202012-13\Original%20Asst.%20Proceedings\Rectification\Order%20under%20Section%20154%20AY%202012-13%20dated%2020.05.2015.pdf" TargetMode="External"/><Relationship Id="rId1" Type="http://schemas.openxmlformats.org/officeDocument/2006/relationships/hyperlink" Target="AY%202012-13\Original%20Asst.%20Proceedings\Assessment%20143(3)\AY%202012-13%20143(3)%20Asst.%20Order%20dated%2018.03.2015.pdf" TargetMode="External"/><Relationship Id="rId6" Type="http://schemas.openxmlformats.org/officeDocument/2006/relationships/hyperlink" Target="AY%202012-13\AY%202012-13%20-%20Tax%20Audit%20Report.pdf" TargetMode="External"/><Relationship Id="rId5" Type="http://schemas.openxmlformats.org/officeDocument/2006/relationships/hyperlink" Target="AY%202012-13\AY%202012-13_Form%20No.%2029B.pdf" TargetMode="External"/><Relationship Id="rId4" Type="http://schemas.openxmlformats.org/officeDocument/2006/relationships/hyperlink" Target="AY%202012-13\Basic%20documents\AY%202012-13_ITR%206.pdf"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hyperlink" Target="AY%202013-14/AY%202013-14-Form%203CEB%20TP%20audit%20Report.pdf" TargetMode="External"/><Relationship Id="rId13" Type="http://schemas.openxmlformats.org/officeDocument/2006/relationships/hyperlink" Target="AY%202015-16/AY%202015-16_Form%203CEB%20TP%20Audit%20Report.pdf" TargetMode="External"/><Relationship Id="rId18" Type="http://schemas.openxmlformats.org/officeDocument/2006/relationships/hyperlink" Target="AY%202009-10\ITAT%20Order.pdf" TargetMode="External"/><Relationship Id="rId26" Type="http://schemas.openxmlformats.org/officeDocument/2006/relationships/hyperlink" Target="AY%202011-12\Original%20Assessment%20Proceeding\Assessment%20143(3)\AY%202011-12%20143(3)%20dated%2031-03-2014.pdf" TargetMode="External"/><Relationship Id="rId39" Type="http://schemas.openxmlformats.org/officeDocument/2006/relationships/hyperlink" Target="AY%202012-13\AY%202012-13%20-%20Tax%20Audit%20Report.pdf" TargetMode="External"/><Relationship Id="rId3" Type="http://schemas.openxmlformats.org/officeDocument/2006/relationships/hyperlink" Target="../../AppData/Local/Microsoft/Windows/AppData/Local/Microsoft/Windows/INetCache/Content.Outlook/AppData/Local/Microsoft/Windows/INetCache/Content.Outlook/mkundnani/AppData/Local/Microsoft/Windows/INetCache/AppData/Local/Microsoft/Windows/Temporary%20Internet%20Files/Content.Outlook/AppData/Desktop/Sterling%20Cogen/13-14/AY%2013-14%20ITR%206.pdf" TargetMode="External"/><Relationship Id="rId21" Type="http://schemas.openxmlformats.org/officeDocument/2006/relationships/hyperlink" Target="AY%202010-11\Basic%20Documents\AY%202010-11-ITR6%20-%20Revised.pdf" TargetMode="External"/><Relationship Id="rId34" Type="http://schemas.openxmlformats.org/officeDocument/2006/relationships/hyperlink" Target="AY%202014-15\Original%20Asst.%20Proceedings\Assessment%20Proceeding\AY%202014-15-Order%20us%20143(3)%20dated%2031-12-2016.pdf" TargetMode="External"/><Relationship Id="rId42" Type="http://schemas.openxmlformats.org/officeDocument/2006/relationships/hyperlink" Target="AY%202009-10\Basic%20Docs\AY%202009-10_Form%2029B.pdf" TargetMode="External"/><Relationship Id="rId7" Type="http://schemas.openxmlformats.org/officeDocument/2006/relationships/hyperlink" Target="AY%202009-10\Original%20Assessment\143(3)%20Proceedings\7-Receipt%20of%20Assessment%20order-%20us%20143(3)%20dt.21.12.2011.pdf" TargetMode="External"/><Relationship Id="rId12" Type="http://schemas.openxmlformats.org/officeDocument/2006/relationships/hyperlink" Target="AY%202015-16/AY%202015-16_Form%203CA%203CD%20TAR.pdf" TargetMode="External"/><Relationship Id="rId17" Type="http://schemas.openxmlformats.org/officeDocument/2006/relationships/hyperlink" Target="AY%202009-10\Original%20Assessment\CIT(A)\12-Receipt%20of%20CIT(A)%20order%20dated%2020-01-2014.pdf" TargetMode="External"/><Relationship Id="rId25" Type="http://schemas.openxmlformats.org/officeDocument/2006/relationships/hyperlink" Target="AY%202011-12\Basic%20Documents\AY%202011-12_ITR%206%20(revised).pdf" TargetMode="External"/><Relationship Id="rId33" Type="http://schemas.openxmlformats.org/officeDocument/2006/relationships/hyperlink" Target="AY%202014-15\Basic%20Documents\AY%202014-15_ITR%206%20(revised).pdf" TargetMode="External"/><Relationship Id="rId38" Type="http://schemas.openxmlformats.org/officeDocument/2006/relationships/hyperlink" Target="AY%202012-13\AY%202012-13_Form%20No.%2029B.pdf" TargetMode="External"/><Relationship Id="rId46" Type="http://schemas.openxmlformats.org/officeDocument/2006/relationships/comments" Target="../comments1.xml"/><Relationship Id="rId2" Type="http://schemas.openxmlformats.org/officeDocument/2006/relationships/printerSettings" Target="../printerSettings/printerSettings14.bin"/><Relationship Id="rId16" Type="http://schemas.openxmlformats.org/officeDocument/2006/relationships/hyperlink" Target="AY%202009-10\Reopening%20Assessment\7-%20Receipt%20of%20Reassessment%20order%20-AY%202009-10-%20Assessment%20order.pdf" TargetMode="External"/><Relationship Id="rId20" Type="http://schemas.openxmlformats.org/officeDocument/2006/relationships/hyperlink" Target="AY%202010-11\Basic%20Documents\AY%202010-11_ITR%206.pdf" TargetMode="External"/><Relationship Id="rId29" Type="http://schemas.openxmlformats.org/officeDocument/2006/relationships/hyperlink" Target="AY%202012-13\Original%20Asst.%20Proceedings\Rectification\Order%20under%20Section%20154%20AY%202012-13%20dated%2020.05.2015.pdf" TargetMode="External"/><Relationship Id="rId41" Type="http://schemas.openxmlformats.org/officeDocument/2006/relationships/hyperlink" Target="AY%202012-13\Basic%20documents\AY%202012-13_ITR%206.pdf" TargetMode="External"/><Relationship Id="rId1" Type="http://schemas.openxmlformats.org/officeDocument/2006/relationships/printerSettings" Target="../printerSettings/printerSettings13.bin"/><Relationship Id="rId6" Type="http://schemas.openxmlformats.org/officeDocument/2006/relationships/hyperlink" Target="AY%202009-10\Basic%20Docs\AY%202009-10-ITR6%20-%20R.pdf" TargetMode="External"/><Relationship Id="rId11" Type="http://schemas.openxmlformats.org/officeDocument/2006/relationships/hyperlink" Target="AY%202014-15/AY%202014-15_Form%203CEB%20TP%20Audit%20Report.pdf" TargetMode="External"/><Relationship Id="rId24" Type="http://schemas.openxmlformats.org/officeDocument/2006/relationships/hyperlink" Target="AY%202011-12\Basic%20Documents\AY%202011-12_ITR%206%20(original).pdf" TargetMode="External"/><Relationship Id="rId32" Type="http://schemas.openxmlformats.org/officeDocument/2006/relationships/hyperlink" Target="AY%202014-15\Basic%20Documents\AY%202014-15_ITR%206.pdf" TargetMode="External"/><Relationship Id="rId37" Type="http://schemas.openxmlformats.org/officeDocument/2006/relationships/hyperlink" Target="..\..\AppData\Local\Microsoft\Windows\AppData\Local\Microsoft\Windows\INetCache\Content.Outlook\AppData\Local\Microsoft\Windows\INetCache\Content.Outlook\mkundnani\AppData\Local\Microsoft\Windows\INetCache\AppData\Local\Microsoft\Windows\Temporary%20Internet%20Files\Content.Outlook\AppData\Desktop\Sterling%20Cogen\13-14\AY%2013-14%20ITR%206.pdf" TargetMode="External"/><Relationship Id="rId40" Type="http://schemas.openxmlformats.org/officeDocument/2006/relationships/hyperlink" Target="AY%202012-13\Basic%20documents\AY%202012-13_ITR%206%20(revised).pdf" TargetMode="External"/><Relationship Id="rId45" Type="http://schemas.openxmlformats.org/officeDocument/2006/relationships/vmlDrawing" Target="../drawings/vmlDrawing4.vml"/><Relationship Id="rId5" Type="http://schemas.openxmlformats.org/officeDocument/2006/relationships/hyperlink" Target="AY%202009-10\Basic%20Docs\AY%202009-10_ITR%206.pdf" TargetMode="External"/><Relationship Id="rId15" Type="http://schemas.openxmlformats.org/officeDocument/2006/relationships/hyperlink" Target="AY%202009-10\Original%20Assessment\11-Receipt%20of%20order%20us%20154%20dated%2031.12.2013.pdf" TargetMode="External"/><Relationship Id="rId23" Type="http://schemas.openxmlformats.org/officeDocument/2006/relationships/hyperlink" Target="AY%202010-11\Original%20Assessment%20Proceedings\Rectification\AY%202010-11%20us%20154%20dated%2008.07.2013.pdf" TargetMode="External"/><Relationship Id="rId28" Type="http://schemas.openxmlformats.org/officeDocument/2006/relationships/hyperlink" Target="AY%202012-13\Original%20Asst.%20Proceedings\Assessment%20143(3)\AY%202012-13%20143(3)%20Asst.%20Order%20dated%2018.03.2015.pdf" TargetMode="External"/><Relationship Id="rId36" Type="http://schemas.openxmlformats.org/officeDocument/2006/relationships/hyperlink" Target="..\..\AppData\Local\Microsoft\Windows\AppData\Local\Microsoft\Windows\INetCache\Content.Outlook\AppData\Local\Microsoft\Windows\INetCache\Content.Outlook\mkundnani\AppData\Local\Microsoft\Windows\INetCache\AppData\Local\Microsoft\Windows\Temporary%20Internet%20Files\Content.Outlook\AppData\Desktop\Sterling%20Cogen\13-14\AY%2013-14%20ITR%206.pdf" TargetMode="External"/><Relationship Id="rId10" Type="http://schemas.openxmlformats.org/officeDocument/2006/relationships/hyperlink" Target="AY%202014-15/AY%202014-15_Form%203CA%203CD%20TAR.pdf" TargetMode="External"/><Relationship Id="rId19" Type="http://schemas.openxmlformats.org/officeDocument/2006/relationships/hyperlink" Target="AY%202009-10\Basic%20Docs\AY%202009-10_Form%2029B.pdf" TargetMode="External"/><Relationship Id="rId31" Type="http://schemas.openxmlformats.org/officeDocument/2006/relationships/hyperlink" Target="AY%202013-14\Original%20Asst.%20Proceedings\Assessment%20143\AY%202013-14-Order%20us%20143(3)%20dated%2031-03-2016.pdf" TargetMode="External"/><Relationship Id="rId44" Type="http://schemas.openxmlformats.org/officeDocument/2006/relationships/drawing" Target="../drawings/drawing5.xml"/><Relationship Id="rId4" Type="http://schemas.openxmlformats.org/officeDocument/2006/relationships/hyperlink" Target="../../AppData/Local/Microsoft/Windows/AppData/Local/Microsoft/Windows/INetCache/Content.Outlook/AppData/Local/Microsoft/Windows/INetCache/Content.Outlook/mkundnani/AppData/Local/Microsoft/Windows/INetCache/AppData/Local/Microsoft/Windows/Temporary%20Internet%20Files/Content.Outlook/AppData/Desktop/Sterling%20Cogen/13-14/AY%2013-14%20ITR%206.pdf" TargetMode="External"/><Relationship Id="rId9" Type="http://schemas.openxmlformats.org/officeDocument/2006/relationships/hyperlink" Target="AY%202013-14/AY%202013-14_Form%203CB%203CD%20TAR.pdf" TargetMode="External"/><Relationship Id="rId14" Type="http://schemas.openxmlformats.org/officeDocument/2006/relationships/hyperlink" Target="AY%202009-10\Basic%20Docs\Form%20No.3CEB.pdf" TargetMode="External"/><Relationship Id="rId22" Type="http://schemas.openxmlformats.org/officeDocument/2006/relationships/hyperlink" Target="AY%202010-11\Original%20Assessment%20Proceedings\Asst.%20Proceedings\AY%202010-11%20us%20143(3)%20dated%2028.03.2013.pdf" TargetMode="External"/><Relationship Id="rId27" Type="http://schemas.openxmlformats.org/officeDocument/2006/relationships/hyperlink" Target="AY%202011-12\Original%20Assessment%20Proceeding\Rectification\AY%202011-12%20154%20dated%2019-08-2015.pdf" TargetMode="External"/><Relationship Id="rId30" Type="http://schemas.openxmlformats.org/officeDocument/2006/relationships/hyperlink" Target="AY%202013-14\Basic%20Documents\AY%202013-14_ITR%206.pdf" TargetMode="External"/><Relationship Id="rId35" Type="http://schemas.openxmlformats.org/officeDocument/2006/relationships/hyperlink" Target="AY%202015-16\Basic%20Documents\AY%202015-16_ITR%206.pdf" TargetMode="External"/><Relationship Id="rId43" Type="http://schemas.openxmlformats.org/officeDocument/2006/relationships/printerSettings" Target="../printerSettings/printerSettings1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4"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27.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2:S33"/>
  <sheetViews>
    <sheetView showGridLines="0" topLeftCell="A30" zoomScale="80" zoomScaleNormal="70" workbookViewId="0">
      <selection activeCell="A30" sqref="A30"/>
    </sheetView>
  </sheetViews>
  <sheetFormatPr defaultRowHeight="12.75"/>
  <cols>
    <col min="1" max="16384" width="9.140625" style="793"/>
  </cols>
  <sheetData>
    <row r="2" spans="3:19" ht="20.25">
      <c r="O2" s="794" t="s">
        <v>237</v>
      </c>
      <c r="S2" s="795"/>
    </row>
    <row r="3" spans="3:19">
      <c r="S3" s="795"/>
    </row>
    <row r="4" spans="3:19">
      <c r="S4" s="795"/>
    </row>
    <row r="7" spans="3:19">
      <c r="C7" s="793" t="s">
        <v>423</v>
      </c>
    </row>
    <row r="9" spans="3:19" ht="15.75">
      <c r="G9" s="796"/>
      <c r="S9" s="795"/>
    </row>
    <row r="14" spans="3:19" ht="15">
      <c r="R14" s="797"/>
      <c r="S14" s="795"/>
    </row>
    <row r="15" spans="3:19" ht="15">
      <c r="R15" s="798"/>
    </row>
    <row r="24" spans="15:16">
      <c r="P24" s="799"/>
    </row>
    <row r="25" spans="15:16" ht="20.25">
      <c r="O25" s="800"/>
    </row>
    <row r="27" spans="15:16" ht="18.75">
      <c r="O27" s="801"/>
    </row>
    <row r="28" spans="15:16" ht="18.75">
      <c r="O28" s="801"/>
    </row>
    <row r="29" spans="15:16" ht="18.75">
      <c r="O29" s="801"/>
    </row>
    <row r="30" spans="15:16" ht="18.75">
      <c r="O30" s="801"/>
    </row>
    <row r="31" spans="15:16" ht="18.75">
      <c r="O31" s="801"/>
    </row>
    <row r="33" spans="15:15">
      <c r="O33" s="802"/>
    </row>
  </sheetData>
  <customSheetViews>
    <customSheetView guid="{263DCCC3-22A7-4EFB-83DE-6B65AF8A7DA6}" scale="80" showGridLines="0">
      <selection activeCell="Q25" sqref="Q25"/>
      <pageMargins left="0.7" right="0.7" top="0.75" bottom="0.75" header="0.3" footer="0.3"/>
      <pageSetup orientation="portrait" r:id="rId1"/>
    </customSheetView>
    <customSheetView guid="{7ABEE968-458F-4084-9BBE-92CFB753874A}" scale="70" showGridLines="0">
      <selection activeCell="A2" sqref="A2"/>
      <pageMargins left="0.7" right="0.7" top="0.75" bottom="0.75" header="0.3" footer="0.3"/>
      <pageSetup orientation="portrait" r:id="rId2"/>
    </customSheetView>
  </customSheetView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4577" r:id="rId6" name="Button 1">
              <controlPr defaultSize="0" print="0" autoFill="0" autoPict="0" macro="[0]!ShowInputSheet">
                <anchor moveWithCells="1" sizeWithCells="1">
                  <from>
                    <xdr:col>10</xdr:col>
                    <xdr:colOff>295275</xdr:colOff>
                    <xdr:row>2</xdr:row>
                    <xdr:rowOff>133350</xdr:rowOff>
                  </from>
                  <to>
                    <xdr:col>13</xdr:col>
                    <xdr:colOff>295275</xdr:colOff>
                    <xdr:row>5</xdr:row>
                    <xdr:rowOff>114300</xdr:rowOff>
                  </to>
                </anchor>
              </controlPr>
            </control>
          </mc:Choice>
        </mc:AlternateContent>
        <mc:AlternateContent xmlns:mc="http://schemas.openxmlformats.org/markup-compatibility/2006">
          <mc:Choice Requires="x14">
            <control shapeId="24590" r:id="rId7" name="Button 14">
              <controlPr defaultSize="0" print="0" autoFill="0" autoPict="0" macro="[0]!OpenBLA">
                <anchor moveWithCells="1" sizeWithCells="1">
                  <from>
                    <xdr:col>10</xdr:col>
                    <xdr:colOff>285750</xdr:colOff>
                    <xdr:row>7</xdr:row>
                    <xdr:rowOff>38100</xdr:rowOff>
                  </from>
                  <to>
                    <xdr:col>13</xdr:col>
                    <xdr:colOff>304800</xdr:colOff>
                    <xdr:row>10</xdr:row>
                    <xdr:rowOff>28575</xdr:rowOff>
                  </to>
                </anchor>
              </controlPr>
            </control>
          </mc:Choice>
        </mc:AlternateContent>
        <mc:AlternateContent xmlns:mc="http://schemas.openxmlformats.org/markup-compatibility/2006">
          <mc:Choice Requires="x14">
            <control shapeId="24591" r:id="rId8" name="Button 15">
              <controlPr defaultSize="0" print="0" autoFill="0" autoPict="0" macro="[0]!Showhistoricalsheet">
                <anchor moveWithCells="1" sizeWithCells="1">
                  <from>
                    <xdr:col>10</xdr:col>
                    <xdr:colOff>285750</xdr:colOff>
                    <xdr:row>16</xdr:row>
                    <xdr:rowOff>104775</xdr:rowOff>
                  </from>
                  <to>
                    <xdr:col>13</xdr:col>
                    <xdr:colOff>295275</xdr:colOff>
                    <xdr:row>19</xdr:row>
                    <xdr:rowOff>133350</xdr:rowOff>
                  </to>
                </anchor>
              </controlPr>
            </control>
          </mc:Choice>
        </mc:AlternateContent>
        <mc:AlternateContent xmlns:mc="http://schemas.openxmlformats.org/markup-compatibility/2006">
          <mc:Choice Requires="x14">
            <control shapeId="24713" r:id="rId9" name="Button 137">
              <controlPr defaultSize="0" print="0" autoFill="0" autoPict="0" macro="[0]!ShowRefundstatus">
                <anchor moveWithCells="1" sizeWithCells="1">
                  <from>
                    <xdr:col>10</xdr:col>
                    <xdr:colOff>304800</xdr:colOff>
                    <xdr:row>12</xdr:row>
                    <xdr:rowOff>28575</xdr:rowOff>
                  </from>
                  <to>
                    <xdr:col>13</xdr:col>
                    <xdr:colOff>323850</xdr:colOff>
                    <xdr:row>15</xdr:row>
                    <xdr:rowOff>0</xdr:rowOff>
                  </to>
                </anchor>
              </controlPr>
            </control>
          </mc:Choice>
        </mc:AlternateContent>
        <mc:AlternateContent xmlns:mc="http://schemas.openxmlformats.org/markup-compatibility/2006">
          <mc:Choice Requires="x14">
            <control shapeId="24714" r:id="rId10" name="Button 138">
              <controlPr defaultSize="0" print="0" autoFill="0" autoPict="0" macro="[0]!OpenCompsheet">
                <anchor moveWithCells="1" sizeWithCells="1">
                  <from>
                    <xdr:col>10</xdr:col>
                    <xdr:colOff>333375</xdr:colOff>
                    <xdr:row>21</xdr:row>
                    <xdr:rowOff>95250</xdr:rowOff>
                  </from>
                  <to>
                    <xdr:col>13</xdr:col>
                    <xdr:colOff>295275</xdr:colOff>
                    <xdr:row>24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268"/>
  <sheetViews>
    <sheetView showGridLines="0" zoomScale="85" zoomScaleNormal="85" workbookViewId="0"/>
  </sheetViews>
  <sheetFormatPr defaultColWidth="9.140625" defaultRowHeight="15"/>
  <cols>
    <col min="1" max="1" width="9.140625" style="72"/>
    <col min="2" max="2" width="5.28515625" style="72" customWidth="1"/>
    <col min="3" max="3" width="2.42578125" style="72" bestFit="1" customWidth="1"/>
    <col min="4" max="4" width="89.42578125" style="72" customWidth="1"/>
    <col min="5" max="5" width="25.5703125" style="72" customWidth="1"/>
    <col min="6" max="6" width="12.7109375" style="84" bestFit="1" customWidth="1"/>
    <col min="7" max="7" width="18.28515625" style="83" customWidth="1"/>
    <col min="8" max="8" width="10.28515625" style="74" bestFit="1" customWidth="1"/>
    <col min="9" max="9" width="9.140625" style="74"/>
    <col min="10" max="10" width="18.28515625" style="72" customWidth="1"/>
    <col min="11" max="11" width="9.140625" style="74"/>
    <col min="12" max="12" width="18.28515625" style="74" customWidth="1"/>
    <col min="13" max="16" width="9.140625" style="74"/>
    <col min="17" max="17" width="9.140625" style="155"/>
    <col min="18" max="16384" width="9.140625" style="74"/>
  </cols>
  <sheetData>
    <row r="1" spans="1:17" s="109" customFormat="1" ht="21">
      <c r="A1" s="111" t="s">
        <v>224</v>
      </c>
      <c r="B1" s="108"/>
      <c r="C1" s="108"/>
      <c r="D1" s="107"/>
      <c r="E1" s="107"/>
      <c r="F1" s="206"/>
      <c r="G1" s="210"/>
      <c r="J1" s="107"/>
      <c r="Q1" s="156"/>
    </row>
    <row r="2" spans="1:17" s="109" customFormat="1">
      <c r="A2" s="130"/>
      <c r="B2" s="107"/>
      <c r="C2" s="107"/>
      <c r="D2" s="107"/>
      <c r="E2" s="107"/>
      <c r="F2" s="206"/>
      <c r="G2" s="210"/>
      <c r="J2" s="107"/>
      <c r="Q2" s="156"/>
    </row>
    <row r="3" spans="1:17" ht="18.75" hidden="1">
      <c r="B3" s="71"/>
      <c r="C3" s="73"/>
    </row>
    <row r="4" spans="1:17" hidden="1">
      <c r="H4" s="75"/>
    </row>
    <row r="5" spans="1:17" hidden="1">
      <c r="D5" s="97"/>
      <c r="E5" s="93"/>
      <c r="F5" s="150"/>
      <c r="H5" s="75"/>
    </row>
    <row r="6" spans="1:17">
      <c r="C6" s="638" t="s">
        <v>347</v>
      </c>
      <c r="D6" s="97"/>
      <c r="E6" s="93"/>
      <c r="F6" s="150"/>
      <c r="H6" s="75"/>
    </row>
    <row r="7" spans="1:17" ht="18.75">
      <c r="D7" s="114" t="s">
        <v>223</v>
      </c>
      <c r="E7" s="120" t="s">
        <v>97</v>
      </c>
      <c r="F7" s="84">
        <f>IFERROR(MATCH(E7,Standard_data!B23:B38,0),0)</f>
        <v>1</v>
      </c>
      <c r="G7" s="83" t="s">
        <v>239</v>
      </c>
    </row>
    <row r="8" spans="1:17" ht="18.75">
      <c r="D8" s="114" t="s">
        <v>222</v>
      </c>
      <c r="E8" s="121" t="str">
        <f>IFERROR(INDEX(Standard_data!C23:C38,MATCH(Input_data!E7,Standard_data!B23:B38,0)),"")</f>
        <v>2002-03</v>
      </c>
    </row>
    <row r="9" spans="1:17" ht="18.75">
      <c r="A9" s="113">
        <v>1</v>
      </c>
      <c r="B9" s="112" t="s">
        <v>225</v>
      </c>
      <c r="C9" s="76"/>
      <c r="D9" s="74"/>
      <c r="E9" s="74"/>
      <c r="F9" s="207"/>
      <c r="G9" s="211"/>
      <c r="H9" s="77"/>
      <c r="I9" s="77"/>
      <c r="J9" s="78"/>
    </row>
    <row r="10" spans="1:17">
      <c r="F10" s="83"/>
    </row>
    <row r="11" spans="1:17" ht="23.25" customHeight="1">
      <c r="B11" s="110" t="s">
        <v>234</v>
      </c>
      <c r="C11" s="110"/>
      <c r="D11" s="110" t="s">
        <v>46</v>
      </c>
      <c r="E11" s="110" t="s">
        <v>235</v>
      </c>
    </row>
    <row r="12" spans="1:17">
      <c r="B12" s="81">
        <v>2</v>
      </c>
      <c r="C12" s="82"/>
      <c r="D12" s="135" t="s">
        <v>250</v>
      </c>
      <c r="E12" s="122" t="s">
        <v>515</v>
      </c>
      <c r="G12" s="83" t="str">
        <f>CONCATENATE("FY ","2015-16")</f>
        <v>FY 2015-16</v>
      </c>
      <c r="H12" s="83" t="str">
        <f>CONCATENATE("AY ","2016-17")</f>
        <v>AY 2016-17</v>
      </c>
    </row>
    <row r="13" spans="1:17" s="95" customFormat="1" ht="15.75">
      <c r="A13" s="93"/>
      <c r="B13" s="88">
        <v>3</v>
      </c>
      <c r="C13" s="85"/>
      <c r="D13" s="88" t="s">
        <v>253</v>
      </c>
      <c r="E13" s="147"/>
      <c r="F13" s="150" t="s">
        <v>272</v>
      </c>
      <c r="G13" s="96"/>
      <c r="H13" s="146"/>
      <c r="J13" s="93"/>
      <c r="Q13" s="154"/>
    </row>
    <row r="14" spans="1:17" s="95" customFormat="1" ht="15.75">
      <c r="A14" s="93"/>
      <c r="B14" s="85"/>
      <c r="C14" s="88" t="s">
        <v>91</v>
      </c>
      <c r="D14" s="88" t="s">
        <v>254</v>
      </c>
      <c r="E14" s="141"/>
      <c r="F14" s="150"/>
      <c r="G14" s="96"/>
      <c r="H14" s="96"/>
      <c r="J14" s="93"/>
      <c r="Q14" s="154"/>
    </row>
    <row r="15" spans="1:17">
      <c r="B15" s="81">
        <v>4</v>
      </c>
      <c r="C15" s="82"/>
      <c r="D15" s="81" t="s">
        <v>86</v>
      </c>
      <c r="E15" s="122"/>
      <c r="G15" s="83" t="str">
        <f>CONCATENATE("FY ","2012-13")</f>
        <v>FY 2012-13</v>
      </c>
      <c r="H15" s="83" t="str">
        <f>CONCATENATE("AY ","2014-13")</f>
        <v>AY 2014-13</v>
      </c>
    </row>
    <row r="16" spans="1:17">
      <c r="B16" s="81">
        <v>5</v>
      </c>
      <c r="C16" s="82"/>
      <c r="D16" s="81" t="s">
        <v>165</v>
      </c>
      <c r="E16" s="122"/>
      <c r="H16" s="84"/>
    </row>
    <row r="17" spans="2:8">
      <c r="B17" s="81"/>
      <c r="C17" s="82"/>
      <c r="D17" s="88" t="s">
        <v>164</v>
      </c>
      <c r="E17" s="122"/>
      <c r="H17" s="84"/>
    </row>
    <row r="18" spans="2:8" ht="15.75">
      <c r="B18" s="81">
        <v>6</v>
      </c>
      <c r="C18" s="82"/>
      <c r="D18" s="81" t="s">
        <v>87</v>
      </c>
      <c r="E18" s="142"/>
    </row>
    <row r="19" spans="2:8">
      <c r="B19" s="81"/>
      <c r="C19" s="82" t="s">
        <v>91</v>
      </c>
      <c r="D19" s="81" t="s">
        <v>186</v>
      </c>
      <c r="E19" s="122"/>
    </row>
    <row r="20" spans="2:8">
      <c r="B20" s="81"/>
      <c r="C20" s="82" t="s">
        <v>92</v>
      </c>
      <c r="D20" s="102" t="s">
        <v>155</v>
      </c>
      <c r="E20" s="122"/>
    </row>
    <row r="21" spans="2:8">
      <c r="B21" s="81">
        <v>7</v>
      </c>
      <c r="C21" s="82"/>
      <c r="D21" s="81" t="s">
        <v>88</v>
      </c>
      <c r="E21" s="122"/>
    </row>
    <row r="22" spans="2:8" ht="15.75">
      <c r="B22" s="81">
        <v>9</v>
      </c>
      <c r="C22" s="82"/>
      <c r="D22" s="88" t="s">
        <v>54</v>
      </c>
      <c r="E22" s="151"/>
    </row>
    <row r="23" spans="2:8">
      <c r="B23" s="81"/>
      <c r="C23" s="82"/>
      <c r="D23" s="81"/>
      <c r="E23" s="122"/>
    </row>
    <row r="24" spans="2:8" ht="15.75">
      <c r="B24" s="81">
        <v>11</v>
      </c>
      <c r="C24" s="82"/>
      <c r="D24" s="81" t="s">
        <v>89</v>
      </c>
      <c r="E24" s="143"/>
    </row>
    <row r="25" spans="2:8">
      <c r="B25" s="81"/>
      <c r="C25" s="82"/>
      <c r="D25" s="81"/>
      <c r="E25" s="123"/>
    </row>
    <row r="26" spans="2:8" ht="17.25">
      <c r="B26" s="81">
        <v>22</v>
      </c>
      <c r="C26" s="82"/>
      <c r="D26" s="81" t="s">
        <v>119</v>
      </c>
      <c r="E26" s="144"/>
      <c r="F26" s="84" t="s">
        <v>248</v>
      </c>
    </row>
    <row r="27" spans="2:8" ht="17.25">
      <c r="B27" s="81">
        <v>23</v>
      </c>
      <c r="C27" s="82"/>
      <c r="D27" s="81" t="s">
        <v>120</v>
      </c>
      <c r="E27" s="122"/>
      <c r="F27" s="84" t="s">
        <v>248</v>
      </c>
    </row>
    <row r="28" spans="2:8" ht="17.25">
      <c r="B28" s="81">
        <v>24</v>
      </c>
      <c r="C28" s="82"/>
      <c r="D28" s="81" t="s">
        <v>121</v>
      </c>
      <c r="E28" s="122"/>
      <c r="F28" s="84" t="s">
        <v>248</v>
      </c>
    </row>
    <row r="29" spans="2:8" ht="17.25">
      <c r="B29" s="81">
        <v>25</v>
      </c>
      <c r="C29" s="82"/>
      <c r="D29" s="81" t="s">
        <v>122</v>
      </c>
      <c r="E29" s="122"/>
      <c r="F29" s="84" t="s">
        <v>248</v>
      </c>
    </row>
    <row r="30" spans="2:8" ht="15.75">
      <c r="B30" s="81">
        <v>27</v>
      </c>
      <c r="C30" s="82"/>
      <c r="D30" s="88" t="s">
        <v>249</v>
      </c>
      <c r="E30" s="143"/>
      <c r="F30" s="84" t="s">
        <v>248</v>
      </c>
    </row>
    <row r="31" spans="2:8">
      <c r="B31" s="81">
        <v>28</v>
      </c>
      <c r="C31" s="82"/>
      <c r="D31" s="81" t="s">
        <v>90</v>
      </c>
      <c r="E31" s="122"/>
    </row>
    <row r="32" spans="2:8">
      <c r="B32" s="81"/>
      <c r="C32" s="82"/>
      <c r="D32" s="81"/>
      <c r="E32" s="123"/>
    </row>
    <row r="33" spans="1:24">
      <c r="B33" s="88">
        <v>36</v>
      </c>
      <c r="C33" s="85"/>
      <c r="D33" s="88" t="s">
        <v>56</v>
      </c>
      <c r="E33" s="122"/>
      <c r="F33" s="84" t="s">
        <v>248</v>
      </c>
    </row>
    <row r="34" spans="1:24">
      <c r="B34" s="88"/>
      <c r="C34" s="85"/>
      <c r="D34" s="88" t="s">
        <v>265</v>
      </c>
      <c r="E34" s="122"/>
      <c r="F34" s="150"/>
      <c r="G34" s="96"/>
    </row>
    <row r="35" spans="1:24">
      <c r="B35" s="88"/>
      <c r="C35" s="85"/>
      <c r="D35" s="88" t="s">
        <v>266</v>
      </c>
      <c r="E35" s="122"/>
      <c r="F35" s="150"/>
      <c r="G35" s="96"/>
    </row>
    <row r="36" spans="1:24">
      <c r="B36" s="88"/>
      <c r="C36" s="85"/>
      <c r="D36" s="88" t="s">
        <v>267</v>
      </c>
      <c r="E36" s="122"/>
      <c r="F36" s="150"/>
      <c r="G36" s="96"/>
    </row>
    <row r="37" spans="1:24">
      <c r="B37" s="88"/>
      <c r="C37" s="85"/>
      <c r="D37" s="88" t="s">
        <v>268</v>
      </c>
      <c r="E37" s="122"/>
      <c r="F37" s="150"/>
      <c r="G37" s="96"/>
    </row>
    <row r="38" spans="1:24">
      <c r="B38" s="88"/>
      <c r="C38" s="85"/>
      <c r="D38" s="88"/>
      <c r="E38" s="122"/>
    </row>
    <row r="39" spans="1:24">
      <c r="B39" s="81">
        <v>38</v>
      </c>
      <c r="C39" s="82"/>
      <c r="D39" s="81" t="s">
        <v>57</v>
      </c>
      <c r="E39" s="122"/>
      <c r="F39" s="84" t="s">
        <v>248</v>
      </c>
    </row>
    <row r="40" spans="1:24">
      <c r="B40" s="81">
        <v>39</v>
      </c>
      <c r="C40" s="82"/>
      <c r="D40" s="81" t="s">
        <v>58</v>
      </c>
      <c r="E40" s="122"/>
      <c r="F40" s="84" t="s">
        <v>248</v>
      </c>
    </row>
    <row r="41" spans="1:24" s="87" customFormat="1">
      <c r="A41" s="86"/>
      <c r="B41" s="82">
        <v>41</v>
      </c>
      <c r="C41" s="82"/>
      <c r="D41" s="81" t="s">
        <v>187</v>
      </c>
      <c r="E41" s="122"/>
      <c r="F41" s="208" t="s">
        <v>219</v>
      </c>
      <c r="G41" s="212"/>
      <c r="J41" s="86"/>
      <c r="Q41" s="157"/>
    </row>
    <row r="42" spans="1:24" s="87" customFormat="1">
      <c r="A42" s="86"/>
      <c r="B42" s="86"/>
      <c r="C42" s="86"/>
      <c r="D42" s="101"/>
      <c r="E42" s="124"/>
      <c r="F42" s="208"/>
      <c r="G42" s="212"/>
      <c r="J42" s="86"/>
      <c r="Q42" s="157"/>
    </row>
    <row r="43" spans="1:24" s="87" customFormat="1" ht="18.75">
      <c r="A43" s="113">
        <v>2</v>
      </c>
      <c r="B43" s="112" t="s">
        <v>226</v>
      </c>
      <c r="C43" s="86"/>
      <c r="D43" s="86"/>
      <c r="E43" s="124"/>
      <c r="F43" s="208"/>
      <c r="G43" s="212"/>
      <c r="J43" s="86"/>
      <c r="Q43" s="157"/>
    </row>
    <row r="44" spans="1:24" s="87" customFormat="1">
      <c r="E44" s="125"/>
      <c r="F44" s="208"/>
      <c r="G44" s="212"/>
      <c r="J44" s="86"/>
      <c r="Q44" s="157"/>
    </row>
    <row r="45" spans="1:24">
      <c r="B45" s="803" t="s">
        <v>45</v>
      </c>
      <c r="C45" s="803"/>
      <c r="D45" s="79" t="s">
        <v>46</v>
      </c>
      <c r="E45" s="80"/>
      <c r="F45" s="83"/>
      <c r="R45" s="84"/>
      <c r="S45" s="84"/>
      <c r="T45" s="84"/>
      <c r="U45" s="84"/>
      <c r="V45" s="84"/>
      <c r="W45" s="84"/>
      <c r="X45" s="84"/>
    </row>
    <row r="46" spans="1:24">
      <c r="B46" s="135">
        <v>1</v>
      </c>
      <c r="C46" s="136"/>
      <c r="D46" s="135" t="s">
        <v>251</v>
      </c>
      <c r="E46" s="127" t="s">
        <v>344</v>
      </c>
      <c r="Q46" s="155">
        <v>1</v>
      </c>
      <c r="R46" s="154" t="s">
        <v>277</v>
      </c>
      <c r="S46" s="150"/>
      <c r="T46" s="150"/>
      <c r="U46" s="150"/>
      <c r="V46" s="150"/>
      <c r="W46" s="150"/>
      <c r="X46" s="84"/>
    </row>
    <row r="47" spans="1:24" ht="30">
      <c r="B47" s="81">
        <v>2</v>
      </c>
      <c r="C47" s="82"/>
      <c r="D47" s="81" t="s">
        <v>263</v>
      </c>
      <c r="E47" s="127" t="s">
        <v>278</v>
      </c>
      <c r="Q47" s="155">
        <v>2</v>
      </c>
      <c r="R47" s="154" t="s">
        <v>278</v>
      </c>
      <c r="S47" s="150"/>
      <c r="T47" s="150"/>
      <c r="U47" s="150"/>
      <c r="V47" s="150"/>
      <c r="W47" s="150"/>
      <c r="X47" s="84"/>
    </row>
    <row r="48" spans="1:24" ht="15.75">
      <c r="B48" s="81">
        <v>3</v>
      </c>
      <c r="C48" s="82"/>
      <c r="D48" s="88" t="s">
        <v>47</v>
      </c>
      <c r="E48" s="147"/>
      <c r="F48" s="150" t="s">
        <v>272</v>
      </c>
      <c r="Q48" s="155">
        <v>4</v>
      </c>
      <c r="R48" s="155" t="s">
        <v>284</v>
      </c>
      <c r="S48" s="150"/>
      <c r="T48" s="150"/>
      <c r="U48" s="150"/>
      <c r="V48" s="150"/>
      <c r="W48" s="150"/>
      <c r="X48" s="84"/>
    </row>
    <row r="49" spans="2:24" ht="15.75">
      <c r="B49" s="82"/>
      <c r="C49" s="81" t="s">
        <v>91</v>
      </c>
      <c r="D49" s="88" t="s">
        <v>48</v>
      </c>
      <c r="E49" s="147"/>
      <c r="F49" s="150" t="s">
        <v>272</v>
      </c>
      <c r="G49" s="84" t="s">
        <v>220</v>
      </c>
      <c r="Q49" s="155">
        <v>5</v>
      </c>
      <c r="R49" s="155" t="s">
        <v>285</v>
      </c>
      <c r="S49" s="150"/>
      <c r="T49" s="150"/>
      <c r="U49" s="150"/>
      <c r="V49" s="150"/>
      <c r="W49" s="150"/>
      <c r="X49" s="84"/>
    </row>
    <row r="50" spans="2:24" ht="15.75">
      <c r="B50" s="82"/>
      <c r="C50" s="81" t="s">
        <v>92</v>
      </c>
      <c r="D50" s="81" t="s">
        <v>49</v>
      </c>
      <c r="E50" s="147"/>
      <c r="F50" s="150" t="s">
        <v>272</v>
      </c>
      <c r="G50" s="84" t="s">
        <v>220</v>
      </c>
      <c r="Q50" s="155">
        <v>6</v>
      </c>
      <c r="R50" s="155" t="s">
        <v>286</v>
      </c>
      <c r="S50" s="150"/>
      <c r="T50" s="150"/>
      <c r="U50" s="150"/>
      <c r="V50" s="150"/>
      <c r="W50" s="150"/>
      <c r="X50" s="84"/>
    </row>
    <row r="51" spans="2:24">
      <c r="B51" s="81">
        <v>4</v>
      </c>
      <c r="C51" s="82"/>
      <c r="D51" s="81" t="s">
        <v>50</v>
      </c>
      <c r="E51" s="128"/>
      <c r="Q51" s="155">
        <v>7</v>
      </c>
      <c r="R51" s="155" t="s">
        <v>287</v>
      </c>
      <c r="S51" s="150"/>
      <c r="T51" s="150"/>
      <c r="U51" s="150"/>
      <c r="V51" s="150"/>
      <c r="W51" s="150"/>
      <c r="X51" s="84"/>
    </row>
    <row r="52" spans="2:24">
      <c r="B52" s="89"/>
      <c r="C52" s="81" t="s">
        <v>91</v>
      </c>
      <c r="D52" s="81" t="s">
        <v>51</v>
      </c>
      <c r="E52" s="128"/>
      <c r="Q52" s="155">
        <v>8</v>
      </c>
      <c r="R52" s="155" t="s">
        <v>288</v>
      </c>
      <c r="S52" s="150"/>
      <c r="T52" s="150"/>
      <c r="U52" s="150"/>
      <c r="V52" s="150"/>
      <c r="W52" s="150"/>
      <c r="X52" s="84"/>
    </row>
    <row r="53" spans="2:24">
      <c r="B53" s="89"/>
      <c r="C53" s="81"/>
      <c r="D53" s="81"/>
      <c r="E53" s="152"/>
      <c r="Q53" s="155">
        <v>9</v>
      </c>
      <c r="R53" s="155" t="s">
        <v>289</v>
      </c>
      <c r="S53" s="150"/>
      <c r="T53" s="150"/>
      <c r="U53" s="150"/>
      <c r="V53" s="150"/>
      <c r="W53" s="150"/>
      <c r="X53" s="84"/>
    </row>
    <row r="54" spans="2:24">
      <c r="B54" s="89"/>
      <c r="C54" s="81"/>
      <c r="D54" s="81"/>
      <c r="E54" s="127"/>
      <c r="Q54" s="155">
        <v>10</v>
      </c>
      <c r="R54" s="155" t="s">
        <v>290</v>
      </c>
      <c r="S54" s="150"/>
      <c r="T54" s="150"/>
      <c r="U54" s="150"/>
      <c r="V54" s="150"/>
      <c r="W54" s="150"/>
      <c r="X54" s="84"/>
    </row>
    <row r="55" spans="2:24">
      <c r="B55" s="89"/>
      <c r="C55" s="81"/>
      <c r="D55" s="81"/>
      <c r="E55" s="127"/>
      <c r="Q55" s="155">
        <v>11</v>
      </c>
      <c r="R55" s="155" t="s">
        <v>291</v>
      </c>
      <c r="S55" s="150"/>
      <c r="T55" s="150"/>
      <c r="U55" s="150"/>
      <c r="V55" s="150"/>
      <c r="W55" s="150"/>
      <c r="X55" s="84"/>
    </row>
    <row r="56" spans="2:24">
      <c r="B56" s="89"/>
      <c r="C56" s="81"/>
      <c r="D56" s="81"/>
      <c r="E56" s="127"/>
      <c r="Q56" s="155">
        <v>12</v>
      </c>
      <c r="R56" s="155" t="s">
        <v>292</v>
      </c>
      <c r="S56" s="150"/>
      <c r="T56" s="150"/>
      <c r="U56" s="150"/>
      <c r="V56" s="150"/>
      <c r="W56" s="150"/>
      <c r="X56" s="84"/>
    </row>
    <row r="57" spans="2:24">
      <c r="B57" s="89"/>
      <c r="C57" s="81"/>
      <c r="D57" s="81"/>
      <c r="E57" s="127"/>
      <c r="Q57" s="155">
        <v>13</v>
      </c>
      <c r="R57" s="154" t="s">
        <v>293</v>
      </c>
      <c r="S57" s="150"/>
      <c r="T57" s="150"/>
      <c r="U57" s="150"/>
      <c r="V57" s="150"/>
      <c r="W57" s="150"/>
      <c r="X57" s="84"/>
    </row>
    <row r="58" spans="2:24">
      <c r="B58" s="89"/>
      <c r="C58" s="81"/>
      <c r="D58" s="81"/>
      <c r="E58" s="127"/>
      <c r="Q58" s="155">
        <v>14</v>
      </c>
      <c r="R58" s="154" t="s">
        <v>294</v>
      </c>
      <c r="S58" s="150"/>
      <c r="T58" s="150"/>
      <c r="U58" s="150"/>
      <c r="V58" s="150"/>
    </row>
    <row r="59" spans="2:24">
      <c r="B59" s="89"/>
      <c r="C59" s="81"/>
      <c r="D59" s="81"/>
      <c r="E59" s="127"/>
      <c r="Q59" s="155">
        <v>15</v>
      </c>
      <c r="R59" s="154" t="s">
        <v>295</v>
      </c>
      <c r="S59" s="150"/>
      <c r="T59" s="150"/>
      <c r="U59" s="150"/>
      <c r="V59" s="150"/>
    </row>
    <row r="60" spans="2:24">
      <c r="B60" s="89"/>
      <c r="C60" s="81"/>
      <c r="D60" s="81"/>
      <c r="E60" s="127"/>
      <c r="Q60" s="155">
        <v>16</v>
      </c>
      <c r="R60" s="154" t="s">
        <v>262</v>
      </c>
      <c r="S60" s="150"/>
      <c r="T60" s="150"/>
      <c r="U60" s="150"/>
      <c r="V60" s="150"/>
    </row>
    <row r="61" spans="2:24">
      <c r="B61" s="89"/>
      <c r="C61" s="81"/>
      <c r="D61" s="81"/>
      <c r="E61" s="127"/>
      <c r="Q61" s="155">
        <v>17</v>
      </c>
      <c r="R61" s="154" t="s">
        <v>296</v>
      </c>
      <c r="S61" s="150"/>
      <c r="T61" s="150"/>
      <c r="U61" s="150"/>
      <c r="V61" s="150"/>
    </row>
    <row r="62" spans="2:24">
      <c r="B62" s="89"/>
      <c r="C62" s="81"/>
      <c r="D62" s="81"/>
      <c r="E62" s="127"/>
      <c r="Q62" s="155">
        <v>18</v>
      </c>
      <c r="R62" s="154" t="s">
        <v>297</v>
      </c>
      <c r="S62" s="150"/>
      <c r="T62" s="150"/>
      <c r="U62" s="150"/>
      <c r="V62" s="150"/>
    </row>
    <row r="63" spans="2:24">
      <c r="B63" s="89"/>
      <c r="C63" s="81"/>
      <c r="D63" s="81"/>
      <c r="E63" s="127"/>
      <c r="Q63" s="155">
        <v>19</v>
      </c>
      <c r="R63" s="154" t="s">
        <v>193</v>
      </c>
      <c r="S63" s="150"/>
      <c r="T63" s="150"/>
      <c r="U63" s="150"/>
      <c r="V63" s="150"/>
    </row>
    <row r="64" spans="2:24">
      <c r="B64" s="89"/>
      <c r="C64" s="81"/>
      <c r="D64" s="81"/>
      <c r="E64" s="127"/>
      <c r="Q64" s="155">
        <v>20</v>
      </c>
      <c r="R64" s="154" t="s">
        <v>194</v>
      </c>
      <c r="S64" s="150"/>
      <c r="T64" s="150"/>
      <c r="U64" s="150"/>
      <c r="V64" s="150"/>
    </row>
    <row r="65" spans="2:22">
      <c r="B65" s="89"/>
      <c r="C65" s="81" t="s">
        <v>92</v>
      </c>
      <c r="D65" s="81" t="s">
        <v>52</v>
      </c>
      <c r="E65" s="128"/>
      <c r="Q65" s="155">
        <v>21</v>
      </c>
      <c r="R65" s="154" t="s">
        <v>298</v>
      </c>
      <c r="S65" s="150"/>
      <c r="T65" s="150"/>
      <c r="U65" s="150"/>
      <c r="V65" s="150"/>
    </row>
    <row r="66" spans="2:22">
      <c r="B66" s="89"/>
      <c r="C66" s="81"/>
      <c r="D66" s="81"/>
      <c r="E66" s="127"/>
      <c r="Q66" s="155">
        <v>22</v>
      </c>
      <c r="R66" s="154" t="s">
        <v>299</v>
      </c>
      <c r="S66" s="150"/>
      <c r="T66" s="150"/>
      <c r="U66" s="150"/>
      <c r="V66" s="150"/>
    </row>
    <row r="67" spans="2:22">
      <c r="B67" s="89"/>
      <c r="C67" s="81"/>
      <c r="D67" s="104"/>
      <c r="E67" s="127"/>
      <c r="Q67" s="155">
        <v>23</v>
      </c>
      <c r="R67" s="154" t="s">
        <v>300</v>
      </c>
      <c r="S67" s="150"/>
      <c r="T67" s="150"/>
      <c r="U67" s="150"/>
      <c r="V67" s="150"/>
    </row>
    <row r="68" spans="2:22">
      <c r="B68" s="89"/>
      <c r="C68" s="103"/>
      <c r="D68" s="104"/>
      <c r="E68" s="148"/>
      <c r="Q68" s="155">
        <v>24</v>
      </c>
      <c r="R68" s="154" t="s">
        <v>279</v>
      </c>
      <c r="S68" s="84"/>
    </row>
    <row r="69" spans="2:22">
      <c r="B69" s="89"/>
      <c r="C69" s="103"/>
      <c r="D69" s="104"/>
      <c r="E69" s="148"/>
      <c r="Q69" s="155">
        <v>25</v>
      </c>
      <c r="R69" s="154" t="s">
        <v>301</v>
      </c>
      <c r="S69" s="84"/>
    </row>
    <row r="70" spans="2:22">
      <c r="B70" s="89"/>
      <c r="C70" s="103"/>
      <c r="D70" s="104"/>
      <c r="E70" s="148"/>
      <c r="Q70" s="155">
        <v>26</v>
      </c>
      <c r="R70" s="154" t="s">
        <v>302</v>
      </c>
      <c r="S70" s="84"/>
    </row>
    <row r="71" spans="2:22">
      <c r="B71" s="89"/>
      <c r="C71" s="103"/>
      <c r="D71" s="104"/>
      <c r="E71" s="148"/>
      <c r="Q71" s="155">
        <v>27</v>
      </c>
      <c r="R71" s="154" t="s">
        <v>280</v>
      </c>
      <c r="S71" s="84"/>
    </row>
    <row r="72" spans="2:22">
      <c r="B72" s="89"/>
      <c r="C72" s="103"/>
      <c r="D72" s="81"/>
      <c r="E72" s="148"/>
      <c r="Q72" s="155">
        <v>28</v>
      </c>
      <c r="R72" s="154" t="s">
        <v>281</v>
      </c>
      <c r="S72" s="84"/>
    </row>
    <row r="73" spans="2:22">
      <c r="B73" s="89"/>
      <c r="C73" s="103"/>
      <c r="D73" s="81"/>
      <c r="E73" s="148"/>
      <c r="R73" s="153"/>
    </row>
    <row r="74" spans="2:22">
      <c r="B74" s="89"/>
      <c r="C74" s="103"/>
      <c r="D74" s="81"/>
      <c r="E74" s="148"/>
      <c r="R74" s="131"/>
    </row>
    <row r="75" spans="2:22">
      <c r="B75" s="89"/>
      <c r="C75" s="103"/>
      <c r="D75" s="81"/>
      <c r="E75" s="148"/>
      <c r="R75" s="131"/>
    </row>
    <row r="76" spans="2:22">
      <c r="B76" s="89"/>
      <c r="C76" s="103"/>
      <c r="D76" s="81"/>
      <c r="E76" s="148"/>
      <c r="R76" s="131"/>
    </row>
    <row r="77" spans="2:22">
      <c r="B77" s="89"/>
      <c r="C77" s="103"/>
      <c r="D77" s="104"/>
      <c r="E77" s="148"/>
      <c r="R77" s="131"/>
    </row>
    <row r="78" spans="2:22">
      <c r="B78" s="89"/>
      <c r="C78" s="103"/>
      <c r="D78" s="106"/>
      <c r="E78" s="129"/>
      <c r="R78" s="131"/>
    </row>
    <row r="79" spans="2:22">
      <c r="B79" s="81">
        <v>5</v>
      </c>
      <c r="C79" s="82"/>
      <c r="D79" s="105" t="s">
        <v>53</v>
      </c>
      <c r="E79" s="128"/>
    </row>
    <row r="80" spans="2:22">
      <c r="B80" s="89"/>
      <c r="C80" s="81" t="s">
        <v>91</v>
      </c>
      <c r="D80" s="81" t="s">
        <v>51</v>
      </c>
      <c r="E80" s="128"/>
    </row>
    <row r="81" spans="2:5">
      <c r="B81" s="89"/>
      <c r="C81" s="81"/>
      <c r="D81" s="81"/>
      <c r="E81" s="127"/>
    </row>
    <row r="82" spans="2:5">
      <c r="B82" s="89"/>
      <c r="C82" s="81"/>
      <c r="D82" s="81"/>
      <c r="E82" s="127"/>
    </row>
    <row r="83" spans="2:5">
      <c r="B83" s="89"/>
      <c r="C83" s="81"/>
      <c r="D83" s="81"/>
      <c r="E83" s="127"/>
    </row>
    <row r="84" spans="2:5">
      <c r="B84" s="89"/>
      <c r="C84" s="81"/>
      <c r="D84" s="81"/>
      <c r="E84" s="127"/>
    </row>
    <row r="85" spans="2:5">
      <c r="B85" s="89"/>
      <c r="C85" s="81"/>
      <c r="D85" s="81"/>
      <c r="E85" s="127"/>
    </row>
    <row r="86" spans="2:5">
      <c r="B86" s="89"/>
      <c r="C86" s="81"/>
      <c r="D86" s="81"/>
      <c r="E86" s="127"/>
    </row>
    <row r="87" spans="2:5">
      <c r="B87" s="89"/>
      <c r="C87" s="81"/>
      <c r="D87" s="81"/>
      <c r="E87" s="127"/>
    </row>
    <row r="88" spans="2:5">
      <c r="B88" s="89"/>
      <c r="C88" s="81"/>
      <c r="D88" s="81"/>
      <c r="E88" s="127"/>
    </row>
    <row r="89" spans="2:5">
      <c r="B89" s="89"/>
      <c r="C89" s="81"/>
      <c r="D89" s="81"/>
      <c r="E89" s="127"/>
    </row>
    <row r="90" spans="2:5">
      <c r="B90" s="89"/>
      <c r="C90" s="81"/>
      <c r="D90" s="81"/>
      <c r="E90" s="127"/>
    </row>
    <row r="91" spans="2:5">
      <c r="B91" s="89"/>
      <c r="C91" s="81"/>
      <c r="D91" s="81"/>
      <c r="E91" s="127"/>
    </row>
    <row r="92" spans="2:5">
      <c r="B92" s="89"/>
      <c r="C92" s="81"/>
      <c r="D92" s="81"/>
      <c r="E92" s="127"/>
    </row>
    <row r="93" spans="2:5">
      <c r="B93" s="89"/>
      <c r="C93" s="81"/>
      <c r="D93" s="81"/>
      <c r="E93" s="127"/>
    </row>
    <row r="94" spans="2:5">
      <c r="B94" s="89"/>
      <c r="C94" s="81" t="s">
        <v>92</v>
      </c>
      <c r="D94" s="81" t="s">
        <v>52</v>
      </c>
      <c r="E94" s="128"/>
    </row>
    <row r="95" spans="2:5">
      <c r="B95" s="89"/>
      <c r="C95" s="81"/>
      <c r="D95" s="81"/>
      <c r="E95" s="127"/>
    </row>
    <row r="96" spans="2:5">
      <c r="B96" s="89"/>
      <c r="C96" s="81"/>
      <c r="D96" s="81"/>
      <c r="E96" s="127"/>
    </row>
    <row r="97" spans="2:5">
      <c r="B97" s="89"/>
      <c r="C97" s="81"/>
      <c r="D97" s="81"/>
      <c r="E97" s="127"/>
    </row>
    <row r="98" spans="2:5">
      <c r="B98" s="89"/>
      <c r="C98" s="81"/>
      <c r="D98" s="81"/>
      <c r="E98" s="127"/>
    </row>
    <row r="99" spans="2:5">
      <c r="B99" s="89"/>
      <c r="C99" s="81"/>
      <c r="D99" s="81"/>
      <c r="E99" s="127"/>
    </row>
    <row r="100" spans="2:5">
      <c r="B100" s="89"/>
      <c r="C100" s="81"/>
      <c r="D100" s="81"/>
      <c r="E100" s="127"/>
    </row>
    <row r="101" spans="2:5">
      <c r="B101" s="89"/>
      <c r="C101" s="81"/>
      <c r="D101" s="81"/>
      <c r="E101" s="127"/>
    </row>
    <row r="102" spans="2:5">
      <c r="B102" s="89"/>
      <c r="C102" s="81"/>
      <c r="D102" s="81"/>
      <c r="E102" s="127"/>
    </row>
    <row r="103" spans="2:5">
      <c r="B103" s="89"/>
      <c r="C103" s="81"/>
      <c r="D103" s="81"/>
      <c r="E103" s="127"/>
    </row>
    <row r="104" spans="2:5">
      <c r="B104" s="89"/>
      <c r="C104" s="81"/>
      <c r="D104" s="81"/>
      <c r="E104" s="127"/>
    </row>
    <row r="105" spans="2:5">
      <c r="B105" s="89"/>
      <c r="C105" s="81"/>
      <c r="D105" s="81"/>
      <c r="E105" s="127"/>
    </row>
    <row r="106" spans="2:5">
      <c r="B106" s="89"/>
      <c r="C106" s="81"/>
      <c r="D106" s="81"/>
      <c r="E106" s="127"/>
    </row>
    <row r="107" spans="2:5">
      <c r="B107" s="89"/>
      <c r="C107" s="81"/>
      <c r="D107" s="149"/>
      <c r="E107" s="128"/>
    </row>
    <row r="108" spans="2:5" ht="15.75">
      <c r="B108" s="81">
        <v>6</v>
      </c>
      <c r="C108" s="82"/>
      <c r="D108" s="81" t="s">
        <v>282</v>
      </c>
      <c r="E108" s="142"/>
    </row>
    <row r="109" spans="2:5">
      <c r="B109" s="89"/>
      <c r="C109" s="81" t="s">
        <v>91</v>
      </c>
      <c r="D109" s="81" t="s">
        <v>51</v>
      </c>
      <c r="E109" s="128"/>
    </row>
    <row r="110" spans="2:5">
      <c r="B110" s="89"/>
      <c r="C110" s="81"/>
      <c r="D110" s="81"/>
      <c r="E110" s="127"/>
    </row>
    <row r="111" spans="2:5">
      <c r="B111" s="89"/>
      <c r="C111" s="81"/>
      <c r="D111" s="81"/>
      <c r="E111" s="127"/>
    </row>
    <row r="112" spans="2:5">
      <c r="B112" s="89"/>
      <c r="C112" s="81"/>
      <c r="D112" s="81"/>
      <c r="E112" s="127"/>
    </row>
    <row r="113" spans="2:5">
      <c r="B113" s="89"/>
      <c r="C113" s="81"/>
      <c r="D113" s="81"/>
      <c r="E113" s="127"/>
    </row>
    <row r="114" spans="2:5">
      <c r="B114" s="89"/>
      <c r="C114" s="81"/>
      <c r="D114" s="81"/>
      <c r="E114" s="127"/>
    </row>
    <row r="115" spans="2:5">
      <c r="B115" s="89"/>
      <c r="C115" s="81"/>
      <c r="D115" s="81"/>
      <c r="E115" s="127"/>
    </row>
    <row r="116" spans="2:5">
      <c r="B116" s="89"/>
      <c r="C116" s="81"/>
      <c r="D116" s="81"/>
      <c r="E116" s="127"/>
    </row>
    <row r="117" spans="2:5">
      <c r="B117" s="89"/>
      <c r="C117" s="81"/>
      <c r="D117" s="81"/>
      <c r="E117" s="127"/>
    </row>
    <row r="118" spans="2:5">
      <c r="B118" s="89"/>
      <c r="C118" s="81"/>
      <c r="D118" s="81"/>
      <c r="E118" s="127"/>
    </row>
    <row r="119" spans="2:5">
      <c r="B119" s="89"/>
      <c r="C119" s="81"/>
      <c r="D119" s="81"/>
      <c r="E119" s="127"/>
    </row>
    <row r="120" spans="2:5">
      <c r="B120" s="89"/>
      <c r="C120" s="81"/>
      <c r="D120" s="81"/>
      <c r="E120" s="127"/>
    </row>
    <row r="121" spans="2:5">
      <c r="B121" s="89"/>
      <c r="C121" s="81"/>
      <c r="D121" s="81"/>
      <c r="E121" s="127"/>
    </row>
    <row r="122" spans="2:5">
      <c r="B122" s="89"/>
      <c r="C122" s="81" t="s">
        <v>92</v>
      </c>
      <c r="D122" s="81" t="s">
        <v>52</v>
      </c>
      <c r="E122" s="128"/>
    </row>
    <row r="123" spans="2:5">
      <c r="B123" s="89"/>
      <c r="C123" s="81"/>
      <c r="D123" s="81"/>
      <c r="E123" s="127"/>
    </row>
    <row r="124" spans="2:5">
      <c r="B124" s="89"/>
      <c r="C124" s="81"/>
      <c r="D124" s="81"/>
      <c r="E124" s="127"/>
    </row>
    <row r="125" spans="2:5">
      <c r="B125" s="89"/>
      <c r="C125" s="81"/>
      <c r="D125" s="81"/>
      <c r="E125" s="127"/>
    </row>
    <row r="126" spans="2:5">
      <c r="B126" s="89"/>
      <c r="C126" s="81"/>
      <c r="D126" s="81"/>
      <c r="E126" s="127"/>
    </row>
    <row r="127" spans="2:5">
      <c r="B127" s="89"/>
      <c r="C127" s="81"/>
      <c r="D127" s="81"/>
      <c r="E127" s="127"/>
    </row>
    <row r="128" spans="2:5">
      <c r="B128" s="89"/>
      <c r="C128" s="81"/>
      <c r="D128" s="81"/>
      <c r="E128" s="127"/>
    </row>
    <row r="129" spans="2:5">
      <c r="B129" s="89"/>
      <c r="C129" s="81"/>
      <c r="D129" s="81"/>
      <c r="E129" s="127"/>
    </row>
    <row r="130" spans="2:5">
      <c r="B130" s="89"/>
      <c r="C130" s="81"/>
      <c r="D130" s="81"/>
      <c r="E130" s="127"/>
    </row>
    <row r="131" spans="2:5">
      <c r="B131" s="89"/>
      <c r="C131" s="81"/>
      <c r="D131" s="81"/>
      <c r="E131" s="127"/>
    </row>
    <row r="132" spans="2:5">
      <c r="B132" s="89"/>
      <c r="C132" s="81"/>
      <c r="D132" s="81"/>
      <c r="E132" s="127"/>
    </row>
    <row r="133" spans="2:5">
      <c r="B133" s="89"/>
      <c r="C133" s="81"/>
      <c r="D133" s="81"/>
      <c r="E133" s="127"/>
    </row>
    <row r="134" spans="2:5">
      <c r="B134" s="89"/>
      <c r="C134" s="81"/>
      <c r="D134" s="81"/>
      <c r="E134" s="127"/>
    </row>
    <row r="135" spans="2:5">
      <c r="B135" s="81">
        <v>7</v>
      </c>
      <c r="C135" s="82"/>
      <c r="D135" s="81" t="s">
        <v>283</v>
      </c>
      <c r="E135" s="128"/>
    </row>
    <row r="136" spans="2:5">
      <c r="B136" s="89"/>
      <c r="C136" s="81" t="s">
        <v>91</v>
      </c>
      <c r="D136" s="81" t="s">
        <v>51</v>
      </c>
      <c r="E136" s="128"/>
    </row>
    <row r="137" spans="2:5">
      <c r="B137" s="89"/>
      <c r="C137" s="81"/>
      <c r="D137" s="81"/>
      <c r="E137" s="127"/>
    </row>
    <row r="138" spans="2:5">
      <c r="B138" s="89"/>
      <c r="C138" s="81"/>
      <c r="D138" s="81"/>
      <c r="E138" s="127"/>
    </row>
    <row r="139" spans="2:5">
      <c r="B139" s="89"/>
      <c r="C139" s="81"/>
      <c r="D139" s="81"/>
      <c r="E139" s="127"/>
    </row>
    <row r="140" spans="2:5">
      <c r="B140" s="89"/>
      <c r="C140" s="81"/>
      <c r="D140" s="81"/>
      <c r="E140" s="127"/>
    </row>
    <row r="141" spans="2:5">
      <c r="B141" s="89"/>
      <c r="C141" s="81"/>
      <c r="D141" s="81"/>
      <c r="E141" s="127"/>
    </row>
    <row r="142" spans="2:5">
      <c r="B142" s="89"/>
      <c r="C142" s="81"/>
      <c r="D142" s="81"/>
      <c r="E142" s="127"/>
    </row>
    <row r="143" spans="2:5">
      <c r="B143" s="89"/>
      <c r="C143" s="81"/>
      <c r="D143" s="81"/>
      <c r="E143" s="127"/>
    </row>
    <row r="144" spans="2:5">
      <c r="B144" s="89"/>
      <c r="C144" s="81"/>
      <c r="D144" s="81"/>
      <c r="E144" s="127"/>
    </row>
    <row r="145" spans="2:5">
      <c r="B145" s="89"/>
      <c r="C145" s="81"/>
      <c r="D145" s="81"/>
      <c r="E145" s="127"/>
    </row>
    <row r="146" spans="2:5">
      <c r="B146" s="89"/>
      <c r="C146" s="81"/>
      <c r="D146" s="81"/>
      <c r="E146" s="127"/>
    </row>
    <row r="147" spans="2:5">
      <c r="B147" s="89"/>
      <c r="C147" s="81"/>
      <c r="D147" s="81"/>
      <c r="E147" s="127"/>
    </row>
    <row r="148" spans="2:5">
      <c r="B148" s="89"/>
      <c r="C148" s="81"/>
      <c r="D148" s="81"/>
      <c r="E148" s="127"/>
    </row>
    <row r="149" spans="2:5">
      <c r="B149" s="89"/>
      <c r="C149" s="81"/>
      <c r="D149" s="81"/>
      <c r="E149" s="127"/>
    </row>
    <row r="150" spans="2:5">
      <c r="B150" s="89"/>
      <c r="C150" s="81"/>
      <c r="D150" s="81"/>
      <c r="E150" s="127"/>
    </row>
    <row r="151" spans="2:5">
      <c r="B151" s="89"/>
      <c r="C151" s="81"/>
      <c r="D151" s="81"/>
      <c r="E151" s="127"/>
    </row>
    <row r="152" spans="2:5">
      <c r="B152" s="89"/>
      <c r="C152" s="81"/>
      <c r="D152" s="81"/>
      <c r="E152" s="127"/>
    </row>
    <row r="153" spans="2:5">
      <c r="B153" s="89"/>
      <c r="C153" s="81"/>
      <c r="D153" s="81"/>
      <c r="E153" s="127"/>
    </row>
    <row r="154" spans="2:5">
      <c r="B154" s="89"/>
      <c r="C154" s="81"/>
      <c r="D154" s="81"/>
      <c r="E154" s="127"/>
    </row>
    <row r="155" spans="2:5">
      <c r="B155" s="89"/>
      <c r="C155" s="81"/>
      <c r="D155" s="81"/>
      <c r="E155" s="127"/>
    </row>
    <row r="156" spans="2:5">
      <c r="B156" s="89"/>
      <c r="C156" s="81"/>
      <c r="D156" s="81"/>
      <c r="E156" s="127"/>
    </row>
    <row r="157" spans="2:5">
      <c r="B157" s="89"/>
      <c r="C157" s="81" t="s">
        <v>92</v>
      </c>
      <c r="D157" s="81" t="s">
        <v>52</v>
      </c>
      <c r="E157" s="128"/>
    </row>
    <row r="158" spans="2:5">
      <c r="B158" s="89"/>
      <c r="C158" s="81"/>
      <c r="D158" s="81"/>
      <c r="E158" s="127"/>
    </row>
    <row r="159" spans="2:5">
      <c r="B159" s="89"/>
      <c r="C159" s="81"/>
      <c r="D159" s="81"/>
      <c r="E159" s="127"/>
    </row>
    <row r="160" spans="2:5">
      <c r="B160" s="89"/>
      <c r="C160" s="81"/>
      <c r="D160" s="81"/>
      <c r="E160" s="127"/>
    </row>
    <row r="161" spans="2:5">
      <c r="B161" s="89"/>
      <c r="C161" s="81"/>
      <c r="D161" s="81"/>
      <c r="E161" s="127"/>
    </row>
    <row r="162" spans="2:5">
      <c r="B162" s="89"/>
      <c r="C162" s="81"/>
      <c r="D162" s="81"/>
      <c r="E162" s="127"/>
    </row>
    <row r="163" spans="2:5">
      <c r="B163" s="89"/>
      <c r="C163" s="81"/>
      <c r="D163" s="81"/>
      <c r="E163" s="127"/>
    </row>
    <row r="164" spans="2:5">
      <c r="B164" s="89"/>
      <c r="C164" s="81"/>
      <c r="D164" s="81"/>
      <c r="E164" s="127"/>
    </row>
    <row r="165" spans="2:5">
      <c r="B165" s="89"/>
      <c r="C165" s="81"/>
      <c r="D165" s="81"/>
      <c r="E165" s="127"/>
    </row>
    <row r="166" spans="2:5">
      <c r="B166" s="89"/>
      <c r="C166" s="81"/>
      <c r="D166" s="81"/>
      <c r="E166" s="127"/>
    </row>
    <row r="167" spans="2:5">
      <c r="B167" s="89"/>
      <c r="C167" s="81"/>
      <c r="D167" s="81"/>
      <c r="E167" s="127"/>
    </row>
    <row r="168" spans="2:5">
      <c r="B168" s="89"/>
      <c r="C168" s="81"/>
      <c r="D168" s="81"/>
      <c r="E168" s="127"/>
    </row>
    <row r="169" spans="2:5">
      <c r="B169" s="89"/>
      <c r="C169" s="81"/>
      <c r="D169" s="81"/>
      <c r="E169" s="127"/>
    </row>
    <row r="170" spans="2:5">
      <c r="B170" s="89"/>
      <c r="C170" s="81"/>
      <c r="D170" s="81"/>
      <c r="E170" s="127"/>
    </row>
    <row r="171" spans="2:5">
      <c r="B171" s="89"/>
      <c r="C171" s="81"/>
      <c r="D171" s="81"/>
      <c r="E171" s="127"/>
    </row>
    <row r="172" spans="2:5">
      <c r="B172" s="89"/>
      <c r="C172" s="81"/>
      <c r="D172" s="81"/>
      <c r="E172" s="127"/>
    </row>
    <row r="173" spans="2:5">
      <c r="B173" s="89"/>
      <c r="C173" s="81"/>
      <c r="D173" s="81"/>
      <c r="E173" s="127"/>
    </row>
    <row r="174" spans="2:5">
      <c r="B174" s="89"/>
      <c r="C174" s="81"/>
      <c r="D174" s="81"/>
      <c r="E174" s="127"/>
    </row>
    <row r="175" spans="2:5">
      <c r="B175" s="89"/>
      <c r="C175" s="81"/>
      <c r="D175" s="81"/>
      <c r="E175" s="127"/>
    </row>
    <row r="176" spans="2:5">
      <c r="B176" s="89"/>
      <c r="C176" s="81"/>
      <c r="D176" s="81"/>
      <c r="E176" s="127"/>
    </row>
    <row r="177" spans="2:6">
      <c r="B177" s="89"/>
      <c r="C177" s="81"/>
      <c r="D177" s="81"/>
      <c r="E177" s="127"/>
    </row>
    <row r="178" spans="2:6">
      <c r="B178" s="81">
        <v>9</v>
      </c>
      <c r="C178" s="82"/>
      <c r="D178" s="88" t="s">
        <v>54</v>
      </c>
      <c r="E178" s="127"/>
      <c r="F178" s="84" t="s">
        <v>166</v>
      </c>
    </row>
    <row r="179" spans="2:6">
      <c r="B179" s="81"/>
      <c r="C179" s="82"/>
      <c r="D179" s="88"/>
      <c r="E179" s="127"/>
    </row>
    <row r="180" spans="2:6">
      <c r="B180" s="81"/>
      <c r="C180" s="82"/>
      <c r="D180" s="88"/>
      <c r="E180" s="127"/>
    </row>
    <row r="181" spans="2:6">
      <c r="B181" s="81"/>
      <c r="C181" s="82"/>
      <c r="D181" s="88"/>
      <c r="E181" s="127"/>
    </row>
    <row r="182" spans="2:6" ht="15.75">
      <c r="B182" s="81">
        <v>11</v>
      </c>
      <c r="C182" s="82"/>
      <c r="D182" s="81" t="s">
        <v>55</v>
      </c>
      <c r="E182" s="143"/>
    </row>
    <row r="183" spans="2:6">
      <c r="B183" s="89"/>
      <c r="C183" s="81" t="s">
        <v>91</v>
      </c>
      <c r="D183" s="88" t="s">
        <v>51</v>
      </c>
      <c r="E183" s="128"/>
    </row>
    <row r="184" spans="2:6">
      <c r="B184" s="89"/>
      <c r="C184" s="81"/>
      <c r="D184" s="88"/>
      <c r="E184" s="127"/>
    </row>
    <row r="185" spans="2:6">
      <c r="B185" s="89"/>
      <c r="C185" s="81"/>
      <c r="D185" s="88"/>
      <c r="E185" s="127"/>
    </row>
    <row r="186" spans="2:6">
      <c r="B186" s="89"/>
      <c r="C186" s="81"/>
      <c r="D186" s="88"/>
      <c r="E186" s="127"/>
    </row>
    <row r="187" spans="2:6">
      <c r="B187" s="89"/>
      <c r="C187" s="81"/>
      <c r="D187" s="88"/>
      <c r="E187" s="127"/>
    </row>
    <row r="188" spans="2:6">
      <c r="B188" s="89"/>
      <c r="C188" s="81"/>
      <c r="D188" s="81"/>
      <c r="E188" s="127"/>
    </row>
    <row r="189" spans="2:6">
      <c r="B189" s="89"/>
      <c r="C189" s="81"/>
      <c r="D189" s="81"/>
      <c r="E189" s="127"/>
    </row>
    <row r="190" spans="2:6">
      <c r="B190" s="89"/>
      <c r="C190" s="81"/>
      <c r="D190" s="81"/>
      <c r="E190" s="127"/>
    </row>
    <row r="191" spans="2:6">
      <c r="B191" s="89"/>
      <c r="C191" s="81"/>
      <c r="D191" s="81"/>
      <c r="E191" s="127"/>
    </row>
    <row r="192" spans="2:6">
      <c r="B192" s="89"/>
      <c r="C192" s="81"/>
      <c r="D192" s="81"/>
      <c r="E192" s="127"/>
    </row>
    <row r="193" spans="2:5">
      <c r="B193" s="89"/>
      <c r="C193" s="81"/>
      <c r="D193" s="88"/>
      <c r="E193" s="127"/>
    </row>
    <row r="194" spans="2:5">
      <c r="B194" s="89"/>
      <c r="C194" s="81"/>
      <c r="D194" s="88"/>
      <c r="E194" s="127"/>
    </row>
    <row r="195" spans="2:5">
      <c r="B195" s="89"/>
      <c r="C195" s="81"/>
      <c r="D195" s="88"/>
      <c r="E195" s="127"/>
    </row>
    <row r="196" spans="2:5">
      <c r="B196" s="89"/>
      <c r="C196" s="81" t="s">
        <v>92</v>
      </c>
      <c r="D196" s="88" t="s">
        <v>52</v>
      </c>
      <c r="E196" s="128"/>
    </row>
    <row r="197" spans="2:5">
      <c r="B197" s="89"/>
      <c r="C197" s="81"/>
      <c r="D197" s="88"/>
      <c r="E197" s="127"/>
    </row>
    <row r="198" spans="2:5">
      <c r="B198" s="89"/>
      <c r="C198" s="81"/>
      <c r="D198" s="88"/>
      <c r="E198" s="127"/>
    </row>
    <row r="199" spans="2:5">
      <c r="B199" s="89"/>
      <c r="C199" s="81"/>
      <c r="D199" s="88"/>
      <c r="E199" s="127"/>
    </row>
    <row r="200" spans="2:5">
      <c r="B200" s="89"/>
      <c r="C200" s="81"/>
      <c r="D200" s="88"/>
      <c r="E200" s="127"/>
    </row>
    <row r="201" spans="2:5">
      <c r="B201" s="89"/>
      <c r="C201" s="81"/>
      <c r="D201" s="88"/>
      <c r="E201" s="127"/>
    </row>
    <row r="202" spans="2:5">
      <c r="B202" s="89"/>
      <c r="C202" s="81"/>
      <c r="D202" s="81"/>
      <c r="E202" s="127"/>
    </row>
    <row r="203" spans="2:5">
      <c r="B203" s="89"/>
      <c r="C203" s="81"/>
      <c r="D203" s="81"/>
      <c r="E203" s="127"/>
    </row>
    <row r="204" spans="2:5">
      <c r="B204" s="89"/>
      <c r="C204" s="81"/>
      <c r="D204" s="81"/>
      <c r="E204" s="127"/>
    </row>
    <row r="205" spans="2:5">
      <c r="B205" s="89"/>
      <c r="C205" s="81"/>
      <c r="D205" s="81"/>
      <c r="E205" s="127"/>
    </row>
    <row r="206" spans="2:5">
      <c r="B206" s="89"/>
      <c r="C206" s="81"/>
      <c r="D206" s="81"/>
      <c r="E206" s="127"/>
    </row>
    <row r="207" spans="2:5">
      <c r="B207" s="89"/>
      <c r="C207" s="81"/>
      <c r="D207" s="88"/>
      <c r="E207" s="127"/>
    </row>
    <row r="208" spans="2:5">
      <c r="B208" s="89"/>
      <c r="C208" s="81"/>
      <c r="D208" s="88"/>
      <c r="E208" s="127"/>
    </row>
    <row r="209" spans="1:22">
      <c r="B209" s="89"/>
      <c r="C209" s="81"/>
      <c r="D209" s="88"/>
      <c r="E209" s="127"/>
    </row>
    <row r="210" spans="1:22" s="95" customFormat="1">
      <c r="A210" s="93"/>
      <c r="B210" s="145"/>
      <c r="C210" s="88"/>
      <c r="D210" s="149" t="s">
        <v>155</v>
      </c>
      <c r="E210" s="127"/>
      <c r="F210" s="150"/>
      <c r="G210" s="96"/>
      <c r="J210" s="93"/>
      <c r="Q210" s="154"/>
      <c r="R210" s="74"/>
      <c r="S210" s="74"/>
      <c r="T210" s="74"/>
      <c r="U210" s="74"/>
      <c r="V210" s="74"/>
    </row>
    <row r="211" spans="1:22" s="95" customFormat="1">
      <c r="A211" s="93"/>
      <c r="B211" s="145"/>
      <c r="C211" s="88"/>
      <c r="D211" s="149" t="s">
        <v>269</v>
      </c>
      <c r="E211" s="127"/>
      <c r="F211" s="150"/>
      <c r="G211" s="96"/>
      <c r="J211" s="93"/>
      <c r="Q211" s="154"/>
      <c r="R211" s="74"/>
      <c r="S211" s="74"/>
      <c r="T211" s="74"/>
      <c r="U211" s="74"/>
      <c r="V211" s="74"/>
    </row>
    <row r="212" spans="1:22" s="95" customFormat="1">
      <c r="A212" s="93"/>
      <c r="B212" s="145"/>
      <c r="C212" s="88"/>
      <c r="D212" s="149" t="s">
        <v>270</v>
      </c>
      <c r="E212" s="127"/>
      <c r="F212" s="150"/>
      <c r="G212" s="96"/>
      <c r="J212" s="93"/>
      <c r="Q212" s="154"/>
      <c r="R212" s="74"/>
      <c r="S212" s="74"/>
      <c r="T212" s="74"/>
      <c r="U212" s="74"/>
      <c r="V212" s="74"/>
    </row>
    <row r="213" spans="1:22" s="95" customFormat="1" ht="17.25">
      <c r="A213" s="93"/>
      <c r="B213" s="145"/>
      <c r="C213" s="88"/>
      <c r="D213" s="81" t="s">
        <v>119</v>
      </c>
      <c r="E213" s="127"/>
      <c r="F213" s="150"/>
      <c r="G213" s="96"/>
      <c r="J213" s="93"/>
      <c r="Q213" s="154"/>
      <c r="R213" s="74"/>
      <c r="S213" s="74"/>
      <c r="T213" s="74"/>
      <c r="U213" s="74"/>
      <c r="V213" s="74"/>
    </row>
    <row r="214" spans="1:22" s="95" customFormat="1" ht="17.25">
      <c r="A214" s="93"/>
      <c r="B214" s="145"/>
      <c r="C214" s="88"/>
      <c r="D214" s="81" t="s">
        <v>120</v>
      </c>
      <c r="E214" s="127"/>
      <c r="F214" s="150"/>
      <c r="G214" s="96"/>
      <c r="J214" s="93"/>
      <c r="Q214" s="154"/>
      <c r="R214" s="74"/>
      <c r="S214" s="74"/>
      <c r="T214" s="74"/>
      <c r="U214" s="74"/>
      <c r="V214" s="74"/>
    </row>
    <row r="215" spans="1:22" s="95" customFormat="1" ht="17.25">
      <c r="A215" s="93"/>
      <c r="B215" s="145"/>
      <c r="C215" s="88"/>
      <c r="D215" s="81" t="s">
        <v>121</v>
      </c>
      <c r="E215" s="127"/>
      <c r="F215" s="150"/>
      <c r="G215" s="96"/>
      <c r="J215" s="93"/>
      <c r="Q215" s="154"/>
      <c r="R215" s="74"/>
      <c r="S215" s="74"/>
      <c r="T215" s="74"/>
      <c r="U215" s="74"/>
      <c r="V215" s="74"/>
    </row>
    <row r="216" spans="1:22" s="95" customFormat="1" ht="17.25">
      <c r="A216" s="93"/>
      <c r="B216" s="145"/>
      <c r="C216" s="88"/>
      <c r="D216" s="81" t="s">
        <v>122</v>
      </c>
      <c r="E216" s="127"/>
      <c r="F216" s="150"/>
      <c r="G216" s="96"/>
      <c r="J216" s="93"/>
      <c r="Q216" s="154"/>
      <c r="R216" s="74"/>
      <c r="S216" s="74"/>
      <c r="T216" s="74"/>
      <c r="U216" s="74"/>
      <c r="V216" s="74"/>
    </row>
    <row r="217" spans="1:22" s="95" customFormat="1">
      <c r="A217" s="93"/>
      <c r="B217" s="145"/>
      <c r="C217" s="88"/>
      <c r="D217" s="88" t="s">
        <v>271</v>
      </c>
      <c r="E217" s="127"/>
      <c r="F217" s="150"/>
      <c r="G217" s="96"/>
      <c r="J217" s="93"/>
      <c r="Q217" s="154"/>
      <c r="R217" s="74"/>
      <c r="S217" s="74"/>
      <c r="T217" s="74"/>
      <c r="U217" s="74"/>
      <c r="V217" s="74"/>
    </row>
    <row r="218" spans="1:22" s="95" customFormat="1">
      <c r="A218" s="93"/>
      <c r="B218" s="145"/>
      <c r="C218" s="88"/>
      <c r="D218" s="81" t="s">
        <v>90</v>
      </c>
      <c r="E218" s="127"/>
      <c r="F218" s="150"/>
      <c r="G218" s="96"/>
      <c r="J218" s="93"/>
      <c r="Q218" s="154"/>
      <c r="R218" s="74"/>
      <c r="S218" s="74"/>
      <c r="T218" s="74"/>
      <c r="U218" s="74"/>
      <c r="V218" s="74"/>
    </row>
    <row r="219" spans="1:22" s="95" customFormat="1">
      <c r="A219" s="93"/>
      <c r="B219" s="145"/>
      <c r="C219" s="88"/>
      <c r="D219" s="102"/>
      <c r="E219" s="128"/>
      <c r="F219" s="150"/>
      <c r="G219" s="96"/>
      <c r="J219" s="93"/>
      <c r="Q219" s="154"/>
      <c r="R219" s="74"/>
      <c r="S219" s="74"/>
      <c r="T219" s="74"/>
      <c r="U219" s="74"/>
      <c r="V219" s="74"/>
    </row>
    <row r="220" spans="1:22" ht="15.75">
      <c r="B220" s="81">
        <v>42</v>
      </c>
      <c r="C220" s="82"/>
      <c r="D220" s="81" t="s">
        <v>59</v>
      </c>
      <c r="E220" s="147"/>
      <c r="F220" s="150" t="s">
        <v>272</v>
      </c>
      <c r="G220" s="84" t="s">
        <v>219</v>
      </c>
      <c r="S220" s="95"/>
      <c r="T220" s="95"/>
      <c r="U220" s="95"/>
      <c r="V220" s="95"/>
    </row>
    <row r="221" spans="1:22">
      <c r="B221" s="81">
        <v>43</v>
      </c>
      <c r="C221" s="82"/>
      <c r="D221" s="81" t="s">
        <v>60</v>
      </c>
      <c r="E221" s="127"/>
      <c r="G221" s="84"/>
      <c r="S221" s="95"/>
      <c r="T221" s="95"/>
      <c r="U221" s="95"/>
      <c r="V221" s="95"/>
    </row>
    <row r="222" spans="1:22">
      <c r="B222" s="81">
        <v>45</v>
      </c>
      <c r="C222" s="82"/>
      <c r="D222" s="91" t="s">
        <v>61</v>
      </c>
      <c r="E222" s="128"/>
      <c r="G222" s="84"/>
      <c r="S222" s="95"/>
      <c r="T222" s="95"/>
      <c r="U222" s="95"/>
      <c r="V222" s="95"/>
    </row>
    <row r="223" spans="1:22" ht="15.75">
      <c r="B223" s="89"/>
      <c r="C223" s="81" t="s">
        <v>91</v>
      </c>
      <c r="D223" s="81" t="s">
        <v>62</v>
      </c>
      <c r="E223" s="147"/>
      <c r="F223" s="84" t="s">
        <v>219</v>
      </c>
      <c r="S223" s="95"/>
      <c r="T223" s="95"/>
      <c r="U223" s="95"/>
      <c r="V223" s="95"/>
    </row>
    <row r="224" spans="1:22">
      <c r="B224" s="89"/>
      <c r="C224" s="81" t="s">
        <v>92</v>
      </c>
      <c r="D224" s="81" t="s">
        <v>63</v>
      </c>
      <c r="E224" s="158"/>
      <c r="F224" s="150" t="s">
        <v>272</v>
      </c>
      <c r="G224" s="84"/>
      <c r="S224" s="95"/>
      <c r="T224" s="95"/>
      <c r="U224" s="95"/>
      <c r="V224" s="95"/>
    </row>
    <row r="225" spans="2:22">
      <c r="B225" s="89"/>
      <c r="C225" s="81" t="s">
        <v>93</v>
      </c>
      <c r="D225" s="81" t="s">
        <v>64</v>
      </c>
      <c r="E225" s="127"/>
      <c r="G225" s="84"/>
      <c r="S225" s="95"/>
      <c r="T225" s="95"/>
      <c r="U225" s="95"/>
      <c r="V225" s="95"/>
    </row>
    <row r="226" spans="2:22">
      <c r="B226" s="89"/>
      <c r="C226" s="81" t="s">
        <v>94</v>
      </c>
      <c r="D226" s="81" t="s">
        <v>65</v>
      </c>
      <c r="E226" s="122"/>
      <c r="F226" s="84" t="s">
        <v>219</v>
      </c>
      <c r="R226" s="95"/>
      <c r="S226" s="95"/>
      <c r="T226" s="95"/>
      <c r="U226" s="95"/>
      <c r="V226" s="95"/>
    </row>
    <row r="227" spans="2:22">
      <c r="B227" s="81">
        <v>46</v>
      </c>
      <c r="C227" s="82"/>
      <c r="D227" s="81" t="s">
        <v>66</v>
      </c>
      <c r="E227" s="122"/>
      <c r="F227" s="84" t="s">
        <v>219</v>
      </c>
      <c r="R227" s="95"/>
      <c r="S227" s="95"/>
      <c r="T227" s="95"/>
      <c r="U227" s="95"/>
      <c r="V227" s="95"/>
    </row>
    <row r="228" spans="2:22">
      <c r="B228" s="81">
        <v>47</v>
      </c>
      <c r="C228" s="82"/>
      <c r="D228" s="90" t="s">
        <v>67</v>
      </c>
      <c r="E228" s="128"/>
      <c r="G228" s="84"/>
      <c r="R228" s="95"/>
      <c r="S228" s="95"/>
      <c r="T228" s="95"/>
      <c r="U228" s="95"/>
      <c r="V228" s="95"/>
    </row>
    <row r="229" spans="2:22" ht="15.75">
      <c r="B229" s="89"/>
      <c r="C229" s="81" t="s">
        <v>92</v>
      </c>
      <c r="D229" s="81" t="s">
        <v>68</v>
      </c>
      <c r="E229" s="147"/>
      <c r="F229" s="150" t="s">
        <v>272</v>
      </c>
      <c r="G229" s="84" t="s">
        <v>219</v>
      </c>
      <c r="R229" s="95"/>
      <c r="S229" s="95"/>
      <c r="T229" s="95"/>
      <c r="U229" s="95"/>
      <c r="V229" s="95"/>
    </row>
    <row r="230" spans="2:22">
      <c r="B230" s="81">
        <v>48</v>
      </c>
      <c r="C230" s="82"/>
      <c r="D230" s="81" t="s">
        <v>69</v>
      </c>
      <c r="E230" s="128"/>
      <c r="G230" s="84"/>
      <c r="R230" s="95"/>
    </row>
    <row r="231" spans="2:22">
      <c r="B231" s="89"/>
      <c r="C231" s="81" t="s">
        <v>91</v>
      </c>
      <c r="D231" s="81" t="s">
        <v>70</v>
      </c>
      <c r="E231" s="158"/>
      <c r="F231" s="150" t="s">
        <v>272</v>
      </c>
      <c r="G231" s="84"/>
      <c r="R231" s="95"/>
    </row>
    <row r="232" spans="2:22">
      <c r="B232" s="89"/>
      <c r="C232" s="81" t="s">
        <v>92</v>
      </c>
      <c r="D232" s="81" t="s">
        <v>71</v>
      </c>
      <c r="E232" s="127"/>
      <c r="G232" s="84"/>
      <c r="R232" s="95"/>
    </row>
    <row r="233" spans="2:22">
      <c r="B233" s="89"/>
      <c r="C233" s="81" t="s">
        <v>93</v>
      </c>
      <c r="D233" s="81" t="s">
        <v>72</v>
      </c>
      <c r="E233" s="127"/>
      <c r="F233" s="84" t="s">
        <v>219</v>
      </c>
      <c r="R233" s="95"/>
    </row>
    <row r="234" spans="2:22">
      <c r="B234" s="92">
        <v>49</v>
      </c>
      <c r="C234" s="82"/>
      <c r="D234" s="90" t="s">
        <v>73</v>
      </c>
      <c r="E234" s="128"/>
      <c r="R234" s="95"/>
    </row>
    <row r="235" spans="2:22">
      <c r="B235" s="81">
        <v>50</v>
      </c>
      <c r="C235" s="82"/>
      <c r="D235" s="81" t="s">
        <v>74</v>
      </c>
      <c r="E235" s="127"/>
      <c r="F235" s="84" t="s">
        <v>219</v>
      </c>
      <c r="R235" s="95"/>
    </row>
    <row r="236" spans="2:22" ht="15.75">
      <c r="B236" s="89"/>
      <c r="C236" s="81" t="s">
        <v>91</v>
      </c>
      <c r="D236" s="81" t="s">
        <v>75</v>
      </c>
      <c r="E236" s="147"/>
      <c r="F236" s="150" t="s">
        <v>272</v>
      </c>
      <c r="G236" s="84"/>
    </row>
    <row r="237" spans="2:22" ht="15.75">
      <c r="B237" s="89"/>
      <c r="C237" s="81" t="s">
        <v>92</v>
      </c>
      <c r="D237" s="81" t="s">
        <v>76</v>
      </c>
      <c r="E237" s="147"/>
      <c r="F237" s="150" t="s">
        <v>272</v>
      </c>
      <c r="G237" s="84" t="s">
        <v>219</v>
      </c>
    </row>
    <row r="238" spans="2:22">
      <c r="B238" s="89"/>
      <c r="C238" s="81"/>
      <c r="D238" s="81"/>
      <c r="E238" s="127"/>
      <c r="G238" s="84"/>
    </row>
    <row r="239" spans="2:22">
      <c r="B239" s="81">
        <v>52</v>
      </c>
      <c r="C239" s="82"/>
      <c r="D239" s="90" t="s">
        <v>77</v>
      </c>
      <c r="E239" s="128"/>
      <c r="G239" s="84"/>
    </row>
    <row r="240" spans="2:22" ht="15.75">
      <c r="B240" s="81">
        <v>52</v>
      </c>
      <c r="C240" s="82"/>
      <c r="D240" s="81" t="s">
        <v>78</v>
      </c>
      <c r="E240" s="147"/>
      <c r="F240" s="150" t="s">
        <v>272</v>
      </c>
      <c r="G240" s="84"/>
    </row>
    <row r="241" spans="2:7">
      <c r="B241" s="81"/>
      <c r="C241" s="81" t="s">
        <v>91</v>
      </c>
      <c r="D241" s="81" t="s">
        <v>79</v>
      </c>
      <c r="E241" s="122"/>
      <c r="F241" s="84" t="s">
        <v>219</v>
      </c>
    </row>
    <row r="242" spans="2:7" ht="15.75">
      <c r="B242" s="81"/>
      <c r="C242" s="81" t="s">
        <v>92</v>
      </c>
      <c r="D242" s="81" t="s">
        <v>80</v>
      </c>
      <c r="E242" s="147"/>
      <c r="F242" s="150" t="s">
        <v>272</v>
      </c>
      <c r="G242" s="84"/>
    </row>
    <row r="243" spans="2:7">
      <c r="B243" s="81"/>
      <c r="C243" s="81" t="s">
        <v>93</v>
      </c>
      <c r="D243" s="81" t="s">
        <v>81</v>
      </c>
      <c r="E243" s="122"/>
      <c r="F243" s="84" t="s">
        <v>219</v>
      </c>
    </row>
    <row r="244" spans="2:7">
      <c r="B244" s="81">
        <v>54</v>
      </c>
      <c r="C244" s="82"/>
      <c r="D244" s="81" t="s">
        <v>82</v>
      </c>
      <c r="E244" s="128"/>
    </row>
    <row r="245" spans="2:7">
      <c r="B245" s="89"/>
      <c r="C245" s="81" t="s">
        <v>91</v>
      </c>
      <c r="D245" s="81" t="s">
        <v>79</v>
      </c>
      <c r="E245" s="127"/>
      <c r="F245" s="84" t="s">
        <v>219</v>
      </c>
    </row>
    <row r="246" spans="2:7" ht="15.75">
      <c r="B246" s="89"/>
      <c r="C246" s="81" t="s">
        <v>92</v>
      </c>
      <c r="D246" s="81" t="s">
        <v>83</v>
      </c>
      <c r="E246" s="147"/>
      <c r="F246" s="150" t="s">
        <v>272</v>
      </c>
      <c r="G246" s="84"/>
    </row>
    <row r="247" spans="2:7" ht="15.75">
      <c r="B247" s="89"/>
      <c r="C247" s="81" t="s">
        <v>93</v>
      </c>
      <c r="D247" s="81" t="s">
        <v>84</v>
      </c>
      <c r="E247" s="147"/>
      <c r="F247" s="150" t="s">
        <v>272</v>
      </c>
      <c r="G247" s="84"/>
    </row>
    <row r="248" spans="2:7">
      <c r="B248" s="89"/>
      <c r="C248" s="81" t="s">
        <v>94</v>
      </c>
      <c r="D248" s="81" t="s">
        <v>85</v>
      </c>
      <c r="E248" s="122"/>
      <c r="F248" s="84" t="s">
        <v>219</v>
      </c>
    </row>
    <row r="249" spans="2:7">
      <c r="B249" s="89"/>
      <c r="C249" s="81"/>
      <c r="D249" s="81"/>
      <c r="E249" s="122"/>
    </row>
    <row r="250" spans="2:7">
      <c r="B250" s="82">
        <v>30</v>
      </c>
      <c r="C250" s="82"/>
      <c r="D250" s="133" t="s">
        <v>241</v>
      </c>
      <c r="E250" s="134"/>
    </row>
    <row r="251" spans="2:7">
      <c r="B251" s="82">
        <v>31</v>
      </c>
      <c r="C251" s="82"/>
      <c r="D251" s="133" t="s">
        <v>242</v>
      </c>
      <c r="E251" s="134">
        <v>132048</v>
      </c>
    </row>
    <row r="252" spans="2:7">
      <c r="B252" s="82">
        <v>32</v>
      </c>
      <c r="C252" s="82"/>
      <c r="D252" s="133" t="s">
        <v>243</v>
      </c>
      <c r="E252" s="134">
        <v>459786</v>
      </c>
    </row>
    <row r="253" spans="2:7">
      <c r="B253" s="82">
        <v>55</v>
      </c>
      <c r="C253" s="82"/>
      <c r="D253" s="90" t="s">
        <v>255</v>
      </c>
      <c r="E253" s="140"/>
      <c r="F253" s="150"/>
    </row>
    <row r="254" spans="2:7">
      <c r="B254" s="82"/>
      <c r="C254" s="82" t="s">
        <v>91</v>
      </c>
      <c r="D254" s="88" t="s">
        <v>56</v>
      </c>
      <c r="E254" s="132">
        <v>-100000000</v>
      </c>
      <c r="F254" s="84" t="s">
        <v>248</v>
      </c>
    </row>
    <row r="255" spans="2:7">
      <c r="B255" s="82"/>
      <c r="C255" s="82" t="s">
        <v>92</v>
      </c>
      <c r="D255" s="81" t="s">
        <v>57</v>
      </c>
      <c r="E255" s="122">
        <v>0</v>
      </c>
      <c r="F255" s="84" t="s">
        <v>248</v>
      </c>
    </row>
    <row r="256" spans="2:7">
      <c r="B256" s="82"/>
      <c r="C256" s="82" t="s">
        <v>93</v>
      </c>
      <c r="D256" s="81" t="s">
        <v>58</v>
      </c>
      <c r="E256" s="122">
        <v>0</v>
      </c>
      <c r="F256" s="84" t="s">
        <v>248</v>
      </c>
    </row>
    <row r="257" spans="1:6">
      <c r="D257" s="101"/>
      <c r="E257" s="124"/>
    </row>
    <row r="258" spans="1:6">
      <c r="D258" s="101"/>
      <c r="E258" s="124"/>
    </row>
    <row r="259" spans="1:6" ht="18.75">
      <c r="A259" s="113">
        <v>3</v>
      </c>
      <c r="B259" s="112" t="s">
        <v>244</v>
      </c>
      <c r="C259" s="76"/>
      <c r="D259" s="74"/>
      <c r="E259" s="126"/>
    </row>
    <row r="260" spans="1:6" ht="18.75">
      <c r="B260" s="112"/>
      <c r="C260" s="76"/>
      <c r="D260" s="74"/>
      <c r="E260" s="126"/>
      <c r="F260" s="208" t="s">
        <v>247</v>
      </c>
    </row>
    <row r="261" spans="1:6">
      <c r="B261" s="82">
        <v>1</v>
      </c>
      <c r="C261" s="82"/>
      <c r="D261" s="81" t="s">
        <v>245</v>
      </c>
      <c r="E261" s="134" t="s">
        <v>95</v>
      </c>
      <c r="F261" s="209"/>
    </row>
    <row r="262" spans="1:6">
      <c r="B262" s="82">
        <v>2</v>
      </c>
      <c r="C262" s="82"/>
      <c r="D262" s="81" t="s">
        <v>126</v>
      </c>
      <c r="E262" s="134" t="s">
        <v>95</v>
      </c>
      <c r="F262" s="209"/>
    </row>
    <row r="263" spans="1:6">
      <c r="B263" s="82">
        <v>3</v>
      </c>
      <c r="C263" s="82"/>
      <c r="D263" s="81" t="s">
        <v>246</v>
      </c>
      <c r="E263" s="134" t="s">
        <v>95</v>
      </c>
      <c r="F263" s="209"/>
    </row>
    <row r="264" spans="1:6">
      <c r="B264" s="82">
        <v>5</v>
      </c>
      <c r="C264" s="82"/>
      <c r="D264" s="81" t="s">
        <v>127</v>
      </c>
      <c r="E264" s="134" t="s">
        <v>95</v>
      </c>
      <c r="F264" s="209"/>
    </row>
    <row r="265" spans="1:6">
      <c r="B265" s="82">
        <v>6</v>
      </c>
      <c r="C265" s="82"/>
      <c r="D265" s="81" t="s">
        <v>189</v>
      </c>
      <c r="E265" s="134" t="s">
        <v>95</v>
      </c>
      <c r="F265" s="209"/>
    </row>
    <row r="266" spans="1:6">
      <c r="B266" s="82">
        <v>7</v>
      </c>
      <c r="C266" s="82"/>
      <c r="D266" s="81" t="s">
        <v>128</v>
      </c>
      <c r="E266" s="134" t="s">
        <v>95</v>
      </c>
      <c r="F266" s="209"/>
    </row>
    <row r="267" spans="1:6">
      <c r="B267" s="82">
        <v>8</v>
      </c>
      <c r="C267" s="82"/>
      <c r="D267" s="81" t="s">
        <v>129</v>
      </c>
      <c r="E267" s="134" t="s">
        <v>95</v>
      </c>
      <c r="F267" s="209"/>
    </row>
    <row r="268" spans="1:6">
      <c r="E268" s="126"/>
    </row>
  </sheetData>
  <sheetProtection selectLockedCells="1"/>
  <protectedRanges>
    <protectedRange sqref="E18" name="Range1_4" securityDescriptor="O:WDG:WDD:(A;;CC;;;S-1-5-21-1833789009-2046912680-526660263-179140)"/>
    <protectedRange sqref="E22" name="Range1_3" securityDescriptor="O:WDG:WDD:(A;;CC;;;S-1-5-21-1833789009-2046912680-526660263-179140)"/>
    <protectedRange sqref="E24" name="Range1_1_1" securityDescriptor="O:WDG:WDD:(A;;CC;;;S-1-5-21-1833789009-2046912680-526660263-179140)"/>
    <protectedRange sqref="E30" name="Range1_2_1" securityDescriptor="O:WDG:WDD:(A;;CC;;;S-1-5-21-1833789009-2046912680-526660263-179140)"/>
    <protectedRange sqref="E108" name="Range1_3_1" securityDescriptor="O:WDG:WDD:(A;;CC;;;S-1-5-21-1833789009-2046912680-526660263-179140)"/>
    <protectedRange sqref="E182" name="Range1_5" securityDescriptor="O:WDG:WDD:(A;;CC;;;S-1-5-21-1833789009-2046912680-526660263-179140)"/>
  </protectedRanges>
  <dataConsolidate/>
  <customSheetViews>
    <customSheetView guid="{263DCCC3-22A7-4EFB-83DE-6B65AF8A7DA6}" scale="85" showGridLines="0" hiddenRows="1">
      <pageMargins left="0.2" right="0" top="0" bottom="0" header="0.3" footer="0.3"/>
      <printOptions headings="1" gridLines="1"/>
      <pageSetup scale="80" orientation="portrait" r:id="rId1"/>
    </customSheetView>
    <customSheetView guid="{7ABEE968-458F-4084-9BBE-92CFB753874A}" scale="85" showGridLines="0" hiddenRows="1" topLeftCell="D1">
      <selection activeCell="E7" sqref="E7"/>
      <pageMargins left="0.2" right="0" top="0" bottom="0" header="0.3" footer="0.3"/>
      <printOptions headings="1" gridLines="1"/>
      <pageSetup scale="80" orientation="portrait" r:id="rId2"/>
    </customSheetView>
  </customSheetViews>
  <mergeCells count="1">
    <mergeCell ref="B45:C45"/>
  </mergeCells>
  <dataValidations count="5">
    <dataValidation type="list" allowBlank="1" showInputMessage="1" showErrorMessage="1" sqref="E226:E227 E243 E241 E248:E249">
      <formula1>"Yes,No"</formula1>
    </dataValidation>
    <dataValidation type="list" allowBlank="1" showInputMessage="1" showErrorMessage="1" sqref="E261:E267">
      <formula1>#REF!</formula1>
    </dataValidation>
    <dataValidation type="list" allowBlank="1" showInputMessage="1" showErrorMessage="1" sqref="E12">
      <formula1>"139(1),139(4),Not Applicable"</formula1>
    </dataValidation>
    <dataValidation type="list" allowBlank="1" showInputMessage="1" showErrorMessage="1" sqref="E46">
      <formula1>"Assessment,Appeals,Not Applicable"</formula1>
    </dataValidation>
    <dataValidation type="list" allowBlank="1" showInputMessage="1" showErrorMessage="1" sqref="E47">
      <formula1>$R$46:$R$72</formula1>
    </dataValidation>
  </dataValidations>
  <printOptions headings="1" gridLines="1"/>
  <pageMargins left="0.2" right="0" top="0" bottom="0" header="0.3" footer="0.3"/>
  <pageSetup scale="80" orientation="portrait" r:id="rId3"/>
  <ignoredErrors>
    <ignoredError sqref="G12 G15 H12 H15" unlockedFormula="1"/>
  </ignoredErrors>
  <drawing r:id="rId4"/>
  <legacyDrawing r:id="rId5"/>
  <controls>
    <mc:AlternateContent xmlns:mc="http://schemas.openxmlformats.org/markup-compatibility/2006">
      <mc:Choice Requires="x14">
        <control shapeId="33814" r:id="rId6" name="CommandButton21">
          <controlPr defaultSize="0" autoLine="0" autoPict="0" r:id="rId7">
            <anchor moveWithCells="1">
              <from>
                <xdr:col>8</xdr:col>
                <xdr:colOff>114300</xdr:colOff>
                <xdr:row>10</xdr:row>
                <xdr:rowOff>47625</xdr:rowOff>
              </from>
              <to>
                <xdr:col>10</xdr:col>
                <xdr:colOff>66675</xdr:colOff>
                <xdr:row>12</xdr:row>
                <xdr:rowOff>38100</xdr:rowOff>
              </to>
            </anchor>
          </controlPr>
        </control>
      </mc:Choice>
      <mc:Fallback>
        <control shapeId="33814" r:id="rId6" name="CommandButton21"/>
      </mc:Fallback>
    </mc:AlternateContent>
    <mc:AlternateContent xmlns:mc="http://schemas.openxmlformats.org/markup-compatibility/2006">
      <mc:Choice Requires="x14">
        <control shapeId="33826" r:id="rId8" name="CommandButton22">
          <controlPr defaultSize="0" autoLine="0" autoPict="0" r:id="rId9">
            <anchor moveWithCells="1">
              <from>
                <xdr:col>8</xdr:col>
                <xdr:colOff>123825</xdr:colOff>
                <xdr:row>15</xdr:row>
                <xdr:rowOff>0</xdr:rowOff>
              </from>
              <to>
                <xdr:col>10</xdr:col>
                <xdr:colOff>76200</xdr:colOff>
                <xdr:row>17</xdr:row>
                <xdr:rowOff>114300</xdr:rowOff>
              </to>
            </anchor>
          </controlPr>
        </control>
      </mc:Choice>
      <mc:Fallback>
        <control shapeId="33826" r:id="rId8" name="CommandButton22"/>
      </mc:Fallback>
    </mc:AlternateContent>
    <mc:AlternateContent xmlns:mc="http://schemas.openxmlformats.org/markup-compatibility/2006">
      <mc:Choice Requires="x14">
        <control shapeId="33808" r:id="rId10" name="Button 16">
          <controlPr defaultSize="0" print="0" autoFill="0" autoPict="0" macro="[0]!Master_populate">
            <anchor moveWithCells="1" sizeWithCells="1">
              <from>
                <xdr:col>8</xdr:col>
                <xdr:colOff>66675</xdr:colOff>
                <xdr:row>5</xdr:row>
                <xdr:rowOff>142875</xdr:rowOff>
              </from>
              <to>
                <xdr:col>10</xdr:col>
                <xdr:colOff>76200</xdr:colOff>
                <xdr:row>7</xdr:row>
                <xdr:rowOff>180975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Standard_data!$B$23:$B$37</xm:f>
          </x14:formula1>
          <xm:sqref>E7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6:P28"/>
  <sheetViews>
    <sheetView showGridLines="0" workbookViewId="0">
      <selection activeCell="H14" sqref="H14"/>
    </sheetView>
  </sheetViews>
  <sheetFormatPr defaultRowHeight="12.75"/>
  <sheetData>
    <row r="6" spans="2:7">
      <c r="G6" s="12"/>
    </row>
    <row r="7" spans="2:7">
      <c r="G7" s="12"/>
    </row>
    <row r="8" spans="2:7">
      <c r="B8" s="13" t="s">
        <v>25</v>
      </c>
      <c r="G8" s="12"/>
    </row>
    <row r="9" spans="2:7" ht="15.75">
      <c r="G9" s="11"/>
    </row>
    <row r="10" spans="2:7">
      <c r="B10" s="14" t="s">
        <v>26</v>
      </c>
    </row>
    <row r="11" spans="2:7">
      <c r="B11" t="s">
        <v>2</v>
      </c>
    </row>
    <row r="12" spans="2:7">
      <c r="B12" t="s">
        <v>3</v>
      </c>
    </row>
    <row r="13" spans="2:7">
      <c r="B13" t="s">
        <v>4</v>
      </c>
    </row>
    <row r="14" spans="2:7">
      <c r="B14" t="s">
        <v>5</v>
      </c>
    </row>
    <row r="16" spans="2:7">
      <c r="B16" s="14" t="s">
        <v>27</v>
      </c>
    </row>
    <row r="17" spans="2:16">
      <c r="B17" t="s">
        <v>4</v>
      </c>
    </row>
    <row r="18" spans="2:16">
      <c r="B18" t="s">
        <v>6</v>
      </c>
    </row>
    <row r="21" spans="2:16">
      <c r="B21" t="s">
        <v>28</v>
      </c>
    </row>
    <row r="22" spans="2:16">
      <c r="B22" t="s">
        <v>29</v>
      </c>
    </row>
    <row r="23" spans="2:16">
      <c r="B23" t="s">
        <v>30</v>
      </c>
    </row>
    <row r="24" spans="2:16">
      <c r="B24" t="s">
        <v>31</v>
      </c>
    </row>
    <row r="25" spans="2:16">
      <c r="B25" t="s">
        <v>6</v>
      </c>
    </row>
    <row r="27" spans="2:16">
      <c r="B27" s="3" t="s">
        <v>32</v>
      </c>
      <c r="C27" s="3">
        <f t="shared" ref="C27:O27" si="0">B28+1</f>
        <v>40269</v>
      </c>
      <c r="D27" s="3">
        <f t="shared" si="0"/>
        <v>40360</v>
      </c>
      <c r="E27" s="3">
        <f t="shared" si="0"/>
        <v>40452</v>
      </c>
      <c r="F27" s="3">
        <f t="shared" si="0"/>
        <v>40544</v>
      </c>
      <c r="G27" s="3">
        <f t="shared" si="0"/>
        <v>40634</v>
      </c>
      <c r="H27" s="3">
        <f t="shared" si="0"/>
        <v>40725</v>
      </c>
      <c r="I27" s="3">
        <f t="shared" si="0"/>
        <v>40817</v>
      </c>
      <c r="J27" s="3">
        <f t="shared" si="0"/>
        <v>40909</v>
      </c>
      <c r="K27" s="3">
        <f t="shared" si="0"/>
        <v>41000</v>
      </c>
      <c r="L27" s="3">
        <f t="shared" si="0"/>
        <v>41091</v>
      </c>
      <c r="M27" s="3">
        <f t="shared" si="0"/>
        <v>41183</v>
      </c>
      <c r="N27" s="3">
        <f t="shared" si="0"/>
        <v>41275</v>
      </c>
      <c r="O27" s="3">
        <f t="shared" si="0"/>
        <v>41365</v>
      </c>
      <c r="P27" s="3">
        <v>41183</v>
      </c>
    </row>
    <row r="28" spans="2:16">
      <c r="B28" s="2">
        <v>40268</v>
      </c>
      <c r="C28" s="2">
        <f>C27+90</f>
        <v>40359</v>
      </c>
      <c r="D28" s="2">
        <f>D27+91</f>
        <v>40451</v>
      </c>
      <c r="E28" s="2">
        <f>E27+91</f>
        <v>40543</v>
      </c>
      <c r="F28" s="2">
        <f>F27+89</f>
        <v>40633</v>
      </c>
      <c r="G28" s="2">
        <f>G27+90</f>
        <v>40724</v>
      </c>
      <c r="H28" s="2">
        <f>H27+91</f>
        <v>40816</v>
      </c>
      <c r="I28" s="2">
        <f>I27+91</f>
        <v>40908</v>
      </c>
      <c r="J28" s="2">
        <f>J27+90</f>
        <v>40999</v>
      </c>
      <c r="K28" s="2">
        <f>K27+90</f>
        <v>41090</v>
      </c>
      <c r="L28" s="2">
        <f>L27+91</f>
        <v>41182</v>
      </c>
      <c r="M28" s="2">
        <f>M27+91</f>
        <v>41274</v>
      </c>
      <c r="N28" s="2">
        <f>N27+89</f>
        <v>41364</v>
      </c>
      <c r="O28" s="2">
        <f>O27+89</f>
        <v>41454</v>
      </c>
      <c r="P28" s="2">
        <v>41274</v>
      </c>
    </row>
  </sheetData>
  <customSheetViews>
    <customSheetView guid="{263DCCC3-22A7-4EFB-83DE-6B65AF8A7DA6}" showGridLines="0" state="hidden">
      <selection activeCell="H14" sqref="H14"/>
      <pageMargins left="0.7" right="0.7" top="0.75" bottom="0.75" header="0.3" footer="0.3"/>
      <pageSetup paperSize="9" orientation="portrait" verticalDpi="0" r:id="rId1"/>
    </customSheetView>
    <customSheetView guid="{7ABEE968-458F-4084-9BBE-92CFB753874A}" showGridLines="0" state="hidden">
      <selection activeCell="H14" sqref="H14"/>
      <pageMargins left="0.7" right="0.7" top="0.75" bottom="0.75" header="0.3" footer="0.3"/>
      <pageSetup paperSize="9" orientation="portrait" verticalDpi="0" r:id="rId2"/>
    </customSheetView>
  </customSheetViews>
  <pageMargins left="0.7" right="0.7" top="0.75" bottom="0.75" header="0.3" footer="0.3"/>
  <pageSetup paperSize="9" orientation="portrait"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25601" r:id="rId6" name="Button 1">
              <controlPr defaultSize="0" print="0" autoFill="0" autoPict="0" macro="[4]!ShowInputSheet">
                <anchor moveWithCells="1" sizeWithCells="1">
                  <from>
                    <xdr:col>1</xdr:col>
                    <xdr:colOff>19050</xdr:colOff>
                    <xdr:row>1</xdr:row>
                    <xdr:rowOff>38100</xdr:rowOff>
                  </from>
                  <to>
                    <xdr:col>4</xdr:col>
                    <xdr:colOff>28575</xdr:colOff>
                    <xdr:row>3</xdr:row>
                    <xdr:rowOff>152400</xdr:rowOff>
                  </to>
                </anchor>
              </controlPr>
            </control>
          </mc:Choice>
        </mc:AlternateContent>
        <mc:AlternateContent xmlns:mc="http://schemas.openxmlformats.org/markup-compatibility/2006">
          <mc:Choice Requires="x14">
            <control shapeId="25602" r:id="rId7" name="Button 2">
              <controlPr defaultSize="0" print="0" autoFill="0" autoPict="0" macro="[0]!OpenCustomReporting">
                <anchor moveWithCells="1" sizeWithCells="1">
                  <from>
                    <xdr:col>6</xdr:col>
                    <xdr:colOff>0</xdr:colOff>
                    <xdr:row>2</xdr:row>
                    <xdr:rowOff>0</xdr:rowOff>
                  </from>
                  <to>
                    <xdr:col>8</xdr:col>
                    <xdr:colOff>104775</xdr:colOff>
                    <xdr:row>4</xdr:row>
                    <xdr:rowOff>123825</xdr:rowOff>
                  </to>
                </anchor>
              </controlPr>
            </control>
          </mc:Choice>
        </mc:AlternateContent>
        <mc:AlternateContent xmlns:mc="http://schemas.openxmlformats.org/markup-compatibility/2006">
          <mc:Choice Requires="x14">
            <control shapeId="25603" r:id="rId8" name="Button 3">
              <controlPr defaultSize="0" print="0" autoFill="0" autoPict="0" macro="[0]!OpenRecentReporting">
                <anchor moveWithCells="1" sizeWithCells="1">
                  <from>
                    <xdr:col>8</xdr:col>
                    <xdr:colOff>504825</xdr:colOff>
                    <xdr:row>2</xdr:row>
                    <xdr:rowOff>0</xdr:rowOff>
                  </from>
                  <to>
                    <xdr:col>11</xdr:col>
                    <xdr:colOff>0</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249977111117893"/>
  </sheetPr>
  <dimension ref="A1:G408"/>
  <sheetViews>
    <sheetView zoomScale="80" zoomScaleNormal="90" workbookViewId="0"/>
  </sheetViews>
  <sheetFormatPr defaultColWidth="9.140625" defaultRowHeight="12.75" outlineLevelRow="2"/>
  <cols>
    <col min="1" max="1" width="9.140625" style="139"/>
    <col min="2" max="2" width="51.42578125" style="139" customWidth="1"/>
    <col min="3" max="6" width="25.7109375" style="139" customWidth="1"/>
    <col min="7" max="7" width="19.5703125" style="139" customWidth="1"/>
    <col min="8" max="16384" width="9.140625" style="139"/>
  </cols>
  <sheetData>
    <row r="1" spans="1:7" ht="15.75">
      <c r="A1" s="138"/>
      <c r="B1" s="137"/>
    </row>
    <row r="5" spans="1:7" ht="15">
      <c r="B5" s="220" t="s">
        <v>221</v>
      </c>
      <c r="C5" s="224" t="s">
        <v>111</v>
      </c>
      <c r="D5" s="221"/>
      <c r="E5" s="222"/>
      <c r="F5" s="222"/>
      <c r="G5" s="222"/>
    </row>
    <row r="6" spans="1:7" ht="15">
      <c r="B6" s="227" t="s">
        <v>125</v>
      </c>
      <c r="C6" s="228"/>
      <c r="D6" s="228"/>
      <c r="E6" s="229"/>
      <c r="F6" s="229"/>
      <c r="G6" s="223"/>
    </row>
    <row r="7" spans="1:7" ht="14.25" hidden="1" outlineLevel="1">
      <c r="B7" s="475" t="s">
        <v>399</v>
      </c>
      <c r="C7" s="636" t="s">
        <v>342</v>
      </c>
      <c r="D7" s="477"/>
      <c r="E7" s="478"/>
      <c r="F7" s="478"/>
      <c r="G7" s="474"/>
    </row>
    <row r="8" spans="1:7" ht="14.25" hidden="1" outlineLevel="1">
      <c r="B8" s="475" t="s">
        <v>400</v>
      </c>
      <c r="C8" s="636" t="s">
        <v>342</v>
      </c>
      <c r="D8" s="480"/>
      <c r="E8" s="474"/>
      <c r="F8" s="474"/>
      <c r="G8" s="474"/>
    </row>
    <row r="9" spans="1:7" ht="14.25" hidden="1" outlineLevel="2">
      <c r="B9" s="475" t="s">
        <v>246</v>
      </c>
      <c r="C9" s="636" t="s">
        <v>402</v>
      </c>
      <c r="D9" s="480"/>
      <c r="E9" s="474"/>
      <c r="F9" s="474"/>
      <c r="G9" s="474"/>
    </row>
    <row r="10" spans="1:7" ht="14.25" hidden="1" outlineLevel="1" collapsed="1">
      <c r="B10" s="475" t="s">
        <v>127</v>
      </c>
      <c r="C10" s="637" t="s">
        <v>365</v>
      </c>
      <c r="D10" s="480"/>
      <c r="E10" s="474"/>
      <c r="F10" s="474"/>
      <c r="G10" s="474"/>
    </row>
    <row r="11" spans="1:7" ht="14.25" hidden="1" outlineLevel="1">
      <c r="B11" s="475" t="s">
        <v>189</v>
      </c>
      <c r="C11" s="637" t="s">
        <v>365</v>
      </c>
      <c r="D11" s="480"/>
      <c r="E11" s="474"/>
      <c r="F11" s="474"/>
      <c r="G11" s="474"/>
    </row>
    <row r="12" spans="1:7" ht="14.25" hidden="1" outlineLevel="1">
      <c r="B12" s="475" t="s">
        <v>128</v>
      </c>
      <c r="C12" s="637" t="s">
        <v>342</v>
      </c>
      <c r="D12" s="480"/>
      <c r="E12" s="474"/>
      <c r="F12" s="474"/>
      <c r="G12" s="474"/>
    </row>
    <row r="13" spans="1:7" ht="14.25" hidden="1" customHeight="1" outlineLevel="1">
      <c r="B13" s="475" t="s">
        <v>324</v>
      </c>
      <c r="C13" s="636" t="s">
        <v>342</v>
      </c>
      <c r="D13" s="480"/>
      <c r="E13" s="474"/>
      <c r="F13" s="474"/>
      <c r="G13" s="474"/>
    </row>
    <row r="14" spans="1:7" ht="15" collapsed="1">
      <c r="B14" s="229"/>
      <c r="C14" s="229"/>
      <c r="D14" s="229"/>
      <c r="E14" s="231"/>
      <c r="F14" s="231"/>
      <c r="G14" s="231"/>
    </row>
    <row r="15" spans="1:7" ht="75">
      <c r="B15" s="499" t="s">
        <v>123</v>
      </c>
      <c r="C15" s="501" t="s">
        <v>322</v>
      </c>
      <c r="D15" s="501" t="s">
        <v>398</v>
      </c>
      <c r="E15" s="501" t="s">
        <v>350</v>
      </c>
      <c r="F15" s="501" t="s">
        <v>303</v>
      </c>
      <c r="G15" s="502" t="s">
        <v>124</v>
      </c>
    </row>
    <row r="16" spans="1:7" ht="15">
      <c r="B16" s="506" t="s">
        <v>252</v>
      </c>
      <c r="C16" s="457">
        <v>41180</v>
      </c>
      <c r="D16" s="457">
        <v>41727</v>
      </c>
      <c r="E16" s="457">
        <v>42081</v>
      </c>
      <c r="F16" s="457">
        <v>42144</v>
      </c>
      <c r="G16" s="457">
        <v>42144</v>
      </c>
    </row>
    <row r="17" spans="2:7" ht="15">
      <c r="B17" s="512" t="s">
        <v>195</v>
      </c>
      <c r="C17" s="240">
        <v>0</v>
      </c>
      <c r="D17" s="240">
        <v>0</v>
      </c>
      <c r="E17" s="240">
        <v>0</v>
      </c>
      <c r="F17" s="240">
        <v>0</v>
      </c>
      <c r="G17" s="240">
        <v>0</v>
      </c>
    </row>
    <row r="18" spans="2:7" ht="15" hidden="1" outlineLevel="1">
      <c r="B18" s="516"/>
      <c r="C18" s="242"/>
      <c r="D18" s="242">
        <v>0</v>
      </c>
      <c r="E18" s="242">
        <v>0</v>
      </c>
      <c r="F18" s="242">
        <v>0</v>
      </c>
      <c r="G18" s="240">
        <v>0</v>
      </c>
    </row>
    <row r="19" spans="2:7" ht="15" hidden="1" outlineLevel="1">
      <c r="B19" s="516" t="s">
        <v>131</v>
      </c>
      <c r="C19" s="240"/>
      <c r="D19" s="240"/>
      <c r="E19" s="240"/>
      <c r="F19" s="240"/>
      <c r="G19" s="240">
        <v>0</v>
      </c>
    </row>
    <row r="20" spans="2:7" ht="15" hidden="1" outlineLevel="1">
      <c r="B20" s="516" t="s">
        <v>130</v>
      </c>
      <c r="C20" s="240"/>
      <c r="D20" s="240"/>
      <c r="E20" s="240"/>
      <c r="F20" s="240"/>
      <c r="G20" s="240">
        <v>0</v>
      </c>
    </row>
    <row r="21" spans="2:7" ht="15" hidden="1" outlineLevel="1">
      <c r="B21" s="243"/>
      <c r="C21" s="240"/>
      <c r="D21" s="240"/>
      <c r="E21" s="240"/>
      <c r="F21" s="240"/>
      <c r="G21" s="240">
        <v>0</v>
      </c>
    </row>
    <row r="22" spans="2:7" ht="15" hidden="1" outlineLevel="1">
      <c r="B22" s="243"/>
      <c r="C22" s="240"/>
      <c r="D22" s="240"/>
      <c r="E22" s="240"/>
      <c r="F22" s="240"/>
      <c r="G22" s="240">
        <v>0</v>
      </c>
    </row>
    <row r="23" spans="2:7" ht="15" hidden="1" outlineLevel="1">
      <c r="B23" s="243"/>
      <c r="C23" s="240"/>
      <c r="D23" s="240"/>
      <c r="E23" s="240"/>
      <c r="F23" s="240"/>
      <c r="G23" s="240">
        <v>0</v>
      </c>
    </row>
    <row r="24" spans="2:7" ht="15" hidden="1" outlineLevel="1">
      <c r="B24" s="243"/>
      <c r="C24" s="240"/>
      <c r="D24" s="240"/>
      <c r="E24" s="240"/>
      <c r="F24" s="240"/>
      <c r="G24" s="240">
        <v>0</v>
      </c>
    </row>
    <row r="25" spans="2:7" ht="15" hidden="1" outlineLevel="1">
      <c r="B25" s="243"/>
      <c r="C25" s="240"/>
      <c r="D25" s="240"/>
      <c r="E25" s="240"/>
      <c r="F25" s="240"/>
      <c r="G25" s="240">
        <v>0</v>
      </c>
    </row>
    <row r="26" spans="2:7" ht="15" hidden="1" outlineLevel="1">
      <c r="B26" s="243"/>
      <c r="C26" s="240"/>
      <c r="D26" s="240"/>
      <c r="E26" s="240"/>
      <c r="F26" s="240"/>
      <c r="G26" s="240">
        <v>0</v>
      </c>
    </row>
    <row r="27" spans="2:7" ht="15" hidden="1" outlineLevel="1">
      <c r="B27" s="243"/>
      <c r="C27" s="240"/>
      <c r="D27" s="240"/>
      <c r="E27" s="240"/>
      <c r="F27" s="240"/>
      <c r="G27" s="240">
        <v>0</v>
      </c>
    </row>
    <row r="28" spans="2:7" ht="15" hidden="1" outlineLevel="1">
      <c r="B28" s="243"/>
      <c r="C28" s="240"/>
      <c r="D28" s="240"/>
      <c r="E28" s="240"/>
      <c r="F28" s="240"/>
      <c r="G28" s="240">
        <v>0</v>
      </c>
    </row>
    <row r="29" spans="2:7" ht="15" hidden="1" outlineLevel="1">
      <c r="B29" s="243"/>
      <c r="C29" s="240"/>
      <c r="D29" s="240"/>
      <c r="E29" s="240"/>
      <c r="F29" s="240"/>
      <c r="G29" s="240">
        <v>0</v>
      </c>
    </row>
    <row r="30" spans="2:7" ht="15" hidden="1" outlineLevel="1">
      <c r="B30" s="243"/>
      <c r="C30" s="240"/>
      <c r="D30" s="240"/>
      <c r="E30" s="240"/>
      <c r="F30" s="240"/>
      <c r="G30" s="240">
        <v>0</v>
      </c>
    </row>
    <row r="31" spans="2:7" ht="15" hidden="1" outlineLevel="1">
      <c r="B31" s="243"/>
      <c r="C31" s="240"/>
      <c r="D31" s="240"/>
      <c r="E31" s="240"/>
      <c r="F31" s="240"/>
      <c r="G31" s="240">
        <v>0</v>
      </c>
    </row>
    <row r="32" spans="2:7" ht="15" hidden="1" outlineLevel="1">
      <c r="B32" s="516" t="s">
        <v>132</v>
      </c>
      <c r="C32" s="240"/>
      <c r="D32" s="240"/>
      <c r="E32" s="240"/>
      <c r="F32" s="240"/>
      <c r="G32" s="240">
        <v>0</v>
      </c>
    </row>
    <row r="33" spans="2:7" ht="15" hidden="1" outlineLevel="1">
      <c r="B33" s="512"/>
      <c r="C33" s="240"/>
      <c r="D33" s="240"/>
      <c r="E33" s="240"/>
      <c r="F33" s="240"/>
      <c r="G33" s="240">
        <v>0</v>
      </c>
    </row>
    <row r="34" spans="2:7" ht="15" hidden="1" outlineLevel="1">
      <c r="B34" s="512"/>
      <c r="C34" s="240"/>
      <c r="D34" s="240"/>
      <c r="E34" s="240"/>
      <c r="F34" s="240"/>
      <c r="G34" s="240">
        <v>0</v>
      </c>
    </row>
    <row r="35" spans="2:7" ht="15" hidden="1" outlineLevel="1">
      <c r="B35" s="512"/>
      <c r="C35" s="240"/>
      <c r="D35" s="240"/>
      <c r="E35" s="240"/>
      <c r="F35" s="240"/>
      <c r="G35" s="240">
        <v>0</v>
      </c>
    </row>
    <row r="36" spans="2:7" ht="15" hidden="1" outlineLevel="1">
      <c r="B36" s="512"/>
      <c r="C36" s="240"/>
      <c r="D36" s="240"/>
      <c r="E36" s="240"/>
      <c r="F36" s="240"/>
      <c r="G36" s="240">
        <v>0</v>
      </c>
    </row>
    <row r="37" spans="2:7" ht="15" hidden="1" outlineLevel="1">
      <c r="B37" s="512"/>
      <c r="C37" s="240"/>
      <c r="D37" s="240"/>
      <c r="E37" s="240"/>
      <c r="F37" s="240"/>
      <c r="G37" s="240">
        <v>0</v>
      </c>
    </row>
    <row r="38" spans="2:7" ht="15" hidden="1" outlineLevel="1">
      <c r="B38" s="512"/>
      <c r="C38" s="240"/>
      <c r="D38" s="240"/>
      <c r="E38" s="240"/>
      <c r="F38" s="240"/>
      <c r="G38" s="240">
        <v>0</v>
      </c>
    </row>
    <row r="39" spans="2:7" ht="15" hidden="1" outlineLevel="1">
      <c r="B39" s="512"/>
      <c r="C39" s="240"/>
      <c r="D39" s="240"/>
      <c r="E39" s="240"/>
      <c r="F39" s="240"/>
      <c r="G39" s="240">
        <v>0</v>
      </c>
    </row>
    <row r="40" spans="2:7" ht="15" hidden="1" outlineLevel="1">
      <c r="B40" s="512"/>
      <c r="C40" s="240"/>
      <c r="D40" s="240"/>
      <c r="E40" s="240"/>
      <c r="F40" s="240"/>
      <c r="G40" s="240">
        <v>0</v>
      </c>
    </row>
    <row r="41" spans="2:7" ht="15" hidden="1" outlineLevel="1">
      <c r="B41" s="512"/>
      <c r="C41" s="240"/>
      <c r="D41" s="240"/>
      <c r="E41" s="240"/>
      <c r="F41" s="240"/>
      <c r="G41" s="240">
        <v>0</v>
      </c>
    </row>
    <row r="42" spans="2:7" ht="15" hidden="1" outlineLevel="1">
      <c r="B42" s="512"/>
      <c r="C42" s="240"/>
      <c r="D42" s="240"/>
      <c r="E42" s="240"/>
      <c r="F42" s="240"/>
      <c r="G42" s="240">
        <v>0</v>
      </c>
    </row>
    <row r="43" spans="2:7" ht="15" hidden="1" outlineLevel="1">
      <c r="B43" s="512"/>
      <c r="C43" s="240"/>
      <c r="D43" s="240"/>
      <c r="E43" s="240"/>
      <c r="F43" s="240"/>
      <c r="G43" s="240">
        <v>0</v>
      </c>
    </row>
    <row r="44" spans="2:7" ht="15" hidden="1" outlineLevel="1">
      <c r="B44" s="512"/>
      <c r="C44" s="240"/>
      <c r="D44" s="240"/>
      <c r="E44" s="240"/>
      <c r="F44" s="240"/>
      <c r="G44" s="240">
        <v>0</v>
      </c>
    </row>
    <row r="45" spans="2:7" ht="15" hidden="1" outlineLevel="1">
      <c r="B45" s="512"/>
      <c r="C45" s="240"/>
      <c r="D45" s="240"/>
      <c r="E45" s="240"/>
      <c r="F45" s="240"/>
      <c r="G45" s="240">
        <v>0</v>
      </c>
    </row>
    <row r="46" spans="2:7" ht="15" hidden="1" outlineLevel="1" collapsed="1">
      <c r="B46" s="512"/>
      <c r="C46" s="240"/>
      <c r="D46" s="240"/>
      <c r="E46" s="240"/>
      <c r="F46" s="240"/>
      <c r="G46" s="240">
        <v>0</v>
      </c>
    </row>
    <row r="47" spans="2:7" ht="15" collapsed="1">
      <c r="B47" s="512" t="s">
        <v>196</v>
      </c>
      <c r="C47" s="240">
        <v>104762437</v>
      </c>
      <c r="D47" s="240">
        <v>104762437</v>
      </c>
      <c r="E47" s="240">
        <v>104762437</v>
      </c>
      <c r="F47" s="240">
        <v>104762437</v>
      </c>
      <c r="G47" s="240">
        <v>104762437</v>
      </c>
    </row>
    <row r="48" spans="2:7" ht="14.25" hidden="1" outlineLevel="1">
      <c r="B48" s="516" t="s">
        <v>343</v>
      </c>
      <c r="C48" s="242">
        <v>104762437</v>
      </c>
      <c r="D48" s="242">
        <v>104762437</v>
      </c>
      <c r="E48" s="242">
        <v>104762437</v>
      </c>
      <c r="F48" s="242">
        <v>104762437</v>
      </c>
      <c r="G48" s="242">
        <v>104762437</v>
      </c>
    </row>
    <row r="49" spans="2:7" ht="15" hidden="1" outlineLevel="1">
      <c r="B49" s="519"/>
      <c r="C49" s="242"/>
      <c r="D49" s="242">
        <v>0</v>
      </c>
      <c r="E49" s="242">
        <v>0</v>
      </c>
      <c r="F49" s="242">
        <v>0</v>
      </c>
      <c r="G49" s="240">
        <v>0</v>
      </c>
    </row>
    <row r="50" spans="2:7" ht="15" hidden="1" outlineLevel="1">
      <c r="B50" s="516" t="s">
        <v>131</v>
      </c>
      <c r="C50" s="242"/>
      <c r="D50" s="242"/>
      <c r="E50" s="242"/>
      <c r="F50" s="242"/>
      <c r="G50" s="240">
        <v>0</v>
      </c>
    </row>
    <row r="51" spans="2:7" ht="15" hidden="1" outlineLevel="1">
      <c r="B51" s="516"/>
      <c r="C51" s="242"/>
      <c r="D51" s="242"/>
      <c r="E51" s="242"/>
      <c r="F51" s="242"/>
      <c r="G51" s="240">
        <v>0</v>
      </c>
    </row>
    <row r="52" spans="2:7" ht="15" hidden="1" outlineLevel="1">
      <c r="B52" s="520"/>
      <c r="C52" s="242"/>
      <c r="D52" s="242"/>
      <c r="E52" s="242"/>
      <c r="F52" s="242"/>
      <c r="G52" s="240">
        <v>0</v>
      </c>
    </row>
    <row r="53" spans="2:7" ht="15" hidden="1" outlineLevel="1">
      <c r="B53" s="327"/>
      <c r="C53" s="242"/>
      <c r="D53" s="242"/>
      <c r="E53" s="242"/>
      <c r="F53" s="242"/>
      <c r="G53" s="240">
        <v>0</v>
      </c>
    </row>
    <row r="54" spans="2:7" ht="15" hidden="1" outlineLevel="1">
      <c r="B54" s="518"/>
      <c r="C54" s="242"/>
      <c r="D54" s="242"/>
      <c r="E54" s="242"/>
      <c r="F54" s="242"/>
      <c r="G54" s="240">
        <v>0</v>
      </c>
    </row>
    <row r="55" spans="2:7" ht="15" hidden="1" outlineLevel="1">
      <c r="B55" s="518"/>
      <c r="C55" s="242"/>
      <c r="D55" s="242"/>
      <c r="E55" s="242"/>
      <c r="F55" s="242"/>
      <c r="G55" s="240">
        <v>0</v>
      </c>
    </row>
    <row r="56" spans="2:7" ht="15" hidden="1" outlineLevel="1">
      <c r="B56" s="516"/>
      <c r="C56" s="242"/>
      <c r="D56" s="242"/>
      <c r="E56" s="242"/>
      <c r="F56" s="242"/>
      <c r="G56" s="240">
        <v>0</v>
      </c>
    </row>
    <row r="57" spans="2:7" ht="15" hidden="1" outlineLevel="1">
      <c r="B57" s="516"/>
      <c r="C57" s="242"/>
      <c r="D57" s="242"/>
      <c r="E57" s="242"/>
      <c r="F57" s="242"/>
      <c r="G57" s="240">
        <v>0</v>
      </c>
    </row>
    <row r="58" spans="2:7" ht="15" hidden="1" outlineLevel="1">
      <c r="B58" s="516"/>
      <c r="C58" s="242"/>
      <c r="D58" s="242"/>
      <c r="E58" s="242"/>
      <c r="F58" s="242"/>
      <c r="G58" s="240">
        <v>0</v>
      </c>
    </row>
    <row r="59" spans="2:7" ht="15" hidden="1" outlineLevel="1">
      <c r="B59" s="516"/>
      <c r="C59" s="242"/>
      <c r="D59" s="242"/>
      <c r="E59" s="242"/>
      <c r="F59" s="242"/>
      <c r="G59" s="240">
        <v>0</v>
      </c>
    </row>
    <row r="60" spans="2:7" ht="15" hidden="1" outlineLevel="1">
      <c r="B60" s="516"/>
      <c r="C60" s="242"/>
      <c r="D60" s="242"/>
      <c r="E60" s="242"/>
      <c r="F60" s="242"/>
      <c r="G60" s="240">
        <v>0</v>
      </c>
    </row>
    <row r="61" spans="2:7" ht="15" hidden="1" outlineLevel="1">
      <c r="B61" s="516"/>
      <c r="C61" s="242"/>
      <c r="D61" s="242"/>
      <c r="E61" s="242"/>
      <c r="F61" s="242"/>
      <c r="G61" s="240">
        <v>0</v>
      </c>
    </row>
    <row r="62" spans="2:7" ht="15" hidden="1" outlineLevel="1">
      <c r="B62" s="516"/>
      <c r="C62" s="242"/>
      <c r="D62" s="242"/>
      <c r="E62" s="242"/>
      <c r="F62" s="242"/>
      <c r="G62" s="240">
        <v>0</v>
      </c>
    </row>
    <row r="63" spans="2:7" ht="15" hidden="1" outlineLevel="1">
      <c r="B63" s="243"/>
      <c r="C63" s="242"/>
      <c r="D63" s="240"/>
      <c r="E63" s="240"/>
      <c r="F63" s="240"/>
      <c r="G63" s="240">
        <v>0</v>
      </c>
    </row>
    <row r="64" spans="2:7" ht="15" hidden="1" outlineLevel="1">
      <c r="B64" s="516" t="s">
        <v>132</v>
      </c>
      <c r="C64" s="242"/>
      <c r="D64" s="240"/>
      <c r="E64" s="240"/>
      <c r="F64" s="240"/>
      <c r="G64" s="240">
        <v>0</v>
      </c>
    </row>
    <row r="65" spans="2:7" ht="15" hidden="1" outlineLevel="1">
      <c r="B65" s="516"/>
      <c r="C65" s="242"/>
      <c r="D65" s="240"/>
      <c r="E65" s="240"/>
      <c r="F65" s="240"/>
      <c r="G65" s="240">
        <v>0</v>
      </c>
    </row>
    <row r="66" spans="2:7" ht="15" hidden="1" outlineLevel="1">
      <c r="B66" s="516"/>
      <c r="C66" s="242"/>
      <c r="D66" s="240"/>
      <c r="E66" s="240"/>
      <c r="F66" s="240"/>
      <c r="G66" s="240">
        <v>0</v>
      </c>
    </row>
    <row r="67" spans="2:7" ht="15" hidden="1" outlineLevel="1">
      <c r="B67" s="516"/>
      <c r="C67" s="242"/>
      <c r="D67" s="240"/>
      <c r="E67" s="240"/>
      <c r="F67" s="240"/>
      <c r="G67" s="240">
        <v>0</v>
      </c>
    </row>
    <row r="68" spans="2:7" ht="15" hidden="1" outlineLevel="1">
      <c r="B68" s="331"/>
      <c r="C68" s="242"/>
      <c r="D68" s="240"/>
      <c r="E68" s="240"/>
      <c r="F68" s="240"/>
      <c r="G68" s="240">
        <v>0</v>
      </c>
    </row>
    <row r="69" spans="2:7" ht="15" hidden="1" outlineLevel="1">
      <c r="B69" s="331"/>
      <c r="C69" s="242"/>
      <c r="D69" s="240"/>
      <c r="E69" s="240"/>
      <c r="F69" s="240"/>
      <c r="G69" s="240">
        <v>0</v>
      </c>
    </row>
    <row r="70" spans="2:7" ht="15" hidden="1" outlineLevel="1">
      <c r="B70" s="331"/>
      <c r="C70" s="242"/>
      <c r="D70" s="240"/>
      <c r="E70" s="240"/>
      <c r="F70" s="240"/>
      <c r="G70" s="240">
        <v>0</v>
      </c>
    </row>
    <row r="71" spans="2:7" ht="15" hidden="1" outlineLevel="1">
      <c r="B71" s="331"/>
      <c r="C71" s="242"/>
      <c r="D71" s="240"/>
      <c r="E71" s="240"/>
      <c r="F71" s="240"/>
      <c r="G71" s="240">
        <v>0</v>
      </c>
    </row>
    <row r="72" spans="2:7" ht="15" hidden="1" outlineLevel="1">
      <c r="B72" s="331"/>
      <c r="C72" s="242"/>
      <c r="D72" s="240"/>
      <c r="E72" s="240"/>
      <c r="F72" s="240"/>
      <c r="G72" s="240">
        <v>0</v>
      </c>
    </row>
    <row r="73" spans="2:7" ht="15" hidden="1" outlineLevel="1">
      <c r="B73" s="331"/>
      <c r="C73" s="242"/>
      <c r="D73" s="240"/>
      <c r="E73" s="240"/>
      <c r="F73" s="240"/>
      <c r="G73" s="240">
        <v>0</v>
      </c>
    </row>
    <row r="74" spans="2:7" ht="15" hidden="1" outlineLevel="1">
      <c r="B74" s="331"/>
      <c r="C74" s="242"/>
      <c r="D74" s="240"/>
      <c r="E74" s="240"/>
      <c r="F74" s="240"/>
      <c r="G74" s="240">
        <v>0</v>
      </c>
    </row>
    <row r="75" spans="2:7" ht="15" hidden="1" outlineLevel="1">
      <c r="B75" s="331"/>
      <c r="C75" s="242"/>
      <c r="D75" s="240"/>
      <c r="E75" s="240"/>
      <c r="F75" s="240"/>
      <c r="G75" s="240">
        <v>0</v>
      </c>
    </row>
    <row r="76" spans="2:7" ht="15" hidden="1" outlineLevel="1">
      <c r="B76" s="331"/>
      <c r="C76" s="242"/>
      <c r="D76" s="240"/>
      <c r="E76" s="240"/>
      <c r="F76" s="240"/>
      <c r="G76" s="240">
        <v>0</v>
      </c>
    </row>
    <row r="77" spans="2:7" ht="15" hidden="1" outlineLevel="1">
      <c r="B77" s="331"/>
      <c r="C77" s="242"/>
      <c r="D77" s="240"/>
      <c r="E77" s="240"/>
      <c r="F77" s="240"/>
      <c r="G77" s="240">
        <v>0</v>
      </c>
    </row>
    <row r="78" spans="2:7" ht="15" hidden="1" outlineLevel="1">
      <c r="B78" s="328" t="s">
        <v>240</v>
      </c>
      <c r="C78" s="240"/>
      <c r="D78" s="240"/>
      <c r="E78" s="240"/>
      <c r="F78" s="240"/>
      <c r="G78" s="240">
        <v>0</v>
      </c>
    </row>
    <row r="79" spans="2:7" ht="15" collapsed="1">
      <c r="B79" s="328" t="s">
        <v>197</v>
      </c>
      <c r="C79" s="240">
        <v>0</v>
      </c>
      <c r="D79" s="240">
        <v>0</v>
      </c>
      <c r="E79" s="240">
        <v>0</v>
      </c>
      <c r="F79" s="240">
        <v>0</v>
      </c>
      <c r="G79" s="240">
        <v>0</v>
      </c>
    </row>
    <row r="80" spans="2:7" ht="15" hidden="1" outlineLevel="1">
      <c r="B80" s="331"/>
      <c r="C80" s="242"/>
      <c r="D80" s="242"/>
      <c r="E80" s="242">
        <v>0</v>
      </c>
      <c r="F80" s="242">
        <v>0</v>
      </c>
      <c r="G80" s="240">
        <v>0</v>
      </c>
    </row>
    <row r="81" spans="2:7" ht="15" hidden="1" outlineLevel="1">
      <c r="B81" s="331" t="s">
        <v>131</v>
      </c>
      <c r="C81" s="240"/>
      <c r="D81" s="240"/>
      <c r="E81" s="240"/>
      <c r="F81" s="240"/>
      <c r="G81" s="240">
        <v>0</v>
      </c>
    </row>
    <row r="82" spans="2:7" ht="15" hidden="1" outlineLevel="1">
      <c r="B82" s="331"/>
      <c r="C82" s="240"/>
      <c r="D82" s="240"/>
      <c r="E82" s="240"/>
      <c r="F82" s="240"/>
      <c r="G82" s="240">
        <v>0</v>
      </c>
    </row>
    <row r="83" spans="2:7" ht="15" hidden="1" outlineLevel="1">
      <c r="B83" s="331"/>
      <c r="C83" s="240"/>
      <c r="D83" s="240"/>
      <c r="E83" s="240"/>
      <c r="F83" s="240"/>
      <c r="G83" s="240">
        <v>0</v>
      </c>
    </row>
    <row r="84" spans="2:7" ht="15" hidden="1" outlineLevel="1">
      <c r="B84" s="331"/>
      <c r="C84" s="240"/>
      <c r="D84" s="240"/>
      <c r="E84" s="240"/>
      <c r="F84" s="240"/>
      <c r="G84" s="240">
        <v>0</v>
      </c>
    </row>
    <row r="85" spans="2:7" ht="15" hidden="1" outlineLevel="1">
      <c r="B85" s="331"/>
      <c r="C85" s="240"/>
      <c r="D85" s="240"/>
      <c r="E85" s="240"/>
      <c r="F85" s="240"/>
      <c r="G85" s="240">
        <v>0</v>
      </c>
    </row>
    <row r="86" spans="2:7" ht="15" hidden="1" outlineLevel="1">
      <c r="B86" s="331"/>
      <c r="C86" s="240"/>
      <c r="D86" s="240"/>
      <c r="E86" s="240"/>
      <c r="F86" s="240"/>
      <c r="G86" s="240">
        <v>0</v>
      </c>
    </row>
    <row r="87" spans="2:7" ht="15" hidden="1" outlineLevel="1">
      <c r="B87" s="331"/>
      <c r="C87" s="240"/>
      <c r="D87" s="240"/>
      <c r="E87" s="240"/>
      <c r="F87" s="240"/>
      <c r="G87" s="240">
        <v>0</v>
      </c>
    </row>
    <row r="88" spans="2:7" ht="15" hidden="1" outlineLevel="1">
      <c r="B88" s="331"/>
      <c r="C88" s="240"/>
      <c r="D88" s="240"/>
      <c r="E88" s="240"/>
      <c r="F88" s="240"/>
      <c r="G88" s="240">
        <v>0</v>
      </c>
    </row>
    <row r="89" spans="2:7" ht="15" hidden="1" outlineLevel="1">
      <c r="B89" s="331"/>
      <c r="C89" s="240"/>
      <c r="D89" s="240"/>
      <c r="E89" s="240"/>
      <c r="F89" s="240"/>
      <c r="G89" s="240">
        <v>0</v>
      </c>
    </row>
    <row r="90" spans="2:7" ht="15" hidden="1" outlineLevel="1">
      <c r="B90" s="331"/>
      <c r="C90" s="240"/>
      <c r="D90" s="240"/>
      <c r="E90" s="240"/>
      <c r="F90" s="240"/>
      <c r="G90" s="240">
        <v>0</v>
      </c>
    </row>
    <row r="91" spans="2:7" ht="15" hidden="1" outlineLevel="1">
      <c r="B91" s="331"/>
      <c r="C91" s="240"/>
      <c r="D91" s="240"/>
      <c r="E91" s="240"/>
      <c r="F91" s="240"/>
      <c r="G91" s="240">
        <v>0</v>
      </c>
    </row>
    <row r="92" spans="2:7" ht="15" hidden="1" outlineLevel="1">
      <c r="B92" s="331"/>
      <c r="C92" s="240"/>
      <c r="D92" s="240"/>
      <c r="E92" s="240"/>
      <c r="F92" s="240"/>
      <c r="G92" s="240">
        <v>0</v>
      </c>
    </row>
    <row r="93" spans="2:7" ht="15" hidden="1" outlineLevel="1">
      <c r="B93" s="331"/>
      <c r="C93" s="240"/>
      <c r="D93" s="240"/>
      <c r="E93" s="240"/>
      <c r="F93" s="240"/>
      <c r="G93" s="240">
        <v>0</v>
      </c>
    </row>
    <row r="94" spans="2:7" ht="15" hidden="1" outlineLevel="1">
      <c r="B94" s="331" t="s">
        <v>132</v>
      </c>
      <c r="C94" s="240"/>
      <c r="D94" s="240"/>
      <c r="E94" s="240"/>
      <c r="F94" s="240"/>
      <c r="G94" s="240">
        <v>0</v>
      </c>
    </row>
    <row r="95" spans="2:7" ht="15" hidden="1" outlineLevel="1">
      <c r="B95" s="331"/>
      <c r="C95" s="240"/>
      <c r="D95" s="240"/>
      <c r="E95" s="240"/>
      <c r="F95" s="240"/>
      <c r="G95" s="240">
        <v>0</v>
      </c>
    </row>
    <row r="96" spans="2:7" ht="15" hidden="1" outlineLevel="1">
      <c r="B96" s="331"/>
      <c r="C96" s="240"/>
      <c r="D96" s="240"/>
      <c r="E96" s="240"/>
      <c r="F96" s="240"/>
      <c r="G96" s="240">
        <v>0</v>
      </c>
    </row>
    <row r="97" spans="2:7" ht="15" hidden="1" outlineLevel="1">
      <c r="B97" s="328"/>
      <c r="C97" s="240"/>
      <c r="D97" s="240"/>
      <c r="E97" s="240"/>
      <c r="F97" s="240"/>
      <c r="G97" s="240">
        <v>0</v>
      </c>
    </row>
    <row r="98" spans="2:7" ht="15" hidden="1" outlineLevel="1">
      <c r="B98" s="328"/>
      <c r="C98" s="240"/>
      <c r="D98" s="240"/>
      <c r="E98" s="240"/>
      <c r="F98" s="240"/>
      <c r="G98" s="240">
        <v>0</v>
      </c>
    </row>
    <row r="99" spans="2:7" ht="15" hidden="1" outlineLevel="1">
      <c r="B99" s="328"/>
      <c r="C99" s="240"/>
      <c r="D99" s="240"/>
      <c r="E99" s="240"/>
      <c r="F99" s="240"/>
      <c r="G99" s="240">
        <v>0</v>
      </c>
    </row>
    <row r="100" spans="2:7" ht="15" hidden="1" outlineLevel="1">
      <c r="B100" s="328"/>
      <c r="C100" s="240"/>
      <c r="D100" s="240"/>
      <c r="E100" s="240"/>
      <c r="F100" s="240"/>
      <c r="G100" s="240">
        <v>0</v>
      </c>
    </row>
    <row r="101" spans="2:7" ht="15" hidden="1" outlineLevel="1">
      <c r="B101" s="328"/>
      <c r="C101" s="240"/>
      <c r="D101" s="240"/>
      <c r="E101" s="240"/>
      <c r="F101" s="240"/>
      <c r="G101" s="240">
        <v>0</v>
      </c>
    </row>
    <row r="102" spans="2:7" ht="15" hidden="1" outlineLevel="1">
      <c r="B102" s="328"/>
      <c r="C102" s="240"/>
      <c r="D102" s="240"/>
      <c r="E102" s="240"/>
      <c r="F102" s="240"/>
      <c r="G102" s="240">
        <v>0</v>
      </c>
    </row>
    <row r="103" spans="2:7" ht="15" hidden="1" outlineLevel="1">
      <c r="B103" s="328"/>
      <c r="C103" s="240"/>
      <c r="D103" s="240"/>
      <c r="E103" s="240"/>
      <c r="F103" s="240"/>
      <c r="G103" s="240">
        <v>0</v>
      </c>
    </row>
    <row r="104" spans="2:7" ht="15" hidden="1" outlineLevel="1">
      <c r="B104" s="328"/>
      <c r="C104" s="240"/>
      <c r="D104" s="240"/>
      <c r="E104" s="240"/>
      <c r="F104" s="240"/>
      <c r="G104" s="240">
        <v>0</v>
      </c>
    </row>
    <row r="105" spans="2:7" ht="15" hidden="1" outlineLevel="1">
      <c r="B105" s="328"/>
      <c r="C105" s="240"/>
      <c r="D105" s="240"/>
      <c r="E105" s="240"/>
      <c r="F105" s="240"/>
      <c r="G105" s="240">
        <v>0</v>
      </c>
    </row>
    <row r="106" spans="2:7" ht="15" hidden="1" outlineLevel="1">
      <c r="B106" s="328"/>
      <c r="C106" s="240"/>
      <c r="D106" s="240"/>
      <c r="E106" s="240"/>
      <c r="F106" s="240"/>
      <c r="G106" s="240">
        <v>0</v>
      </c>
    </row>
    <row r="107" spans="2:7" ht="15" collapsed="1">
      <c r="B107" s="328" t="s">
        <v>198</v>
      </c>
      <c r="C107" s="240">
        <v>1089302186</v>
      </c>
      <c r="D107" s="240">
        <v>1089302186</v>
      </c>
      <c r="E107" s="240">
        <v>1655569468</v>
      </c>
      <c r="F107" s="240">
        <v>1655569468</v>
      </c>
      <c r="G107" s="240">
        <v>1655569468</v>
      </c>
    </row>
    <row r="108" spans="2:7" ht="14.25" hidden="1" outlineLevel="1">
      <c r="B108" s="286" t="s">
        <v>343</v>
      </c>
      <c r="C108" s="242">
        <v>1089302186</v>
      </c>
      <c r="D108" s="242">
        <v>1089302186</v>
      </c>
      <c r="E108" s="242">
        <v>1089302186</v>
      </c>
      <c r="F108" s="242">
        <v>1089302186</v>
      </c>
      <c r="G108" s="242">
        <v>1089302186</v>
      </c>
    </row>
    <row r="109" spans="2:7" ht="14.25" hidden="1" outlineLevel="1">
      <c r="B109" s="521" t="s">
        <v>131</v>
      </c>
      <c r="C109" s="254"/>
      <c r="D109" s="254"/>
      <c r="E109" s="254"/>
      <c r="F109" s="254"/>
      <c r="G109" s="242">
        <v>0</v>
      </c>
    </row>
    <row r="110" spans="2:7" ht="14.25" hidden="1" outlineLevel="1">
      <c r="B110" s="331"/>
      <c r="C110" s="254"/>
      <c r="D110" s="254"/>
      <c r="E110" s="254"/>
      <c r="F110" s="254"/>
      <c r="G110" s="242">
        <v>0</v>
      </c>
    </row>
    <row r="111" spans="2:7" ht="14.25" hidden="1" outlineLevel="1">
      <c r="B111" s="331"/>
      <c r="C111" s="254"/>
      <c r="D111" s="254"/>
      <c r="E111" s="254">
        <v>93705185</v>
      </c>
      <c r="F111" s="254">
        <v>93705185</v>
      </c>
      <c r="G111" s="242">
        <v>93705185</v>
      </c>
    </row>
    <row r="112" spans="2:7" ht="14.25" hidden="1" outlineLevel="1">
      <c r="B112" s="331"/>
      <c r="C112" s="254"/>
      <c r="D112" s="254"/>
      <c r="E112" s="254"/>
      <c r="F112" s="254"/>
      <c r="G112" s="242">
        <v>0</v>
      </c>
    </row>
    <row r="113" spans="2:7" ht="14.25" hidden="1" outlineLevel="1">
      <c r="B113" s="331"/>
      <c r="C113" s="254"/>
      <c r="D113" s="254"/>
      <c r="E113" s="254"/>
      <c r="F113" s="254"/>
      <c r="G113" s="242">
        <v>0</v>
      </c>
    </row>
    <row r="114" spans="2:7" ht="14.25" hidden="1" outlineLevel="1">
      <c r="B114" s="331"/>
      <c r="C114" s="254"/>
      <c r="D114" s="254"/>
      <c r="E114" s="254"/>
      <c r="F114" s="254"/>
      <c r="G114" s="242">
        <v>0</v>
      </c>
    </row>
    <row r="115" spans="2:7" ht="14.25" hidden="1" outlineLevel="1">
      <c r="B115" s="331"/>
      <c r="C115" s="254"/>
      <c r="D115" s="254"/>
      <c r="E115" s="254"/>
      <c r="F115" s="254"/>
      <c r="G115" s="242">
        <v>0</v>
      </c>
    </row>
    <row r="116" spans="2:7" ht="14.25" hidden="1" outlineLevel="1">
      <c r="B116" s="331"/>
      <c r="C116" s="254"/>
      <c r="D116" s="254"/>
      <c r="E116" s="254">
        <v>199629043</v>
      </c>
      <c r="F116" s="254">
        <v>199629043</v>
      </c>
      <c r="G116" s="242">
        <v>199629043</v>
      </c>
    </row>
    <row r="117" spans="2:7" ht="14.25" hidden="1" outlineLevel="1">
      <c r="B117" s="331"/>
      <c r="C117" s="254"/>
      <c r="D117" s="254"/>
      <c r="E117" s="254">
        <v>746091</v>
      </c>
      <c r="F117" s="254">
        <v>746091</v>
      </c>
      <c r="G117" s="242">
        <v>746091</v>
      </c>
    </row>
    <row r="118" spans="2:7" ht="14.25" hidden="1" outlineLevel="1">
      <c r="B118" s="331"/>
      <c r="C118" s="254"/>
      <c r="D118" s="254"/>
      <c r="E118" s="254">
        <v>2266963</v>
      </c>
      <c r="F118" s="254">
        <v>2266963</v>
      </c>
      <c r="G118" s="242">
        <v>2266963</v>
      </c>
    </row>
    <row r="119" spans="2:7" ht="14.25" hidden="1" outlineLevel="1">
      <c r="B119" s="331"/>
      <c r="C119" s="254"/>
      <c r="D119" s="254"/>
      <c r="E119" s="254">
        <v>269920000</v>
      </c>
      <c r="F119" s="254">
        <v>269920000</v>
      </c>
      <c r="G119" s="242">
        <v>269920000</v>
      </c>
    </row>
    <row r="120" spans="2:7" ht="14.25" hidden="1" outlineLevel="1">
      <c r="B120" s="331"/>
      <c r="C120" s="254"/>
      <c r="D120" s="254"/>
      <c r="E120" s="254"/>
      <c r="F120" s="254"/>
      <c r="G120" s="242">
        <v>0</v>
      </c>
    </row>
    <row r="121" spans="2:7" ht="14.25" hidden="1" outlineLevel="1">
      <c r="B121" s="331"/>
      <c r="C121" s="254"/>
      <c r="D121" s="254"/>
      <c r="E121" s="254"/>
      <c r="F121" s="254"/>
      <c r="G121" s="242">
        <v>0</v>
      </c>
    </row>
    <row r="122" spans="2:7" ht="14.25" hidden="1" outlineLevel="1">
      <c r="B122" s="331"/>
      <c r="C122" s="254"/>
      <c r="D122" s="254"/>
      <c r="E122" s="254"/>
      <c r="F122" s="254"/>
      <c r="G122" s="242">
        <v>0</v>
      </c>
    </row>
    <row r="123" spans="2:7" ht="14.25" hidden="1" outlineLevel="1">
      <c r="B123" s="331"/>
      <c r="C123" s="254"/>
      <c r="D123" s="254"/>
      <c r="E123" s="254"/>
      <c r="F123" s="254"/>
      <c r="G123" s="242">
        <v>0</v>
      </c>
    </row>
    <row r="124" spans="2:7" ht="14.25" hidden="1" outlineLevel="1">
      <c r="B124" s="331"/>
      <c r="C124" s="254"/>
      <c r="D124" s="254"/>
      <c r="E124" s="254"/>
      <c r="F124" s="254"/>
      <c r="G124" s="242">
        <v>0</v>
      </c>
    </row>
    <row r="125" spans="2:7" ht="14.25" hidden="1" outlineLevel="1">
      <c r="B125" s="331"/>
      <c r="C125" s="254"/>
      <c r="D125" s="254"/>
      <c r="E125" s="254"/>
      <c r="F125" s="254"/>
      <c r="G125" s="242">
        <v>0</v>
      </c>
    </row>
    <row r="126" spans="2:7" ht="14.25" hidden="1" outlineLevel="1">
      <c r="B126" s="331"/>
      <c r="C126" s="254"/>
      <c r="D126" s="254"/>
      <c r="E126" s="254"/>
      <c r="F126" s="254"/>
      <c r="G126" s="242">
        <v>0</v>
      </c>
    </row>
    <row r="127" spans="2:7" ht="14.25" hidden="1" outlineLevel="1">
      <c r="B127" s="331"/>
      <c r="C127" s="254"/>
      <c r="D127" s="254"/>
      <c r="E127" s="254"/>
      <c r="F127" s="254"/>
      <c r="G127" s="242">
        <v>0</v>
      </c>
    </row>
    <row r="128" spans="2:7" ht="14.25" hidden="1" outlineLevel="1">
      <c r="B128" s="331"/>
      <c r="C128" s="254"/>
      <c r="D128" s="254"/>
      <c r="E128" s="254"/>
      <c r="F128" s="254"/>
      <c r="G128" s="242">
        <v>0</v>
      </c>
    </row>
    <row r="129" spans="2:7" ht="14.25" hidden="1" outlineLevel="1">
      <c r="B129" s="331"/>
      <c r="C129" s="254"/>
      <c r="D129" s="254"/>
      <c r="E129" s="254"/>
      <c r="F129" s="254"/>
      <c r="G129" s="242">
        <v>0</v>
      </c>
    </row>
    <row r="130" spans="2:7" ht="14.25" hidden="1" outlineLevel="1">
      <c r="B130" s="521" t="s">
        <v>132</v>
      </c>
      <c r="C130" s="254"/>
      <c r="D130" s="254"/>
      <c r="E130" s="254"/>
      <c r="F130" s="254"/>
      <c r="G130" s="242">
        <v>0</v>
      </c>
    </row>
    <row r="131" spans="2:7" ht="14.25" hidden="1" outlineLevel="1">
      <c r="B131" s="521"/>
      <c r="C131" s="254"/>
      <c r="D131" s="254"/>
      <c r="E131" s="254"/>
      <c r="F131" s="254"/>
      <c r="G131" s="242">
        <v>0</v>
      </c>
    </row>
    <row r="132" spans="2:7" ht="14.25" hidden="1" outlineLevel="1">
      <c r="B132" s="331"/>
      <c r="C132" s="254"/>
      <c r="D132" s="254"/>
      <c r="E132" s="254"/>
      <c r="F132" s="254"/>
      <c r="G132" s="242">
        <v>0</v>
      </c>
    </row>
    <row r="133" spans="2:7" ht="14.25" hidden="1" outlineLevel="1">
      <c r="B133" s="331"/>
      <c r="C133" s="254"/>
      <c r="D133" s="254"/>
      <c r="E133" s="254"/>
      <c r="F133" s="254"/>
      <c r="G133" s="242">
        <v>0</v>
      </c>
    </row>
    <row r="134" spans="2:7" ht="14.25" hidden="1" outlineLevel="1">
      <c r="B134" s="331"/>
      <c r="C134" s="254"/>
      <c r="D134" s="254"/>
      <c r="E134" s="254"/>
      <c r="F134" s="254"/>
      <c r="G134" s="242">
        <v>0</v>
      </c>
    </row>
    <row r="135" spans="2:7" ht="14.25" hidden="1" outlineLevel="1">
      <c r="B135" s="521"/>
      <c r="C135" s="254"/>
      <c r="D135" s="254"/>
      <c r="E135" s="254"/>
      <c r="F135" s="254"/>
      <c r="G135" s="242">
        <v>0</v>
      </c>
    </row>
    <row r="136" spans="2:7" ht="14.25" hidden="1" outlineLevel="1">
      <c r="B136" s="331"/>
      <c r="C136" s="254"/>
      <c r="D136" s="254"/>
      <c r="E136" s="254"/>
      <c r="F136" s="254"/>
      <c r="G136" s="242">
        <v>0</v>
      </c>
    </row>
    <row r="137" spans="2:7" ht="14.25" hidden="1" outlineLevel="1">
      <c r="B137" s="331"/>
      <c r="C137" s="254"/>
      <c r="D137" s="254"/>
      <c r="E137" s="254"/>
      <c r="F137" s="254"/>
      <c r="G137" s="242">
        <v>0</v>
      </c>
    </row>
    <row r="138" spans="2:7" ht="14.25" hidden="1" outlineLevel="1">
      <c r="B138" s="331"/>
      <c r="C138" s="254"/>
      <c r="D138" s="254"/>
      <c r="E138" s="254"/>
      <c r="F138" s="254"/>
      <c r="G138" s="242">
        <v>0</v>
      </c>
    </row>
    <row r="139" spans="2:7" ht="14.25" hidden="1" outlineLevel="1">
      <c r="B139" s="331"/>
      <c r="C139" s="254"/>
      <c r="D139" s="254"/>
      <c r="E139" s="254"/>
      <c r="F139" s="254"/>
      <c r="G139" s="242">
        <v>0</v>
      </c>
    </row>
    <row r="140" spans="2:7" ht="14.25" hidden="1" outlineLevel="1">
      <c r="B140" s="331"/>
      <c r="C140" s="254"/>
      <c r="D140" s="254"/>
      <c r="E140" s="254"/>
      <c r="F140" s="254"/>
      <c r="G140" s="242">
        <v>0</v>
      </c>
    </row>
    <row r="141" spans="2:7" ht="14.25" hidden="1" outlineLevel="1">
      <c r="B141" s="521"/>
      <c r="C141" s="254"/>
      <c r="D141" s="254"/>
      <c r="E141" s="254"/>
      <c r="F141" s="254"/>
      <c r="G141" s="242">
        <v>0</v>
      </c>
    </row>
    <row r="142" spans="2:7" ht="14.25" hidden="1" outlineLevel="1">
      <c r="B142" s="521"/>
      <c r="C142" s="254"/>
      <c r="D142" s="254"/>
      <c r="E142" s="254"/>
      <c r="F142" s="254"/>
      <c r="G142" s="242">
        <v>0</v>
      </c>
    </row>
    <row r="143" spans="2:7" ht="14.25" hidden="1" outlineLevel="1">
      <c r="B143" s="521"/>
      <c r="C143" s="254"/>
      <c r="D143" s="254"/>
      <c r="E143" s="254"/>
      <c r="F143" s="254"/>
      <c r="G143" s="242">
        <v>0</v>
      </c>
    </row>
    <row r="144" spans="2:7" ht="14.25" hidden="1" outlineLevel="1">
      <c r="B144" s="521"/>
      <c r="C144" s="254"/>
      <c r="D144" s="254"/>
      <c r="E144" s="254"/>
      <c r="F144" s="254"/>
      <c r="G144" s="242">
        <v>0</v>
      </c>
    </row>
    <row r="145" spans="2:7" ht="14.25" hidden="1" outlineLevel="1">
      <c r="B145" s="521"/>
      <c r="C145" s="254"/>
      <c r="D145" s="254"/>
      <c r="E145" s="254"/>
      <c r="F145" s="254"/>
      <c r="G145" s="242">
        <v>0</v>
      </c>
    </row>
    <row r="146" spans="2:7" ht="14.25" hidden="1" outlineLevel="1">
      <c r="B146" s="521"/>
      <c r="C146" s="254"/>
      <c r="D146" s="254"/>
      <c r="E146" s="254"/>
      <c r="F146" s="254"/>
      <c r="G146" s="242">
        <v>0</v>
      </c>
    </row>
    <row r="147" spans="2:7" ht="14.25" hidden="1" outlineLevel="1">
      <c r="B147" s="521"/>
      <c r="C147" s="254"/>
      <c r="D147" s="254"/>
      <c r="E147" s="254"/>
      <c r="F147" s="254"/>
      <c r="G147" s="242">
        <v>0</v>
      </c>
    </row>
    <row r="148" spans="2:7" ht="14.25" hidden="1" outlineLevel="1">
      <c r="B148" s="521"/>
      <c r="C148" s="254"/>
      <c r="D148" s="254"/>
      <c r="E148" s="254"/>
      <c r="F148" s="254"/>
      <c r="G148" s="242">
        <v>0</v>
      </c>
    </row>
    <row r="149" spans="2:7" ht="15" hidden="1" outlineLevel="1">
      <c r="B149" s="521"/>
      <c r="C149" s="258"/>
      <c r="D149" s="258"/>
      <c r="E149" s="258"/>
      <c r="F149" s="258"/>
      <c r="G149" s="240">
        <v>0</v>
      </c>
    </row>
    <row r="150" spans="2:7" ht="15" collapsed="1">
      <c r="B150" s="331"/>
      <c r="C150" s="258"/>
      <c r="D150" s="258"/>
      <c r="E150" s="258"/>
      <c r="F150" s="258"/>
      <c r="G150" s="240">
        <v>0</v>
      </c>
    </row>
    <row r="151" spans="2:7" ht="15">
      <c r="B151" s="328" t="s">
        <v>199</v>
      </c>
      <c r="C151" s="258"/>
      <c r="D151" s="258"/>
      <c r="E151" s="258"/>
      <c r="F151" s="258"/>
      <c r="G151" s="240">
        <v>0</v>
      </c>
    </row>
    <row r="152" spans="2:7" ht="15">
      <c r="B152" s="331"/>
      <c r="C152" s="258"/>
      <c r="D152" s="258"/>
      <c r="E152" s="258"/>
      <c r="F152" s="258"/>
      <c r="G152" s="240">
        <v>0</v>
      </c>
    </row>
    <row r="153" spans="2:7" ht="15">
      <c r="B153" s="331"/>
      <c r="C153" s="258"/>
      <c r="D153" s="258"/>
      <c r="E153" s="258"/>
      <c r="F153" s="258"/>
      <c r="G153" s="240">
        <v>0</v>
      </c>
    </row>
    <row r="154" spans="2:7" ht="15">
      <c r="B154" s="328" t="s">
        <v>264</v>
      </c>
      <c r="C154" s="263"/>
      <c r="D154" s="263"/>
      <c r="E154" s="263"/>
      <c r="F154" s="263"/>
      <c r="G154" s="240">
        <v>0</v>
      </c>
    </row>
    <row r="155" spans="2:7" ht="15">
      <c r="B155" s="530"/>
      <c r="C155" s="263"/>
      <c r="D155" s="263"/>
      <c r="E155" s="263"/>
      <c r="F155" s="263"/>
      <c r="G155" s="240">
        <v>0</v>
      </c>
    </row>
    <row r="156" spans="2:7" ht="15">
      <c r="B156" s="286"/>
      <c r="C156" s="273"/>
      <c r="D156" s="273"/>
      <c r="E156" s="273"/>
      <c r="F156" s="273"/>
      <c r="G156" s="240">
        <v>0</v>
      </c>
    </row>
    <row r="157" spans="2:7" ht="15">
      <c r="B157" s="530" t="s">
        <v>133</v>
      </c>
      <c r="C157" s="274">
        <v>1194064623</v>
      </c>
      <c r="D157" s="274">
        <v>1194064623</v>
      </c>
      <c r="E157" s="274">
        <v>1760331905</v>
      </c>
      <c r="F157" s="274">
        <v>1760331905</v>
      </c>
      <c r="G157" s="274">
        <v>1760331905</v>
      </c>
    </row>
    <row r="158" spans="2:7" ht="15">
      <c r="B158" s="530"/>
      <c r="C158" s="263"/>
      <c r="D158" s="263"/>
      <c r="E158" s="263"/>
      <c r="F158" s="263"/>
      <c r="G158" s="529"/>
    </row>
    <row r="159" spans="2:7" ht="15">
      <c r="B159" s="328" t="s">
        <v>321</v>
      </c>
      <c r="C159" s="254">
        <v>3150000</v>
      </c>
      <c r="D159" s="254">
        <v>3150000</v>
      </c>
      <c r="E159" s="254">
        <v>3150000</v>
      </c>
      <c r="F159" s="254">
        <v>3150000</v>
      </c>
      <c r="G159" s="254">
        <v>3150000</v>
      </c>
    </row>
    <row r="160" spans="2:7" ht="14.25">
      <c r="B160" s="331"/>
      <c r="C160" s="254"/>
      <c r="D160" s="254"/>
      <c r="E160" s="254"/>
      <c r="F160" s="254"/>
      <c r="G160" s="254"/>
    </row>
    <row r="161" spans="2:7" ht="15">
      <c r="B161" s="530" t="s">
        <v>134</v>
      </c>
      <c r="C161" s="280">
        <v>-3150000</v>
      </c>
      <c r="D161" s="280">
        <v>-3150000</v>
      </c>
      <c r="E161" s="280">
        <v>-3150000</v>
      </c>
      <c r="F161" s="280">
        <v>-3150000</v>
      </c>
      <c r="G161" s="280">
        <v>-3150000</v>
      </c>
    </row>
    <row r="162" spans="2:7" ht="14.25">
      <c r="B162" s="265"/>
      <c r="C162" s="270"/>
      <c r="D162" s="270"/>
      <c r="E162" s="270"/>
      <c r="F162" s="270"/>
      <c r="G162" s="267"/>
    </row>
    <row r="163" spans="2:7" ht="15">
      <c r="B163" s="483" t="s">
        <v>135</v>
      </c>
      <c r="C163" s="344">
        <v>1190914620</v>
      </c>
      <c r="D163" s="344">
        <v>1190914620</v>
      </c>
      <c r="E163" s="344">
        <v>1757181910</v>
      </c>
      <c r="F163" s="344">
        <v>1757181910</v>
      </c>
      <c r="G163" s="344">
        <v>1757181910</v>
      </c>
    </row>
    <row r="164" spans="2:7" ht="14.25">
      <c r="B164" s="265"/>
      <c r="C164" s="270"/>
      <c r="D164" s="270"/>
      <c r="E164" s="270"/>
      <c r="F164" s="270"/>
      <c r="G164" s="267"/>
    </row>
    <row r="165" spans="2:7" ht="15">
      <c r="B165" s="539" t="s">
        <v>136</v>
      </c>
      <c r="C165" s="273"/>
      <c r="D165" s="273"/>
      <c r="E165" s="273"/>
      <c r="F165" s="273"/>
      <c r="G165" s="363"/>
    </row>
    <row r="166" spans="2:7" ht="15" hidden="1" outlineLevel="1">
      <c r="B166" s="530"/>
      <c r="C166" s="273"/>
      <c r="D166" s="273"/>
      <c r="E166" s="273"/>
      <c r="F166" s="273"/>
      <c r="G166" s="363"/>
    </row>
    <row r="167" spans="2:7" ht="14.25" hidden="1" outlineLevel="1">
      <c r="B167" s="286" t="s">
        <v>343</v>
      </c>
      <c r="C167" s="242">
        <v>1296099277</v>
      </c>
      <c r="D167" s="242">
        <v>1296099277</v>
      </c>
      <c r="E167" s="242">
        <v>1296099277</v>
      </c>
      <c r="F167" s="242">
        <v>1296099277</v>
      </c>
      <c r="G167" s="242">
        <v>1296099277</v>
      </c>
    </row>
    <row r="168" spans="2:7" ht="14.25" hidden="1" outlineLevel="1">
      <c r="B168" s="521" t="s">
        <v>131</v>
      </c>
      <c r="C168" s="273"/>
      <c r="D168" s="273"/>
      <c r="E168" s="273"/>
      <c r="F168" s="273"/>
      <c r="G168" s="242">
        <v>0</v>
      </c>
    </row>
    <row r="169" spans="2:7" ht="14.25" hidden="1" outlineLevel="1">
      <c r="B169" s="540"/>
      <c r="C169" s="273"/>
      <c r="D169" s="273"/>
      <c r="E169" s="273"/>
      <c r="F169" s="273"/>
      <c r="G169" s="242">
        <v>0</v>
      </c>
    </row>
    <row r="170" spans="2:7" ht="14.25" hidden="1" outlineLevel="1">
      <c r="B170" s="540"/>
      <c r="C170" s="273"/>
      <c r="D170" s="273"/>
      <c r="E170" s="273"/>
      <c r="F170" s="273"/>
      <c r="G170" s="242">
        <v>0</v>
      </c>
    </row>
    <row r="171" spans="2:7" ht="14.25" hidden="1" outlineLevel="1">
      <c r="B171" s="540"/>
      <c r="C171" s="273"/>
      <c r="D171" s="273"/>
      <c r="E171" s="273"/>
      <c r="F171" s="273"/>
      <c r="G171" s="242">
        <v>0</v>
      </c>
    </row>
    <row r="172" spans="2:7" ht="14.25" hidden="1" outlineLevel="1">
      <c r="B172" s="540"/>
      <c r="C172" s="273"/>
      <c r="D172" s="273"/>
      <c r="E172" s="273"/>
      <c r="F172" s="273"/>
      <c r="G172" s="242">
        <v>0</v>
      </c>
    </row>
    <row r="173" spans="2:7" ht="14.25" hidden="1" outlineLevel="1">
      <c r="B173" s="540"/>
      <c r="C173" s="273"/>
      <c r="D173" s="273"/>
      <c r="E173" s="273"/>
      <c r="F173" s="273"/>
      <c r="G173" s="242">
        <v>0</v>
      </c>
    </row>
    <row r="174" spans="2:7" ht="14.25" hidden="1" outlineLevel="1">
      <c r="B174" s="540"/>
      <c r="C174" s="273"/>
      <c r="D174" s="273"/>
      <c r="E174" s="273"/>
      <c r="F174" s="273"/>
      <c r="G174" s="242">
        <v>0</v>
      </c>
    </row>
    <row r="175" spans="2:7" ht="14.25" hidden="1" outlineLevel="1">
      <c r="B175" s="540"/>
      <c r="C175" s="273"/>
      <c r="D175" s="273"/>
      <c r="E175" s="273"/>
      <c r="F175" s="273"/>
      <c r="G175" s="242">
        <v>0</v>
      </c>
    </row>
    <row r="176" spans="2:7" ht="14.25" hidden="1" outlineLevel="1">
      <c r="B176" s="540"/>
      <c r="C176" s="273"/>
      <c r="D176" s="273"/>
      <c r="E176" s="273"/>
      <c r="F176" s="273"/>
      <c r="G176" s="242">
        <v>0</v>
      </c>
    </row>
    <row r="177" spans="2:7" ht="14.25" hidden="1" outlineLevel="1">
      <c r="B177" s="540"/>
      <c r="C177" s="273"/>
      <c r="D177" s="273"/>
      <c r="E177" s="273"/>
      <c r="F177" s="273"/>
      <c r="G177" s="242">
        <v>0</v>
      </c>
    </row>
    <row r="178" spans="2:7" ht="14.25" hidden="1" outlineLevel="1">
      <c r="B178" s="540"/>
      <c r="C178" s="273"/>
      <c r="D178" s="273"/>
      <c r="E178" s="273"/>
      <c r="F178" s="273"/>
      <c r="G178" s="242">
        <v>0</v>
      </c>
    </row>
    <row r="179" spans="2:7" ht="14.25" hidden="1" outlineLevel="1">
      <c r="B179" s="286"/>
      <c r="C179" s="273"/>
      <c r="D179" s="273"/>
      <c r="E179" s="273"/>
      <c r="F179" s="273"/>
      <c r="G179" s="242">
        <v>0</v>
      </c>
    </row>
    <row r="180" spans="2:7" ht="14.25" hidden="1" outlineLevel="1">
      <c r="B180" s="286"/>
      <c r="C180" s="273"/>
      <c r="D180" s="273"/>
      <c r="E180" s="273"/>
      <c r="F180" s="273"/>
      <c r="G180" s="242">
        <v>0</v>
      </c>
    </row>
    <row r="181" spans="2:7" ht="14.25" hidden="1" outlineLevel="1">
      <c r="B181" s="521" t="s">
        <v>132</v>
      </c>
      <c r="C181" s="273"/>
      <c r="D181" s="273"/>
      <c r="E181" s="273"/>
      <c r="F181" s="273"/>
      <c r="G181" s="242">
        <v>0</v>
      </c>
    </row>
    <row r="182" spans="2:7" ht="14.25" hidden="1" outlineLevel="1">
      <c r="B182" s="286"/>
      <c r="C182" s="273"/>
      <c r="D182" s="273"/>
      <c r="E182" s="273"/>
      <c r="F182" s="273"/>
      <c r="G182" s="242">
        <v>0</v>
      </c>
    </row>
    <row r="183" spans="2:7" ht="14.25" hidden="1" outlineLevel="1">
      <c r="B183" s="540"/>
      <c r="C183" s="273"/>
      <c r="D183" s="273"/>
      <c r="E183" s="273"/>
      <c r="F183" s="273"/>
      <c r="G183" s="242">
        <v>0</v>
      </c>
    </row>
    <row r="184" spans="2:7" ht="14.25" hidden="1" outlineLevel="1">
      <c r="B184" s="540"/>
      <c r="C184" s="273"/>
      <c r="D184" s="273"/>
      <c r="E184" s="273"/>
      <c r="F184" s="273"/>
      <c r="G184" s="242">
        <v>0</v>
      </c>
    </row>
    <row r="185" spans="2:7" ht="14.25" hidden="1" outlineLevel="1">
      <c r="B185" s="540"/>
      <c r="C185" s="273"/>
      <c r="D185" s="273"/>
      <c r="E185" s="273"/>
      <c r="F185" s="273"/>
      <c r="G185" s="242">
        <v>0</v>
      </c>
    </row>
    <row r="186" spans="2:7" ht="14.25" hidden="1" outlineLevel="1">
      <c r="B186" s="540"/>
      <c r="C186" s="273"/>
      <c r="D186" s="273"/>
      <c r="E186" s="273"/>
      <c r="F186" s="273"/>
      <c r="G186" s="242">
        <v>0</v>
      </c>
    </row>
    <row r="187" spans="2:7" ht="14.25" hidden="1" outlineLevel="1">
      <c r="B187" s="540"/>
      <c r="C187" s="273"/>
      <c r="D187" s="273"/>
      <c r="E187" s="273"/>
      <c r="F187" s="273"/>
      <c r="G187" s="242">
        <v>0</v>
      </c>
    </row>
    <row r="188" spans="2:7" ht="14.25" hidden="1" outlineLevel="1">
      <c r="B188" s="540"/>
      <c r="C188" s="273"/>
      <c r="D188" s="273"/>
      <c r="E188" s="273"/>
      <c r="F188" s="273"/>
      <c r="G188" s="242">
        <v>0</v>
      </c>
    </row>
    <row r="189" spans="2:7" ht="14.25" hidden="1" outlineLevel="1">
      <c r="B189" s="540"/>
      <c r="C189" s="273"/>
      <c r="D189" s="273"/>
      <c r="E189" s="273"/>
      <c r="F189" s="273"/>
      <c r="G189" s="242">
        <v>0</v>
      </c>
    </row>
    <row r="190" spans="2:7" ht="14.25" hidden="1" outlineLevel="1">
      <c r="B190" s="540"/>
      <c r="C190" s="273"/>
      <c r="D190" s="273"/>
      <c r="E190" s="273"/>
      <c r="F190" s="273"/>
      <c r="G190" s="242">
        <v>0</v>
      </c>
    </row>
    <row r="191" spans="2:7" ht="14.25" hidden="1" outlineLevel="1">
      <c r="B191" s="540"/>
      <c r="C191" s="273"/>
      <c r="D191" s="273"/>
      <c r="E191" s="273"/>
      <c r="F191" s="273"/>
      <c r="G191" s="242">
        <v>0</v>
      </c>
    </row>
    <row r="192" spans="2:7" ht="14.25" hidden="1" outlineLevel="1">
      <c r="B192" s="540"/>
      <c r="C192" s="273"/>
      <c r="D192" s="273"/>
      <c r="E192" s="273"/>
      <c r="F192" s="273"/>
      <c r="G192" s="242">
        <v>0</v>
      </c>
    </row>
    <row r="193" spans="2:7" ht="14.25" hidden="1" outlineLevel="1">
      <c r="B193" s="286"/>
      <c r="C193" s="273"/>
      <c r="D193" s="273"/>
      <c r="E193" s="273"/>
      <c r="F193" s="273"/>
      <c r="G193" s="242">
        <v>0</v>
      </c>
    </row>
    <row r="194" spans="2:7" ht="14.25" hidden="1" outlineLevel="1">
      <c r="B194" s="286"/>
      <c r="C194" s="273"/>
      <c r="D194" s="273"/>
      <c r="E194" s="273"/>
      <c r="F194" s="273"/>
      <c r="G194" s="242">
        <v>0</v>
      </c>
    </row>
    <row r="195" spans="2:7" ht="15" hidden="1" outlineLevel="1">
      <c r="B195" s="530"/>
      <c r="C195" s="263"/>
      <c r="D195" s="263"/>
      <c r="E195" s="263"/>
      <c r="F195" s="263"/>
      <c r="G195" s="242">
        <v>0</v>
      </c>
    </row>
    <row r="196" spans="2:7" ht="15" hidden="1" outlineLevel="1">
      <c r="B196" s="530"/>
      <c r="C196" s="286"/>
      <c r="D196" s="286"/>
      <c r="E196" s="286"/>
      <c r="F196" s="286"/>
      <c r="G196" s="542"/>
    </row>
    <row r="197" spans="2:7" ht="15" collapsed="1">
      <c r="B197" s="530" t="s">
        <v>137</v>
      </c>
      <c r="C197" s="263">
        <v>1296099280</v>
      </c>
      <c r="D197" s="263">
        <v>1296099280</v>
      </c>
      <c r="E197" s="263">
        <v>1296099280</v>
      </c>
      <c r="F197" s="263">
        <v>1296099280</v>
      </c>
      <c r="G197" s="263">
        <v>1296099280</v>
      </c>
    </row>
    <row r="198" spans="2:7" ht="14.25">
      <c r="B198" s="286"/>
      <c r="C198" s="273"/>
      <c r="D198" s="273"/>
      <c r="E198" s="273"/>
      <c r="F198" s="273"/>
      <c r="G198" s="363"/>
    </row>
    <row r="199" spans="2:7" ht="15">
      <c r="B199" s="489" t="s">
        <v>138</v>
      </c>
      <c r="C199" s="344">
        <v>1296099280</v>
      </c>
      <c r="D199" s="344">
        <v>1296099280</v>
      </c>
      <c r="E199" s="344">
        <v>1296099280</v>
      </c>
      <c r="F199" s="344">
        <v>1296099280</v>
      </c>
      <c r="G199" s="344">
        <v>1296099280</v>
      </c>
    </row>
    <row r="200" spans="2:7" ht="15">
      <c r="B200" s="249"/>
      <c r="C200" s="262"/>
      <c r="D200" s="262"/>
      <c r="E200" s="262"/>
      <c r="F200" s="262"/>
      <c r="G200" s="289"/>
    </row>
    <row r="201" spans="2:7" ht="15">
      <c r="B201" s="294" t="s">
        <v>139</v>
      </c>
      <c r="C201" s="294"/>
      <c r="D201" s="294"/>
      <c r="E201" s="294"/>
      <c r="F201" s="294"/>
      <c r="G201" s="294"/>
    </row>
    <row r="202" spans="2:7" ht="15" hidden="1" outlineLevel="1">
      <c r="B202" s="301" t="s">
        <v>140</v>
      </c>
      <c r="C202" s="236"/>
      <c r="D202" s="304"/>
      <c r="E202" s="302"/>
      <c r="F202" s="302"/>
      <c r="G202" s="303"/>
    </row>
    <row r="203" spans="2:7" ht="15" hidden="1" outlineLevel="1">
      <c r="B203" s="311" t="s">
        <v>141</v>
      </c>
      <c r="C203" s="312">
        <v>356314386</v>
      </c>
      <c r="D203" s="312">
        <v>356314386</v>
      </c>
      <c r="E203" s="236">
        <v>527154573</v>
      </c>
      <c r="F203" s="236">
        <v>527154573</v>
      </c>
      <c r="G203" s="236">
        <v>527154573</v>
      </c>
    </row>
    <row r="204" spans="2:7" ht="15" hidden="1" outlineLevel="1">
      <c r="B204" s="265" t="s">
        <v>142</v>
      </c>
      <c r="C204" s="236">
        <v>17815719.300000001</v>
      </c>
      <c r="D204" s="236">
        <v>17815719.300000001</v>
      </c>
      <c r="E204" s="236">
        <v>26357728.650000002</v>
      </c>
      <c r="F204" s="236">
        <v>26357728.650000002</v>
      </c>
      <c r="G204" s="236">
        <v>26357728.650000002</v>
      </c>
    </row>
    <row r="205" spans="2:7" ht="15" hidden="1" outlineLevel="1">
      <c r="B205" s="264"/>
      <c r="C205" s="314">
        <v>374130105.30000001</v>
      </c>
      <c r="D205" s="314">
        <v>374130105.30000001</v>
      </c>
      <c r="E205" s="314">
        <v>553512301.64999998</v>
      </c>
      <c r="F205" s="314">
        <v>553512301.64999998</v>
      </c>
      <c r="G205" s="315">
        <v>553512301.64999998</v>
      </c>
    </row>
    <row r="206" spans="2:7" ht="14.25" hidden="1" outlineLevel="1">
      <c r="B206" s="311" t="s">
        <v>143</v>
      </c>
      <c r="C206" s="270">
        <v>11223903.159</v>
      </c>
      <c r="D206" s="270">
        <v>11223903.159</v>
      </c>
      <c r="E206" s="270">
        <v>16605369.049499998</v>
      </c>
      <c r="F206" s="270">
        <v>16605369.049499998</v>
      </c>
      <c r="G206" s="268">
        <v>16605369.049499998</v>
      </c>
    </row>
    <row r="207" spans="2:7" ht="15" collapsed="1">
      <c r="B207" s="483" t="s">
        <v>200</v>
      </c>
      <c r="C207" s="344">
        <v>385354008.45899999</v>
      </c>
      <c r="D207" s="344">
        <v>385354008.45899999</v>
      </c>
      <c r="E207" s="344">
        <v>570117670.69949996</v>
      </c>
      <c r="F207" s="344">
        <v>570117670.69949996</v>
      </c>
      <c r="G207" s="348">
        <v>570117670.69949996</v>
      </c>
    </row>
    <row r="208" spans="2:7" ht="15" hidden="1" outlineLevel="1">
      <c r="B208" s="264"/>
      <c r="C208" s="302"/>
      <c r="D208" s="302"/>
      <c r="E208" s="302"/>
      <c r="F208" s="302"/>
      <c r="G208" s="307"/>
    </row>
    <row r="209" spans="2:7" ht="30" hidden="1" outlineLevel="1">
      <c r="B209" s="301" t="s">
        <v>144</v>
      </c>
      <c r="C209" s="302"/>
      <c r="D209" s="302"/>
      <c r="E209" s="302"/>
      <c r="F209" s="302"/>
      <c r="G209" s="307"/>
    </row>
    <row r="210" spans="2:7" ht="15" hidden="1" outlineLevel="1">
      <c r="B210" s="264" t="s">
        <v>141</v>
      </c>
      <c r="C210" s="270">
        <v>239778366.80000001</v>
      </c>
      <c r="D210" s="270">
        <v>239778366.80000001</v>
      </c>
      <c r="E210" s="270">
        <v>239778366.80000001</v>
      </c>
      <c r="F210" s="270">
        <v>239778366.80000001</v>
      </c>
      <c r="G210" s="268">
        <v>239778366.80000001</v>
      </c>
    </row>
    <row r="211" spans="2:7" ht="15" hidden="1" outlineLevel="1">
      <c r="B211" s="264" t="s">
        <v>142</v>
      </c>
      <c r="C211" s="270">
        <v>11988918.340000002</v>
      </c>
      <c r="D211" s="270">
        <v>11988918.340000002</v>
      </c>
      <c r="E211" s="270">
        <v>11988918.340000002</v>
      </c>
      <c r="F211" s="270">
        <v>11988918.340000002</v>
      </c>
      <c r="G211" s="270">
        <v>11988918.340000002</v>
      </c>
    </row>
    <row r="212" spans="2:7" ht="15" hidden="1" outlineLevel="1">
      <c r="B212" s="264"/>
      <c r="C212" s="314">
        <v>251767285.14000002</v>
      </c>
      <c r="D212" s="314">
        <v>251767285.14000002</v>
      </c>
      <c r="E212" s="314">
        <v>251767285.14000002</v>
      </c>
      <c r="F212" s="314">
        <v>251767285.14000002</v>
      </c>
      <c r="G212" s="315">
        <v>251767285.14000002</v>
      </c>
    </row>
    <row r="213" spans="2:7" ht="15" hidden="1" outlineLevel="1">
      <c r="B213" s="264" t="s">
        <v>143</v>
      </c>
      <c r="C213" s="270">
        <v>7553018.5542000001</v>
      </c>
      <c r="D213" s="270">
        <v>7553018.5542000001</v>
      </c>
      <c r="E213" s="270">
        <v>7553018.5542000001</v>
      </c>
      <c r="F213" s="270">
        <v>7553018.5542000001</v>
      </c>
      <c r="G213" s="268">
        <v>7553018.5542000001</v>
      </c>
    </row>
    <row r="214" spans="2:7" ht="15" hidden="1" outlineLevel="1">
      <c r="B214" s="264"/>
      <c r="C214" s="270"/>
      <c r="D214" s="270"/>
      <c r="E214" s="270"/>
      <c r="F214" s="270"/>
      <c r="G214" s="267"/>
    </row>
    <row r="215" spans="2:7" ht="15" collapsed="1">
      <c r="B215" s="483" t="s">
        <v>201</v>
      </c>
      <c r="C215" s="344">
        <v>259320303.69420001</v>
      </c>
      <c r="D215" s="344">
        <v>259320303.69420001</v>
      </c>
      <c r="E215" s="344">
        <v>259320303.69420001</v>
      </c>
      <c r="F215" s="344">
        <v>259320303.69420001</v>
      </c>
      <c r="G215" s="344">
        <v>259320303.69420001</v>
      </c>
    </row>
    <row r="216" spans="2:7" ht="15">
      <c r="B216" s="264"/>
      <c r="C216" s="270"/>
      <c r="D216" s="270"/>
      <c r="E216" s="270"/>
      <c r="F216" s="270"/>
      <c r="G216" s="267"/>
    </row>
    <row r="217" spans="2:7" ht="15">
      <c r="B217" s="342" t="s">
        <v>145</v>
      </c>
      <c r="C217" s="491">
        <v>385354008.45899999</v>
      </c>
      <c r="D217" s="491">
        <v>385354008.45899999</v>
      </c>
      <c r="E217" s="491">
        <v>570117670.69949996</v>
      </c>
      <c r="F217" s="491">
        <v>570117670.69949996</v>
      </c>
      <c r="G217" s="491">
        <v>570117670.69949996</v>
      </c>
    </row>
    <row r="218" spans="2:7" ht="15" hidden="1" outlineLevel="1">
      <c r="B218" s="264"/>
      <c r="C218" s="315"/>
      <c r="D218" s="315"/>
      <c r="E218" s="315"/>
      <c r="F218" s="315"/>
      <c r="G218" s="314"/>
    </row>
    <row r="219" spans="2:7" ht="15" hidden="1" outlineLevel="1">
      <c r="B219" s="325" t="s">
        <v>346</v>
      </c>
      <c r="C219" s="247"/>
      <c r="D219" s="247"/>
      <c r="E219" s="247"/>
      <c r="F219" s="247"/>
      <c r="G219" s="252"/>
    </row>
    <row r="220" spans="2:7" ht="15" hidden="1" outlineLevel="1">
      <c r="B220" s="328" t="s">
        <v>202</v>
      </c>
      <c r="C220" s="260">
        <v>-242000000</v>
      </c>
      <c r="D220" s="260">
        <v>-242000000</v>
      </c>
      <c r="E220" s="260">
        <v>-242000000</v>
      </c>
      <c r="F220" s="260">
        <v>-242000000</v>
      </c>
      <c r="G220" s="261">
        <v>-242000000</v>
      </c>
    </row>
    <row r="221" spans="2:7" ht="14.25" hidden="1" outlineLevel="1">
      <c r="B221" s="331" t="s">
        <v>257</v>
      </c>
      <c r="C221" s="268">
        <v>-15000000</v>
      </c>
      <c r="D221" s="268">
        <v>-15000000</v>
      </c>
      <c r="E221" s="268">
        <v>-15000000</v>
      </c>
      <c r="F221" s="268">
        <v>-15000000</v>
      </c>
      <c r="G221" s="270">
        <v>-15000000</v>
      </c>
    </row>
    <row r="222" spans="2:7" ht="14.25" hidden="1" outlineLevel="1">
      <c r="B222" s="331" t="s">
        <v>258</v>
      </c>
      <c r="C222" s="268">
        <v>-32000000</v>
      </c>
      <c r="D222" s="268">
        <v>-32000000</v>
      </c>
      <c r="E222" s="268">
        <v>-32000000</v>
      </c>
      <c r="F222" s="268">
        <v>-32000000</v>
      </c>
      <c r="G222" s="270">
        <v>-32000000</v>
      </c>
    </row>
    <row r="223" spans="2:7" ht="14.25" hidden="1" outlineLevel="1">
      <c r="B223" s="331" t="s">
        <v>259</v>
      </c>
      <c r="C223" s="268">
        <v>-50000000</v>
      </c>
      <c r="D223" s="268">
        <v>-50000000</v>
      </c>
      <c r="E223" s="268">
        <v>-50000000</v>
      </c>
      <c r="F223" s="268">
        <v>-50000000</v>
      </c>
      <c r="G223" s="270">
        <v>-50000000</v>
      </c>
    </row>
    <row r="224" spans="2:7" ht="14.25" hidden="1" outlineLevel="1">
      <c r="B224" s="331" t="s">
        <v>260</v>
      </c>
      <c r="C224" s="268">
        <v>-145000000</v>
      </c>
      <c r="D224" s="268">
        <v>-145000000</v>
      </c>
      <c r="E224" s="268">
        <v>-145000000</v>
      </c>
      <c r="F224" s="268">
        <v>-145000000</v>
      </c>
      <c r="G224" s="270">
        <v>-145000000</v>
      </c>
    </row>
    <row r="225" spans="2:7" ht="15" hidden="1" outlineLevel="1">
      <c r="B225" s="334"/>
      <c r="C225" s="268"/>
      <c r="D225" s="268"/>
      <c r="E225" s="268"/>
      <c r="F225" s="268"/>
      <c r="G225" s="270">
        <v>0</v>
      </c>
    </row>
    <row r="226" spans="2:7" ht="15" hidden="1" outlineLevel="1">
      <c r="B226" s="328" t="s">
        <v>256</v>
      </c>
      <c r="C226" s="260">
        <v>-154586844</v>
      </c>
      <c r="D226" s="260">
        <v>-162970924</v>
      </c>
      <c r="E226" s="260">
        <v>-154392084</v>
      </c>
      <c r="F226" s="260">
        <v>-154392084</v>
      </c>
      <c r="G226" s="261">
        <v>-162970924</v>
      </c>
    </row>
    <row r="227" spans="2:7" ht="15" hidden="1" outlineLevel="1">
      <c r="B227" s="264" t="s">
        <v>345</v>
      </c>
      <c r="C227" s="260"/>
      <c r="D227" s="260"/>
      <c r="E227" s="260"/>
      <c r="F227" s="260"/>
      <c r="G227" s="270">
        <v>0</v>
      </c>
    </row>
    <row r="228" spans="2:7" ht="14.25" hidden="1" outlineLevel="1">
      <c r="B228" s="265"/>
      <c r="C228" s="336"/>
      <c r="D228" s="336"/>
      <c r="E228" s="336"/>
      <c r="F228" s="336"/>
      <c r="G228" s="269"/>
    </row>
    <row r="229" spans="2:7" ht="15" collapsed="1">
      <c r="B229" s="483" t="s">
        <v>150</v>
      </c>
      <c r="C229" s="496">
        <v>-396586844</v>
      </c>
      <c r="D229" s="496">
        <v>-404970924</v>
      </c>
      <c r="E229" s="496">
        <v>-396392084</v>
      </c>
      <c r="F229" s="496">
        <v>-396392084</v>
      </c>
      <c r="G229" s="496">
        <v>-404970924</v>
      </c>
    </row>
    <row r="230" spans="2:7" ht="14.25" hidden="1" outlineLevel="1">
      <c r="B230" s="265"/>
      <c r="C230" s="270"/>
      <c r="D230" s="270"/>
      <c r="E230" s="270">
        <v>0</v>
      </c>
      <c r="F230" s="270"/>
      <c r="G230" s="267"/>
    </row>
    <row r="231" spans="2:7" ht="14.25" hidden="1" outlineLevel="1">
      <c r="B231" s="248" t="s">
        <v>203</v>
      </c>
      <c r="C231" s="252"/>
      <c r="D231" s="252"/>
      <c r="E231" s="252"/>
      <c r="F231" s="252"/>
      <c r="G231" s="251"/>
    </row>
    <row r="232" spans="2:7" ht="14.25" hidden="1" outlineLevel="1">
      <c r="B232" s="248" t="s">
        <v>204</v>
      </c>
      <c r="C232" s="252"/>
      <c r="D232" s="252"/>
      <c r="E232" s="252"/>
      <c r="F232" s="251">
        <v>62541211.211819984</v>
      </c>
      <c r="G232" s="251">
        <v>62541211.211819984</v>
      </c>
    </row>
    <row r="233" spans="2:7" ht="14.25" hidden="1" outlineLevel="1">
      <c r="B233" s="248" t="s">
        <v>205</v>
      </c>
      <c r="C233" s="270">
        <v>4576070</v>
      </c>
      <c r="D233" s="270">
        <v>4236515</v>
      </c>
      <c r="E233" s="270">
        <v>3249405</v>
      </c>
      <c r="F233" s="270">
        <v>3249405</v>
      </c>
      <c r="G233" s="267">
        <v>4236515</v>
      </c>
    </row>
    <row r="234" spans="2:7" ht="15" hidden="1" outlineLevel="1">
      <c r="B234" s="341" t="s">
        <v>364</v>
      </c>
      <c r="C234" s="277"/>
      <c r="D234" s="277"/>
      <c r="E234" s="277"/>
      <c r="F234" s="277"/>
      <c r="G234" s="277"/>
    </row>
    <row r="235" spans="2:7" ht="15" hidden="1" outlineLevel="1">
      <c r="B235" s="249" t="s">
        <v>369</v>
      </c>
      <c r="C235" s="252"/>
      <c r="D235" s="252"/>
      <c r="E235" s="252"/>
      <c r="F235" s="252"/>
      <c r="G235" s="251"/>
    </row>
    <row r="236" spans="2:7" ht="15" collapsed="1">
      <c r="B236" s="342" t="s">
        <v>206</v>
      </c>
      <c r="C236" s="344">
        <v>-6656765.5410000086</v>
      </c>
      <c r="D236" s="344">
        <v>-15380400.541000009</v>
      </c>
      <c r="E236" s="344">
        <v>176974991.69949996</v>
      </c>
      <c r="F236" s="344">
        <v>239516202.91131994</v>
      </c>
      <c r="G236" s="344">
        <v>231924472.91131994</v>
      </c>
    </row>
    <row r="237" spans="2:7" ht="15">
      <c r="B237" s="249" t="s">
        <v>261</v>
      </c>
      <c r="C237" s="270"/>
      <c r="D237" s="270"/>
      <c r="E237" s="270"/>
      <c r="F237" s="270"/>
      <c r="G237" s="267"/>
    </row>
    <row r="238" spans="2:7" ht="15">
      <c r="B238" s="249" t="s">
        <v>207</v>
      </c>
      <c r="C238" s="270"/>
      <c r="D238" s="270"/>
      <c r="E238" s="270">
        <v>0</v>
      </c>
      <c r="F238" s="270"/>
      <c r="G238" s="270"/>
    </row>
    <row r="239" spans="2:7" ht="14.25">
      <c r="B239" s="265" t="s">
        <v>366</v>
      </c>
      <c r="C239" s="270"/>
      <c r="D239" s="270"/>
      <c r="E239" s="270"/>
      <c r="F239" s="270"/>
      <c r="G239" s="270">
        <v>-131185962</v>
      </c>
    </row>
    <row r="240" spans="2:7" ht="15">
      <c r="B240" s="264" t="s">
        <v>370</v>
      </c>
      <c r="C240" s="270"/>
      <c r="D240" s="270"/>
      <c r="E240" s="270"/>
      <c r="F240" s="270"/>
      <c r="G240" s="270">
        <v>0</v>
      </c>
    </row>
    <row r="241" spans="2:7" ht="15">
      <c r="B241" s="264" t="s">
        <v>429</v>
      </c>
      <c r="C241" s="270"/>
      <c r="D241" s="270"/>
      <c r="E241" s="270"/>
      <c r="F241" s="270"/>
      <c r="G241" s="270"/>
    </row>
    <row r="242" spans="2:7" ht="15">
      <c r="B242" s="264"/>
      <c r="C242" s="270"/>
      <c r="D242" s="270"/>
      <c r="E242" s="270"/>
      <c r="F242" s="270"/>
      <c r="G242" s="270"/>
    </row>
    <row r="243" spans="2:7" ht="15">
      <c r="B243" s="264"/>
      <c r="C243" s="270"/>
      <c r="D243" s="270"/>
      <c r="E243" s="270"/>
      <c r="F243" s="270"/>
      <c r="G243" s="270"/>
    </row>
    <row r="244" spans="2:7" ht="15">
      <c r="B244" s="350" t="s">
        <v>208</v>
      </c>
      <c r="C244" s="352">
        <v>-6656765.5410000086</v>
      </c>
      <c r="D244" s="352">
        <v>-15380400.541000009</v>
      </c>
      <c r="E244" s="352">
        <v>176974991.69949996</v>
      </c>
      <c r="F244" s="352">
        <v>239516202.91131994</v>
      </c>
      <c r="G244" s="352">
        <v>100738510.91131994</v>
      </c>
    </row>
    <row r="245" spans="2:7" ht="15">
      <c r="B245" s="357"/>
      <c r="C245" s="314"/>
      <c r="D245" s="314"/>
      <c r="E245" s="314"/>
      <c r="F245" s="314"/>
      <c r="G245" s="313"/>
    </row>
    <row r="246" spans="2:7" ht="15" hidden="1" outlineLevel="1">
      <c r="B246" s="283" t="s">
        <v>151</v>
      </c>
      <c r="C246" s="270"/>
      <c r="D246" s="270"/>
      <c r="E246" s="270"/>
      <c r="F246" s="270"/>
      <c r="G246" s="267"/>
    </row>
    <row r="247" spans="2:7" ht="15" hidden="1" outlineLevel="1">
      <c r="B247" s="264" t="s">
        <v>152</v>
      </c>
      <c r="C247" s="358"/>
      <c r="D247" s="270"/>
      <c r="E247" s="270"/>
      <c r="F247" s="270"/>
      <c r="G247" s="267"/>
    </row>
    <row r="248" spans="2:7" ht="14.25" hidden="1" outlineLevel="1">
      <c r="B248" s="265"/>
      <c r="C248" s="358"/>
      <c r="D248" s="270"/>
      <c r="E248" s="270"/>
      <c r="F248" s="270"/>
      <c r="G248" s="267"/>
    </row>
    <row r="249" spans="2:7" ht="15" hidden="1" outlineLevel="1">
      <c r="B249" s="264" t="s">
        <v>153</v>
      </c>
      <c r="C249" s="359"/>
      <c r="D249" s="270"/>
      <c r="E249" s="270"/>
      <c r="F249" s="270"/>
      <c r="G249" s="267"/>
    </row>
    <row r="250" spans="2:7" ht="15" hidden="1" outlineLevel="1">
      <c r="B250" s="264"/>
      <c r="C250" s="358"/>
      <c r="D250" s="270"/>
      <c r="E250" s="270"/>
      <c r="F250" s="270"/>
      <c r="G250" s="267"/>
    </row>
    <row r="251" spans="2:7" ht="15" hidden="1" outlineLevel="1">
      <c r="B251" s="360" t="s">
        <v>154</v>
      </c>
      <c r="C251" s="358"/>
      <c r="D251" s="270"/>
      <c r="E251" s="270"/>
      <c r="F251" s="270"/>
      <c r="G251" s="267"/>
    </row>
    <row r="252" spans="2:7" ht="14.25" hidden="1" outlineLevel="1">
      <c r="B252" s="361"/>
      <c r="C252" s="314"/>
      <c r="D252" s="313"/>
      <c r="E252" s="313"/>
      <c r="F252" s="313"/>
      <c r="G252" s="313"/>
    </row>
    <row r="253" spans="2:7" ht="15" hidden="1" outlineLevel="1">
      <c r="B253" s="357"/>
      <c r="C253" s="362"/>
      <c r="D253" s="267"/>
      <c r="E253" s="267"/>
      <c r="F253" s="267"/>
      <c r="G253" s="267"/>
    </row>
    <row r="254" spans="2:7" ht="15" hidden="1" outlineLevel="1">
      <c r="B254" s="383" t="s">
        <v>422</v>
      </c>
      <c r="C254" s="383"/>
      <c r="D254" s="383"/>
      <c r="E254" s="383"/>
      <c r="F254" s="383"/>
      <c r="G254" s="383"/>
    </row>
    <row r="255" spans="2:7" ht="15" hidden="1" outlineLevel="1">
      <c r="B255" s="379" t="s">
        <v>415</v>
      </c>
      <c r="C255" s="364"/>
      <c r="D255" s="267"/>
      <c r="E255" s="267"/>
      <c r="F255" s="267"/>
      <c r="G255" s="267"/>
    </row>
    <row r="256" spans="2:7" ht="15" hidden="1" outlineLevel="1">
      <c r="B256" s="341" t="s">
        <v>416</v>
      </c>
      <c r="C256" s="362"/>
      <c r="D256" s="267"/>
      <c r="E256" s="267"/>
      <c r="F256" s="267"/>
      <c r="G256" s="267"/>
    </row>
    <row r="257" spans="2:7" ht="14.25" hidden="1" outlineLevel="1">
      <c r="B257" s="380" t="s">
        <v>417</v>
      </c>
      <c r="C257" s="362">
        <v>0</v>
      </c>
      <c r="D257" s="267"/>
      <c r="E257" s="267"/>
      <c r="F257" s="267"/>
      <c r="G257" s="267"/>
    </row>
    <row r="258" spans="2:7" ht="15" hidden="1" outlineLevel="1">
      <c r="B258" s="379" t="s">
        <v>418</v>
      </c>
      <c r="C258" s="267"/>
      <c r="D258" s="267"/>
      <c r="E258" s="267"/>
      <c r="F258" s="267"/>
      <c r="G258" s="267"/>
    </row>
    <row r="259" spans="2:7" ht="15" hidden="1" outlineLevel="1">
      <c r="B259" s="341" t="s">
        <v>416</v>
      </c>
      <c r="C259" s="267"/>
      <c r="D259" s="267"/>
      <c r="E259" s="267"/>
      <c r="F259" s="267"/>
      <c r="G259" s="267"/>
    </row>
    <row r="260" spans="2:7" ht="15" hidden="1" outlineLevel="1">
      <c r="B260" s="380" t="s">
        <v>417</v>
      </c>
      <c r="C260" s="364"/>
      <c r="D260" s="267"/>
      <c r="E260" s="267"/>
      <c r="F260" s="267"/>
      <c r="G260" s="267"/>
    </row>
    <row r="261" spans="2:7" ht="15" hidden="1" outlineLevel="1">
      <c r="B261" s="379" t="s">
        <v>419</v>
      </c>
      <c r="C261" s="223"/>
      <c r="D261" s="223"/>
      <c r="E261" s="223"/>
      <c r="F261" s="223"/>
      <c r="G261" s="223"/>
    </row>
    <row r="262" spans="2:7" ht="15" hidden="1" outlineLevel="1">
      <c r="B262" s="341" t="s">
        <v>416</v>
      </c>
      <c r="C262" s="223"/>
      <c r="D262" s="223"/>
      <c r="E262" s="223"/>
      <c r="F262" s="223"/>
      <c r="G262" s="223"/>
    </row>
    <row r="263" spans="2:7" ht="14.25" hidden="1" outlineLevel="1">
      <c r="B263" s="380" t="s">
        <v>417</v>
      </c>
      <c r="C263" s="223"/>
      <c r="D263" s="223"/>
      <c r="E263" s="223"/>
      <c r="F263" s="223"/>
      <c r="G263" s="223"/>
    </row>
    <row r="264" spans="2:7" ht="15" hidden="1" outlineLevel="1">
      <c r="B264" s="379" t="s">
        <v>420</v>
      </c>
      <c r="C264" s="223"/>
      <c r="D264" s="223"/>
      <c r="E264" s="223"/>
      <c r="F264" s="223"/>
      <c r="G264" s="223"/>
    </row>
    <row r="265" spans="2:7" ht="15" hidden="1" outlineLevel="1">
      <c r="B265" s="341" t="s">
        <v>416</v>
      </c>
      <c r="C265" s="223"/>
      <c r="D265" s="223"/>
      <c r="E265" s="223"/>
      <c r="F265" s="223"/>
      <c r="G265" s="223"/>
    </row>
    <row r="266" spans="2:7" ht="14.25" hidden="1" outlineLevel="1">
      <c r="B266" s="380" t="s">
        <v>417</v>
      </c>
      <c r="C266" s="223"/>
      <c r="D266" s="223"/>
      <c r="E266" s="223"/>
      <c r="F266" s="223"/>
      <c r="G266" s="223"/>
    </row>
    <row r="267" spans="2:7" ht="14.25" hidden="1" outlineLevel="1">
      <c r="B267" s="373"/>
      <c r="C267" s="223"/>
      <c r="D267" s="223"/>
      <c r="E267" s="223"/>
      <c r="F267" s="223"/>
      <c r="G267" s="223"/>
    </row>
    <row r="268" spans="2:7" ht="14.25" hidden="1" outlineLevel="1">
      <c r="B268" s="373"/>
      <c r="C268" s="223"/>
      <c r="D268" s="223"/>
      <c r="E268" s="223"/>
      <c r="F268" s="223"/>
      <c r="G268" s="223"/>
    </row>
    <row r="269" spans="2:7" ht="14.25" hidden="1" outlineLevel="1">
      <c r="B269" s="365"/>
      <c r="C269" s="223"/>
      <c r="D269" s="223"/>
      <c r="E269" s="223"/>
      <c r="F269" s="223"/>
      <c r="G269" s="223"/>
    </row>
    <row r="270" spans="2:7" ht="14.25" hidden="1" outlineLevel="1">
      <c r="B270" s="365"/>
      <c r="C270" s="223"/>
      <c r="D270" s="223"/>
      <c r="E270" s="223"/>
      <c r="F270" s="223"/>
      <c r="G270" s="223"/>
    </row>
    <row r="271" spans="2:7" ht="14.25" hidden="1" outlineLevel="1">
      <c r="B271" s="365"/>
      <c r="C271" s="223"/>
      <c r="D271" s="223"/>
      <c r="E271" s="223"/>
      <c r="F271" s="223"/>
      <c r="G271" s="223"/>
    </row>
    <row r="272" spans="2:7" ht="15" hidden="1" outlineLevel="1">
      <c r="B272" s="378"/>
      <c r="C272" s="223"/>
      <c r="D272" s="223"/>
      <c r="E272" s="223"/>
      <c r="F272" s="223"/>
      <c r="G272" s="223"/>
    </row>
    <row r="273" spans="2:7" ht="14.25" hidden="1" outlineLevel="1">
      <c r="B273" s="365"/>
      <c r="C273" s="223"/>
      <c r="D273" s="223"/>
      <c r="E273" s="223"/>
      <c r="F273" s="223"/>
      <c r="G273" s="223"/>
    </row>
    <row r="274" spans="2:7" ht="14.25" hidden="1" outlineLevel="1">
      <c r="B274" s="373"/>
      <c r="C274" s="223"/>
      <c r="D274" s="223"/>
      <c r="E274" s="223"/>
      <c r="F274" s="223"/>
      <c r="G274" s="223"/>
    </row>
    <row r="275" spans="2:7" ht="14.25" hidden="1" outlineLevel="1">
      <c r="B275" s="373"/>
      <c r="C275" s="223"/>
      <c r="D275" s="223"/>
      <c r="E275" s="223"/>
      <c r="F275" s="223"/>
      <c r="G275" s="223"/>
    </row>
    <row r="276" spans="2:7" ht="14.25" hidden="1" outlineLevel="1">
      <c r="B276" s="373"/>
      <c r="C276" s="223"/>
      <c r="D276" s="223"/>
      <c r="E276" s="223"/>
      <c r="F276" s="223"/>
      <c r="G276" s="223"/>
    </row>
    <row r="277" spans="2:7" ht="14.25" hidden="1" outlineLevel="1">
      <c r="B277" s="373"/>
      <c r="C277" s="223"/>
      <c r="D277" s="223"/>
      <c r="E277" s="223"/>
      <c r="F277" s="223"/>
      <c r="G277" s="223"/>
    </row>
    <row r="278" spans="2:7" ht="14.25" hidden="1" outlineLevel="1">
      <c r="B278" s="373"/>
      <c r="C278" s="223"/>
      <c r="D278" s="223"/>
      <c r="E278" s="223"/>
      <c r="F278" s="223"/>
      <c r="G278" s="223"/>
    </row>
    <row r="279" spans="2:7" ht="14.25" hidden="1" outlineLevel="1">
      <c r="B279" s="373"/>
      <c r="C279" s="223"/>
      <c r="D279" s="223"/>
      <c r="E279" s="223"/>
      <c r="F279" s="223"/>
      <c r="G279" s="223"/>
    </row>
    <row r="280" spans="2:7" ht="14.25" hidden="1" outlineLevel="1">
      <c r="B280" s="373"/>
      <c r="C280" s="223"/>
      <c r="D280" s="223"/>
      <c r="E280" s="223"/>
      <c r="F280" s="223"/>
      <c r="G280" s="223"/>
    </row>
    <row r="281" spans="2:7" ht="14.25" hidden="1" outlineLevel="1">
      <c r="B281" s="373"/>
      <c r="C281" s="223"/>
      <c r="D281" s="223"/>
      <c r="E281" s="223"/>
      <c r="F281" s="223"/>
      <c r="G281" s="223"/>
    </row>
    <row r="282" spans="2:7" ht="14.25" hidden="1" outlineLevel="1">
      <c r="B282" s="373"/>
      <c r="C282" s="223"/>
      <c r="D282" s="223"/>
      <c r="E282" s="223"/>
      <c r="F282" s="223"/>
      <c r="G282" s="223"/>
    </row>
    <row r="283" spans="2:7" ht="14.25" hidden="1" outlineLevel="1">
      <c r="B283" s="373"/>
      <c r="C283" s="223"/>
      <c r="D283" s="223"/>
      <c r="E283" s="223"/>
      <c r="F283" s="223"/>
      <c r="G283" s="223"/>
    </row>
    <row r="284" spans="2:7" ht="14.25" hidden="1" outlineLevel="1">
      <c r="B284" s="373"/>
      <c r="C284" s="223"/>
      <c r="D284" s="223"/>
      <c r="E284" s="223"/>
      <c r="F284" s="223"/>
      <c r="G284" s="223"/>
    </row>
    <row r="285" spans="2:7" ht="14.25" hidden="1" outlineLevel="1">
      <c r="B285" s="373"/>
      <c r="C285" s="223"/>
      <c r="D285" s="223"/>
      <c r="E285" s="223"/>
      <c r="F285" s="223"/>
      <c r="G285" s="223"/>
    </row>
    <row r="286" spans="2:7" ht="14.25" hidden="1" outlineLevel="1">
      <c r="B286" s="373"/>
      <c r="C286" s="223"/>
      <c r="D286" s="223"/>
      <c r="E286" s="223"/>
      <c r="F286" s="223"/>
      <c r="G286" s="223"/>
    </row>
    <row r="287" spans="2:7" ht="14.25" hidden="1" outlineLevel="1">
      <c r="B287" s="373"/>
      <c r="C287" s="223"/>
      <c r="D287" s="223"/>
      <c r="E287" s="223"/>
      <c r="F287" s="223"/>
      <c r="G287" s="223"/>
    </row>
    <row r="288" spans="2:7" ht="14.25" hidden="1" outlineLevel="1">
      <c r="B288" s="373"/>
      <c r="C288" s="223"/>
      <c r="D288" s="223"/>
      <c r="E288" s="223"/>
      <c r="F288" s="223"/>
      <c r="G288" s="223"/>
    </row>
    <row r="289" spans="2:7" ht="14.25" hidden="1" outlineLevel="1">
      <c r="B289" s="373"/>
      <c r="C289" s="223"/>
      <c r="D289" s="223"/>
      <c r="E289" s="223"/>
      <c r="F289" s="223"/>
      <c r="G289" s="223"/>
    </row>
    <row r="290" spans="2:7" ht="14.25" hidden="1" outlineLevel="1">
      <c r="B290" s="373"/>
      <c r="C290" s="223"/>
      <c r="D290" s="223"/>
      <c r="E290" s="223"/>
      <c r="F290" s="223"/>
      <c r="G290" s="223"/>
    </row>
    <row r="291" spans="2:7" ht="14.25" hidden="1" outlineLevel="1">
      <c r="B291" s="373"/>
      <c r="C291" s="223"/>
      <c r="D291" s="223"/>
      <c r="E291" s="223"/>
      <c r="F291" s="223"/>
      <c r="G291" s="223"/>
    </row>
    <row r="292" spans="2:7" ht="14.25" hidden="1" outlineLevel="1">
      <c r="B292" s="373"/>
      <c r="C292" s="223"/>
      <c r="D292" s="223"/>
      <c r="E292" s="223"/>
      <c r="F292" s="223"/>
      <c r="G292" s="223"/>
    </row>
    <row r="293" spans="2:7" ht="14.25" hidden="1" outlineLevel="1">
      <c r="B293" s="373"/>
      <c r="C293" s="223"/>
      <c r="D293" s="223"/>
      <c r="E293" s="223"/>
      <c r="F293" s="223"/>
      <c r="G293" s="223"/>
    </row>
    <row r="294" spans="2:7" ht="14.25" hidden="1" outlineLevel="1">
      <c r="B294" s="373"/>
      <c r="C294" s="223"/>
      <c r="D294" s="223"/>
      <c r="E294" s="223"/>
      <c r="F294" s="223"/>
      <c r="G294" s="223"/>
    </row>
    <row r="295" spans="2:7" ht="14.25" hidden="1" outlineLevel="1">
      <c r="B295" s="373"/>
      <c r="C295" s="223"/>
      <c r="D295" s="223"/>
      <c r="E295" s="223"/>
      <c r="F295" s="223"/>
      <c r="G295" s="223"/>
    </row>
    <row r="296" spans="2:7" ht="14.25" hidden="1" outlineLevel="1">
      <c r="B296" s="373"/>
      <c r="C296" s="223"/>
      <c r="D296" s="223"/>
      <c r="E296" s="223"/>
      <c r="F296" s="223"/>
      <c r="G296" s="223"/>
    </row>
    <row r="297" spans="2:7" ht="14.25" hidden="1" outlineLevel="1">
      <c r="B297" s="373"/>
      <c r="C297" s="272"/>
      <c r="D297" s="272"/>
      <c r="E297" s="272"/>
      <c r="F297" s="272"/>
      <c r="G297" s="272"/>
    </row>
    <row r="298" spans="2:7" ht="14.25" hidden="1" outlineLevel="1">
      <c r="B298" s="373"/>
      <c r="C298" s="272"/>
      <c r="D298" s="272"/>
      <c r="E298" s="272"/>
      <c r="F298" s="272"/>
      <c r="G298" s="272"/>
    </row>
    <row r="299" spans="2:7" ht="15" hidden="1" outlineLevel="1">
      <c r="B299" s="373"/>
      <c r="C299" s="384"/>
      <c r="D299" s="384"/>
      <c r="E299" s="384"/>
      <c r="F299" s="384"/>
      <c r="G299" s="384"/>
    </row>
    <row r="300" spans="2:7" ht="15" hidden="1" outlineLevel="1">
      <c r="B300" s="373"/>
      <c r="C300" s="388"/>
      <c r="D300" s="388"/>
      <c r="E300" s="388"/>
      <c r="F300" s="388"/>
      <c r="G300" s="388"/>
    </row>
    <row r="301" spans="2:7" ht="15" hidden="1" outlineLevel="1">
      <c r="B301" s="373"/>
      <c r="C301" s="394">
        <v>0</v>
      </c>
      <c r="D301" s="393"/>
      <c r="E301" s="388"/>
      <c r="F301" s="388"/>
      <c r="G301" s="388"/>
    </row>
    <row r="302" spans="2:7" ht="15" hidden="1" outlineLevel="1">
      <c r="B302" s="373"/>
      <c r="C302" s="397"/>
      <c r="D302" s="396"/>
      <c r="E302" s="388"/>
      <c r="F302" s="388"/>
      <c r="G302" s="388"/>
    </row>
    <row r="303" spans="2:7" ht="15" hidden="1" outlineLevel="1">
      <c r="B303" s="373"/>
      <c r="C303" s="388"/>
      <c r="D303" s="388"/>
      <c r="E303" s="388"/>
      <c r="F303" s="388"/>
      <c r="G303" s="388"/>
    </row>
    <row r="304" spans="2:7" ht="15" hidden="1" outlineLevel="1">
      <c r="B304" s="373"/>
      <c r="C304" s="394">
        <v>0</v>
      </c>
      <c r="D304" s="393"/>
      <c r="E304" s="388"/>
      <c r="F304" s="388"/>
      <c r="G304" s="388"/>
    </row>
    <row r="305" spans="2:7" ht="15" hidden="1" outlineLevel="1">
      <c r="B305" s="373"/>
      <c r="C305" s="397"/>
      <c r="D305" s="396"/>
      <c r="E305" s="388"/>
      <c r="F305" s="388"/>
      <c r="G305" s="388"/>
    </row>
    <row r="306" spans="2:7" ht="15" hidden="1" outlineLevel="1">
      <c r="B306" s="373"/>
      <c r="C306" s="388"/>
      <c r="D306" s="388"/>
      <c r="E306" s="388"/>
      <c r="F306" s="388"/>
      <c r="G306" s="388"/>
    </row>
    <row r="307" spans="2:7" ht="15" hidden="1" outlineLevel="1">
      <c r="B307" s="373"/>
      <c r="C307" s="400">
        <v>0</v>
      </c>
      <c r="D307" s="399"/>
      <c r="E307" s="388"/>
      <c r="F307" s="388"/>
      <c r="G307" s="388"/>
    </row>
    <row r="308" spans="2:7" ht="15" hidden="1" outlineLevel="1">
      <c r="B308" s="373"/>
      <c r="C308" s="397"/>
      <c r="D308" s="396"/>
      <c r="E308" s="388"/>
      <c r="F308" s="388"/>
      <c r="G308" s="388"/>
    </row>
    <row r="309" spans="2:7" ht="15" hidden="1" outlineLevel="1">
      <c r="B309" s="401"/>
      <c r="C309" s="402"/>
      <c r="D309" s="402"/>
      <c r="E309" s="402"/>
      <c r="F309" s="402"/>
      <c r="G309" s="402"/>
    </row>
    <row r="310" spans="2:7" ht="30" collapsed="1">
      <c r="B310" s="592" t="s">
        <v>414</v>
      </c>
      <c r="C310" s="407"/>
      <c r="D310" s="407"/>
      <c r="E310" s="407"/>
      <c r="F310" s="407"/>
      <c r="G310" s="407"/>
    </row>
    <row r="311" spans="2:7" ht="15">
      <c r="B311" s="411"/>
      <c r="C311" s="412"/>
      <c r="D311" s="412"/>
      <c r="E311" s="412"/>
      <c r="F311" s="412"/>
      <c r="G311" s="223"/>
    </row>
    <row r="312" spans="2:7" ht="30">
      <c r="B312" s="417" t="s">
        <v>412</v>
      </c>
      <c r="C312" s="420" t="s">
        <v>161</v>
      </c>
      <c r="D312" s="419" t="s">
        <v>161</v>
      </c>
      <c r="E312" s="419" t="s">
        <v>161</v>
      </c>
      <c r="F312" s="419" t="s">
        <v>161</v>
      </c>
      <c r="G312" s="419" t="s">
        <v>161</v>
      </c>
    </row>
    <row r="313" spans="2:7" ht="14.25">
      <c r="B313" s="424" t="s">
        <v>156</v>
      </c>
      <c r="C313" s="427">
        <v>386392248.45900005</v>
      </c>
      <c r="D313" s="427">
        <v>385354008.45899999</v>
      </c>
      <c r="E313" s="427">
        <v>570117670.69949996</v>
      </c>
      <c r="F313" s="427">
        <v>570117670.69949996</v>
      </c>
      <c r="G313" s="427">
        <v>570117670.69949996</v>
      </c>
    </row>
    <row r="314" spans="2:7" ht="14.25">
      <c r="B314" s="428" t="s">
        <v>157</v>
      </c>
      <c r="C314" s="430">
        <v>-154586844</v>
      </c>
      <c r="D314" s="430">
        <v>-162970924</v>
      </c>
      <c r="E314" s="430">
        <v>-154392084</v>
      </c>
      <c r="F314" s="430">
        <v>-154392084</v>
      </c>
      <c r="G314" s="430">
        <v>-162970924</v>
      </c>
    </row>
    <row r="315" spans="2:7" ht="14.25">
      <c r="B315" s="428" t="s">
        <v>158</v>
      </c>
      <c r="C315" s="430">
        <v>231805404.45900005</v>
      </c>
      <c r="D315" s="430">
        <v>222383084.45899999</v>
      </c>
      <c r="E315" s="430">
        <v>415725586.69949996</v>
      </c>
      <c r="F315" s="430">
        <v>415725586.69949996</v>
      </c>
      <c r="G315" s="430">
        <v>407146746.69949996</v>
      </c>
    </row>
    <row r="316" spans="2:7" ht="14.25">
      <c r="B316" s="428" t="s">
        <v>159</v>
      </c>
      <c r="C316" s="430">
        <v>-242000000</v>
      </c>
      <c r="D316" s="430">
        <v>-242000000</v>
      </c>
      <c r="E316" s="430">
        <v>-242000000</v>
      </c>
      <c r="F316" s="430">
        <v>-242000000</v>
      </c>
      <c r="G316" s="430">
        <v>-242000000</v>
      </c>
    </row>
    <row r="317" spans="2:7" ht="14.25">
      <c r="B317" s="428" t="s">
        <v>160</v>
      </c>
      <c r="C317" s="430">
        <v>-10194595.540999949</v>
      </c>
      <c r="D317" s="430">
        <v>-19616915.541000009</v>
      </c>
      <c r="E317" s="430">
        <v>173725586.69949996</v>
      </c>
      <c r="F317" s="430">
        <v>173725586.69949996</v>
      </c>
      <c r="G317" s="430">
        <v>165146746.69949996</v>
      </c>
    </row>
    <row r="318" spans="2:7" ht="15">
      <c r="B318" s="341" t="s">
        <v>209</v>
      </c>
      <c r="C318" s="431">
        <v>0</v>
      </c>
      <c r="D318" s="431">
        <v>0</v>
      </c>
      <c r="E318" s="431">
        <v>62541211.211819984</v>
      </c>
      <c r="F318" s="431">
        <v>62541211.211819984</v>
      </c>
      <c r="G318" s="431">
        <v>62541211.211819984</v>
      </c>
    </row>
    <row r="319" spans="2:7" ht="15">
      <c r="B319" s="464"/>
      <c r="C319" s="214"/>
      <c r="D319" s="214"/>
      <c r="E319" s="444"/>
      <c r="F319" s="465"/>
      <c r="G319" s="465"/>
    </row>
    <row r="320" spans="2:7" ht="15">
      <c r="B320" s="284"/>
      <c r="C320" s="223"/>
      <c r="D320" s="223"/>
      <c r="E320" s="223"/>
      <c r="F320" s="223"/>
      <c r="G320" s="223"/>
    </row>
    <row r="321" spans="2:7" ht="15">
      <c r="B321" s="300" t="s">
        <v>163</v>
      </c>
      <c r="C321" s="437" t="s">
        <v>161</v>
      </c>
      <c r="D321" s="437" t="s">
        <v>161</v>
      </c>
      <c r="E321" s="437" t="s">
        <v>161</v>
      </c>
      <c r="F321" s="437" t="s">
        <v>161</v>
      </c>
      <c r="G321" s="437" t="s">
        <v>161</v>
      </c>
    </row>
    <row r="322" spans="2:7" ht="14.25">
      <c r="B322" s="439" t="s">
        <v>146</v>
      </c>
      <c r="C322" s="280">
        <v>593124.3200655001</v>
      </c>
      <c r="D322" s="280">
        <v>550723.88006549992</v>
      </c>
      <c r="E322" s="280">
        <v>1420765.1401477496</v>
      </c>
      <c r="F322" s="280">
        <v>1420765.1401477496</v>
      </c>
      <c r="G322" s="280"/>
    </row>
    <row r="323" spans="2:7" ht="14.25">
      <c r="B323" s="439" t="s">
        <v>147</v>
      </c>
      <c r="C323" s="280">
        <v>1719372.9601965009</v>
      </c>
      <c r="D323" s="280">
        <v>1592171.6401964999</v>
      </c>
      <c r="E323" s="280">
        <v>4202295.4204432489</v>
      </c>
      <c r="F323" s="280">
        <v>4202295.4204432489</v>
      </c>
      <c r="G323" s="280"/>
    </row>
    <row r="324" spans="2:7" ht="14.25">
      <c r="B324" s="439" t="s">
        <v>148</v>
      </c>
      <c r="C324" s="280">
        <v>2305621.6003275006</v>
      </c>
      <c r="D324" s="280">
        <v>2093619.4003274997</v>
      </c>
      <c r="E324" s="280">
        <v>6443825.7007387485</v>
      </c>
      <c r="F324" s="280">
        <v>6443825.7007387485</v>
      </c>
      <c r="G324" s="280"/>
    </row>
    <row r="325" spans="2:7" ht="14.25">
      <c r="B325" s="439" t="s">
        <v>162</v>
      </c>
      <c r="C325" s="280">
        <v>0</v>
      </c>
      <c r="D325" s="280">
        <v>0</v>
      </c>
      <c r="E325" s="280">
        <v>1737255.8669949996</v>
      </c>
      <c r="F325" s="280">
        <v>1737255.8669949996</v>
      </c>
      <c r="G325" s="280"/>
    </row>
    <row r="326" spans="2:7" ht="15">
      <c r="B326" s="738" t="s">
        <v>349</v>
      </c>
      <c r="C326" s="465">
        <v>4618118.8805895019</v>
      </c>
      <c r="D326" s="465">
        <v>4236514.9205894992</v>
      </c>
      <c r="E326" s="465">
        <v>13804142.128324747</v>
      </c>
      <c r="F326" s="465">
        <v>13804142.128324747</v>
      </c>
      <c r="G326" s="465">
        <v>0</v>
      </c>
    </row>
    <row r="327" spans="2:7" ht="28.5">
      <c r="B327" s="320"/>
      <c r="C327" s="463" t="s">
        <v>501</v>
      </c>
      <c r="D327" s="463" t="s">
        <v>387</v>
      </c>
      <c r="E327" s="463" t="s">
        <v>501</v>
      </c>
      <c r="F327" s="463" t="s">
        <v>501</v>
      </c>
      <c r="G327" s="463" t="s">
        <v>430</v>
      </c>
    </row>
    <row r="328" spans="2:7" ht="30">
      <c r="B328" s="762" t="s">
        <v>413</v>
      </c>
      <c r="C328" s="763"/>
      <c r="D328" s="763"/>
      <c r="E328" s="763"/>
      <c r="F328" s="763"/>
      <c r="G328" s="763"/>
    </row>
    <row r="329" spans="2:7" ht="14.25">
      <c r="B329" s="424" t="s">
        <v>156</v>
      </c>
      <c r="C329" s="744">
        <v>386392248.45900005</v>
      </c>
      <c r="D329" s="744">
        <v>385354008.45899999</v>
      </c>
      <c r="E329" s="744">
        <v>570117670.69949996</v>
      </c>
      <c r="F329" s="744">
        <v>570117670.69949996</v>
      </c>
      <c r="G329" s="744">
        <v>570117670.69949996</v>
      </c>
    </row>
    <row r="330" spans="2:7" ht="14.25">
      <c r="B330" s="428" t="s">
        <v>157</v>
      </c>
      <c r="C330" s="367">
        <v>-154586844</v>
      </c>
      <c r="D330" s="367">
        <v>-162970924</v>
      </c>
      <c r="E330" s="367">
        <v>-154392084</v>
      </c>
      <c r="F330" s="367">
        <v>-154392084</v>
      </c>
      <c r="G330" s="367">
        <v>-162970924</v>
      </c>
    </row>
    <row r="331" spans="2:7" ht="15">
      <c r="B331" s="341" t="s">
        <v>158</v>
      </c>
      <c r="C331" s="593">
        <v>231805404.45900005</v>
      </c>
      <c r="D331" s="593">
        <v>222383084.45899999</v>
      </c>
      <c r="E331" s="593">
        <v>415725586.69949996</v>
      </c>
      <c r="F331" s="593">
        <v>415725586.69949996</v>
      </c>
      <c r="G331" s="593">
        <v>407146746.69949996</v>
      </c>
    </row>
    <row r="332" spans="2:7" ht="14.25">
      <c r="B332" s="428" t="s">
        <v>159</v>
      </c>
      <c r="C332" s="367">
        <v>-242000000</v>
      </c>
      <c r="D332" s="367">
        <v>-242000000</v>
      </c>
      <c r="E332" s="367">
        <v>-242000000</v>
      </c>
      <c r="F332" s="367">
        <v>-242000000</v>
      </c>
      <c r="G332" s="367">
        <v>-242000000</v>
      </c>
    </row>
    <row r="333" spans="2:7" ht="15">
      <c r="B333" s="341" t="s">
        <v>160</v>
      </c>
      <c r="C333" s="593">
        <v>-10194595.540999949</v>
      </c>
      <c r="D333" s="593">
        <v>-19616915.541000009</v>
      </c>
      <c r="E333" s="593">
        <v>173725586.69949996</v>
      </c>
      <c r="F333" s="593">
        <v>173725586.69949996</v>
      </c>
      <c r="G333" s="593">
        <v>165146746.69949996</v>
      </c>
    </row>
    <row r="334" spans="2:7" ht="15">
      <c r="B334" s="341" t="s">
        <v>214</v>
      </c>
      <c r="C334" s="752"/>
      <c r="D334" s="752"/>
      <c r="E334" s="752"/>
      <c r="F334" s="752"/>
      <c r="G334" s="752"/>
    </row>
    <row r="335" spans="2:7" ht="15">
      <c r="B335" s="341" t="s">
        <v>215</v>
      </c>
      <c r="C335" s="752"/>
      <c r="D335" s="752"/>
      <c r="E335" s="752"/>
      <c r="F335" s="752"/>
      <c r="G335" s="752"/>
    </row>
    <row r="336" spans="2:7" ht="15">
      <c r="B336" s="341" t="s">
        <v>217</v>
      </c>
      <c r="C336" s="756"/>
      <c r="D336" s="756"/>
      <c r="E336" s="756"/>
      <c r="F336" s="756"/>
      <c r="G336" s="756"/>
    </row>
    <row r="337" spans="2:7" ht="15">
      <c r="B337" s="341" t="s">
        <v>213</v>
      </c>
      <c r="C337" s="682"/>
      <c r="D337" s="682"/>
      <c r="E337" s="682"/>
      <c r="F337" s="682"/>
      <c r="G337" s="682"/>
    </row>
    <row r="338" spans="2:7" ht="14.25">
      <c r="B338" s="594" t="s">
        <v>218</v>
      </c>
      <c r="C338" s="469"/>
      <c r="D338" s="469"/>
      <c r="E338" s="223"/>
      <c r="F338" s="223"/>
      <c r="G338" s="223"/>
    </row>
    <row r="339" spans="2:7" ht="14.25">
      <c r="B339" s="223"/>
      <c r="C339" s="223"/>
      <c r="D339" s="223"/>
      <c r="E339" s="223"/>
      <c r="F339" s="223"/>
      <c r="G339" s="223"/>
    </row>
    <row r="340" spans="2:7">
      <c r="B340"/>
      <c r="C340"/>
      <c r="D340"/>
      <c r="E340"/>
      <c r="F340"/>
      <c r="G340"/>
    </row>
    <row r="341" spans="2:7">
      <c r="B341"/>
      <c r="C341"/>
      <c r="D341"/>
      <c r="E341"/>
      <c r="F341"/>
      <c r="G341"/>
    </row>
    <row r="342" spans="2:7">
      <c r="B342"/>
      <c r="C342"/>
      <c r="D342"/>
      <c r="E342"/>
      <c r="F342"/>
      <c r="G342"/>
    </row>
    <row r="343" spans="2:7">
      <c r="B343"/>
      <c r="C343"/>
      <c r="D343"/>
      <c r="E343"/>
      <c r="F343"/>
      <c r="G343"/>
    </row>
    <row r="344" spans="2:7">
      <c r="B344"/>
      <c r="C344"/>
      <c r="D344"/>
      <c r="E344"/>
      <c r="F344"/>
      <c r="G344"/>
    </row>
    <row r="345" spans="2:7">
      <c r="B345"/>
      <c r="C345"/>
      <c r="D345"/>
      <c r="E345"/>
      <c r="F345"/>
      <c r="G345"/>
    </row>
    <row r="346" spans="2:7">
      <c r="B346"/>
      <c r="C346"/>
      <c r="D346"/>
      <c r="E346"/>
      <c r="F346"/>
      <c r="G346"/>
    </row>
    <row r="347" spans="2:7" ht="14.25" hidden="1" outlineLevel="2">
      <c r="B347" s="229"/>
      <c r="C347" s="229"/>
      <c r="D347" s="229"/>
      <c r="E347" s="229"/>
      <c r="F347" s="229"/>
      <c r="G347" s="223"/>
    </row>
    <row r="348" spans="2:7" ht="15" hidden="1" outlineLevel="2">
      <c r="B348" s="294" t="s">
        <v>371</v>
      </c>
      <c r="C348" s="229"/>
      <c r="D348" s="229"/>
      <c r="E348" s="229"/>
      <c r="F348" s="229"/>
      <c r="G348" s="223"/>
    </row>
    <row r="349" spans="2:7" ht="15" hidden="1" outlineLevel="2">
      <c r="B349" s="341" t="s">
        <v>487</v>
      </c>
      <c r="C349" s="229"/>
      <c r="D349" s="229"/>
      <c r="E349" s="229"/>
      <c r="F349" s="229"/>
      <c r="G349" s="223"/>
    </row>
    <row r="350" spans="2:7" ht="15" hidden="1" outlineLevel="2">
      <c r="B350" s="341" t="s">
        <v>372</v>
      </c>
      <c r="C350" s="229"/>
      <c r="D350" s="229"/>
      <c r="E350" s="229"/>
      <c r="F350" s="229"/>
      <c r="G350" s="223"/>
    </row>
    <row r="351" spans="2:7" ht="15" hidden="1" outlineLevel="1" collapsed="1">
      <c r="B351" s="341" t="s">
        <v>373</v>
      </c>
      <c r="C351" s="229"/>
      <c r="D351" s="229"/>
      <c r="E351" s="229"/>
      <c r="F351" s="229"/>
      <c r="G351" s="223"/>
    </row>
    <row r="352" spans="2:7" ht="14.25" hidden="1" outlineLevel="1">
      <c r="B352" s="717" t="s">
        <v>377</v>
      </c>
      <c r="C352" s="229"/>
      <c r="D352" s="229"/>
      <c r="E352" s="229"/>
      <c r="F352" s="229"/>
      <c r="G352" s="223"/>
    </row>
    <row r="353" spans="2:7" ht="14.25" hidden="1" outlineLevel="1">
      <c r="B353" s="448" t="s">
        <v>375</v>
      </c>
      <c r="C353" s="229"/>
      <c r="D353" s="229"/>
      <c r="E353" s="229"/>
      <c r="F353" s="229"/>
      <c r="G353" s="223"/>
    </row>
    <row r="354" spans="2:7" ht="14.25" hidden="1" outlineLevel="1">
      <c r="B354" s="448" t="s">
        <v>376</v>
      </c>
      <c r="C354" s="229"/>
      <c r="D354" s="229"/>
      <c r="E354" s="229"/>
      <c r="F354" s="229"/>
      <c r="G354" s="223"/>
    </row>
    <row r="355" spans="2:7" ht="15" hidden="1" outlineLevel="1">
      <c r="B355" s="341" t="s">
        <v>488</v>
      </c>
      <c r="C355" s="229"/>
      <c r="D355" s="229"/>
      <c r="E355" s="229"/>
      <c r="F355" s="229"/>
      <c r="G355" s="223"/>
    </row>
    <row r="356" spans="2:7" ht="15" hidden="1" outlineLevel="1">
      <c r="B356" s="341" t="s">
        <v>372</v>
      </c>
      <c r="C356" s="229"/>
      <c r="D356" s="229"/>
      <c r="E356" s="229"/>
      <c r="F356" s="229"/>
      <c r="G356" s="223"/>
    </row>
    <row r="357" spans="2:7" ht="15" hidden="1" outlineLevel="1">
      <c r="B357" s="341" t="s">
        <v>373</v>
      </c>
      <c r="C357" s="229"/>
      <c r="D357" s="229"/>
      <c r="E357" s="229"/>
      <c r="F357" s="229"/>
      <c r="G357" s="223"/>
    </row>
    <row r="358" spans="2:7" ht="14.25" hidden="1" outlineLevel="1">
      <c r="B358" s="717" t="s">
        <v>374</v>
      </c>
      <c r="C358" s="229"/>
      <c r="D358" s="229"/>
      <c r="E358" s="229"/>
      <c r="F358" s="229"/>
      <c r="G358" s="223"/>
    </row>
    <row r="359" spans="2:7" ht="14.25" hidden="1" outlineLevel="1">
      <c r="B359" s="448" t="s">
        <v>375</v>
      </c>
      <c r="C359" s="229"/>
      <c r="D359" s="229"/>
      <c r="E359" s="229"/>
      <c r="F359" s="229"/>
      <c r="G359" s="223"/>
    </row>
    <row r="360" spans="2:7" ht="14.25" hidden="1" outlineLevel="1">
      <c r="B360" s="448" t="s">
        <v>376</v>
      </c>
      <c r="C360" s="229"/>
      <c r="D360" s="229"/>
      <c r="E360" s="229"/>
      <c r="F360" s="229"/>
      <c r="G360" s="223"/>
    </row>
    <row r="361" spans="2:7" ht="14.25" hidden="1" outlineLevel="1">
      <c r="B361" s="229"/>
      <c r="C361" s="229"/>
      <c r="D361" s="229"/>
      <c r="E361" s="229"/>
      <c r="F361" s="229"/>
      <c r="G361" s="223"/>
    </row>
    <row r="362" spans="2:7" ht="15" hidden="1" outlineLevel="1">
      <c r="B362" s="725" t="s">
        <v>378</v>
      </c>
      <c r="C362" s="229"/>
      <c r="D362" s="229"/>
      <c r="E362" s="229"/>
      <c r="F362" s="229"/>
      <c r="G362" s="223"/>
    </row>
    <row r="363" spans="2:7" ht="14.25" hidden="1" outlineLevel="1">
      <c r="B363" s="449" t="s">
        <v>379</v>
      </c>
      <c r="C363" s="229"/>
      <c r="D363" s="229"/>
      <c r="E363" s="229"/>
      <c r="F363" s="229"/>
      <c r="G363" s="223"/>
    </row>
    <row r="364" spans="2:7" ht="14.25" hidden="1" outlineLevel="1">
      <c r="B364" s="451" t="s">
        <v>381</v>
      </c>
      <c r="C364" s="229"/>
      <c r="D364" s="229"/>
      <c r="E364" s="229"/>
      <c r="F364" s="229"/>
      <c r="G364" s="223"/>
    </row>
    <row r="365" spans="2:7" ht="15" hidden="1" outlineLevel="1">
      <c r="B365" s="452" t="s">
        <v>380</v>
      </c>
      <c r="C365" s="229"/>
      <c r="D365" s="229"/>
      <c r="E365" s="229"/>
      <c r="F365" s="229"/>
      <c r="G365" s="223"/>
    </row>
    <row r="366" spans="2:7" ht="15" hidden="1" outlineLevel="1">
      <c r="B366" s="452" t="s">
        <v>378</v>
      </c>
      <c r="C366" s="229"/>
      <c r="D366" s="229"/>
      <c r="E366" s="229"/>
      <c r="F366" s="229"/>
      <c r="G366" s="223"/>
    </row>
    <row r="367" spans="2:7" ht="14.25" hidden="1" outlineLevel="1">
      <c r="B367" s="229"/>
      <c r="C367" s="229"/>
      <c r="D367" s="229"/>
      <c r="E367" s="229"/>
      <c r="F367" s="229"/>
      <c r="G367" s="223"/>
    </row>
    <row r="368" spans="2:7" ht="14.25" hidden="1" outlineLevel="1">
      <c r="B368" s="229"/>
      <c r="C368" s="229"/>
      <c r="D368" s="229"/>
      <c r="E368" s="229"/>
      <c r="F368" s="229"/>
      <c r="G368" s="223"/>
    </row>
    <row r="369" spans="2:7" ht="14.25" hidden="1" outlineLevel="1">
      <c r="B369" s="229"/>
      <c r="C369" s="229"/>
      <c r="D369" s="229"/>
      <c r="E369" s="229"/>
      <c r="F369" s="229"/>
      <c r="G369" s="223"/>
    </row>
    <row r="370" spans="2:7" ht="14.25" hidden="1" outlineLevel="1">
      <c r="B370" s="229"/>
      <c r="C370" s="229"/>
      <c r="D370" s="229"/>
      <c r="E370" s="229"/>
      <c r="F370" s="229"/>
      <c r="G370" s="223"/>
    </row>
    <row r="371" spans="2:7" ht="14.25" hidden="1" outlineLevel="1">
      <c r="B371" s="229"/>
      <c r="C371" s="229"/>
      <c r="D371" s="229"/>
      <c r="E371" s="229"/>
      <c r="F371" s="229"/>
      <c r="G371" s="223"/>
    </row>
    <row r="372" spans="2:7" ht="14.25" hidden="1" outlineLevel="1">
      <c r="B372" s="229"/>
      <c r="C372" s="229"/>
      <c r="D372" s="229"/>
      <c r="E372" s="229"/>
      <c r="F372" s="229"/>
      <c r="G372" s="223"/>
    </row>
    <row r="373" spans="2:7" ht="14.25" hidden="1" outlineLevel="1">
      <c r="B373" s="229"/>
      <c r="C373" s="229"/>
      <c r="D373" s="229"/>
      <c r="E373" s="229"/>
      <c r="F373" s="229"/>
      <c r="G373" s="223"/>
    </row>
    <row r="374" spans="2:7" ht="14.25" hidden="1" outlineLevel="1">
      <c r="B374" s="229"/>
      <c r="C374" s="229"/>
      <c r="D374" s="229"/>
      <c r="E374" s="229"/>
      <c r="F374" s="229"/>
      <c r="G374" s="223"/>
    </row>
    <row r="375" spans="2:7" ht="14.25" hidden="1" outlineLevel="1">
      <c r="B375" s="229"/>
      <c r="C375" s="229"/>
      <c r="D375" s="229"/>
      <c r="E375" s="229"/>
      <c r="F375" s="229"/>
      <c r="G375" s="223"/>
    </row>
    <row r="376" spans="2:7" ht="14.25" hidden="1" outlineLevel="1">
      <c r="B376" s="229"/>
      <c r="C376" s="229"/>
      <c r="D376" s="229"/>
      <c r="E376" s="229"/>
      <c r="F376" s="229"/>
      <c r="G376" s="223"/>
    </row>
    <row r="377" spans="2:7" ht="14.25" hidden="1" outlineLevel="1">
      <c r="B377" s="229"/>
      <c r="C377" s="229"/>
      <c r="D377" s="229"/>
      <c r="E377" s="229"/>
      <c r="F377" s="229"/>
      <c r="G377" s="223"/>
    </row>
    <row r="378" spans="2:7" ht="14.25" hidden="1" outlineLevel="1">
      <c r="B378" s="229"/>
      <c r="C378" s="229"/>
      <c r="D378" s="229"/>
      <c r="E378" s="229"/>
      <c r="F378" s="229"/>
      <c r="G378" s="223"/>
    </row>
    <row r="379" spans="2:7" hidden="1" outlineLevel="1"/>
    <row r="380" spans="2:7" hidden="1" outlineLevel="1"/>
    <row r="381" spans="2:7" hidden="1" outlineLevel="1"/>
    <row r="382" spans="2:7" hidden="1" outlineLevel="1"/>
    <row r="383" spans="2:7" hidden="1" outlineLevel="1"/>
    <row r="384" spans="2:7" hidden="1" outlineLevel="1"/>
    <row r="385" hidden="1" outlineLevel="1"/>
    <row r="386" hidden="1" outlineLevel="1"/>
    <row r="387" hidden="1" outlineLevel="1"/>
    <row r="388" hidden="1" outlineLevel="1"/>
    <row r="389" hidden="1" outlineLevel="1"/>
    <row r="390" hidden="1" outlineLevel="1"/>
    <row r="391" hidden="1" outlineLevel="1"/>
    <row r="392" hidden="1" outlineLevel="1"/>
    <row r="393" hidden="1" outlineLevel="1"/>
    <row r="394" hidden="1" outlineLevel="1"/>
    <row r="395" hidden="1" outlineLevel="1"/>
    <row r="396" hidden="1" outlineLevel="1"/>
    <row r="397" hidden="1" outlineLevel="1"/>
    <row r="398" hidden="1" outlineLevel="1"/>
    <row r="399" hidden="1" outlineLevel="1"/>
    <row r="400" hidden="1" outlineLevel="1"/>
    <row r="401" hidden="1" outlineLevel="1"/>
    <row r="402" hidden="1" outlineLevel="1"/>
    <row r="403" hidden="1" outlineLevel="1"/>
    <row r="404" hidden="1" outlineLevel="1"/>
    <row r="405" hidden="1" outlineLevel="1"/>
    <row r="406" hidden="1" outlineLevel="1"/>
    <row r="407" hidden="1" outlineLevel="1"/>
    <row r="408" collapsed="1"/>
  </sheetData>
  <customSheetViews>
    <customSheetView guid="{263DCCC3-22A7-4EFB-83DE-6B65AF8A7DA6}" scale="80" topLeftCell="A297">
      <selection activeCell="D300" sqref="D300"/>
      <pageMargins left="0.7" right="0.7" top="0.75" bottom="0.75" header="0.3" footer="0.3"/>
    </customSheetView>
    <customSheetView guid="{7ABEE968-458F-4084-9BBE-92CFB753874A}" scale="90" hiddenRows="1" topLeftCell="C1">
      <selection activeCell="E11" sqref="E11"/>
      <pageMargins left="0.7" right="0.7" top="0.75" bottom="0.75" header="0.3" footer="0.3"/>
    </customSheetView>
  </customSheetViews>
  <hyperlinks>
    <hyperlink ref="E15" r:id="rId1" display="AY 2012-13\Original Asst. Proceedings\Assessment 143(3)\AY 2012-13 143(3) Asst. Order dated 18.03.2015.pdf"/>
    <hyperlink ref="F15" r:id="rId2" display="AY 2012-13\Original Asst. Proceedings\Rectification\Order under Section 154 AY 2012-13 dated 20.05.2015.pdf"/>
    <hyperlink ref="D15" r:id="rId3"/>
    <hyperlink ref="C15" r:id="rId4"/>
    <hyperlink ref="C10" r:id="rId5"/>
    <hyperlink ref="C11" r:id="rId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338D"/>
  </sheetPr>
  <dimension ref="B3:H14"/>
  <sheetViews>
    <sheetView showGridLines="0" zoomScale="80" zoomScaleNormal="80" workbookViewId="0">
      <pane ySplit="5" topLeftCell="A6" activePane="bottomLeft" state="frozen"/>
      <selection activeCell="B1" sqref="B1"/>
      <selection pane="bottomLeft" activeCell="A6" sqref="A6"/>
    </sheetView>
  </sheetViews>
  <sheetFormatPr defaultColWidth="9.140625" defaultRowHeight="14.25"/>
  <cols>
    <col min="1" max="1" width="5" style="163" customWidth="1"/>
    <col min="2" max="2" width="13.140625" style="163" customWidth="1"/>
    <col min="3" max="3" width="30.5703125" style="164" customWidth="1"/>
    <col min="4" max="6" width="17.85546875" style="173" customWidth="1"/>
    <col min="7" max="7" width="94.42578125" style="163" customWidth="1"/>
    <col min="8" max="16384" width="9.140625" style="163"/>
  </cols>
  <sheetData>
    <row r="3" spans="2:8" ht="15">
      <c r="B3" s="159" t="s">
        <v>353</v>
      </c>
      <c r="C3" s="160"/>
      <c r="D3" s="161"/>
      <c r="E3" s="161"/>
      <c r="F3" s="161"/>
      <c r="G3" s="162"/>
    </row>
    <row r="4" spans="2:8" s="164" customFormat="1" ht="15">
      <c r="B4" s="804" t="s">
        <v>182</v>
      </c>
      <c r="C4" s="805" t="s">
        <v>428</v>
      </c>
      <c r="D4" s="805"/>
      <c r="E4" s="806" t="s">
        <v>497</v>
      </c>
      <c r="F4" s="807"/>
      <c r="G4" s="808" t="s">
        <v>183</v>
      </c>
    </row>
    <row r="5" spans="2:8" s="164" customFormat="1" ht="75">
      <c r="B5" s="804"/>
      <c r="C5" s="165" t="s">
        <v>184</v>
      </c>
      <c r="D5" s="166" t="s">
        <v>185</v>
      </c>
      <c r="E5" s="166" t="s">
        <v>439</v>
      </c>
      <c r="F5" s="640" t="s">
        <v>440</v>
      </c>
      <c r="G5" s="809"/>
    </row>
    <row r="6" spans="2:8" s="164" customFormat="1" ht="85.5">
      <c r="B6" s="167" t="s">
        <v>348</v>
      </c>
      <c r="C6" s="168" t="s">
        <v>427</v>
      </c>
      <c r="D6" s="612">
        <f>'Master Data'!II241</f>
        <v>2126461665.066</v>
      </c>
      <c r="E6" s="613">
        <f>1956006808</f>
        <v>1956006808</v>
      </c>
      <c r="F6" s="613">
        <f ca="1">'Master Data'!JD241</f>
        <v>-355661826.52166998</v>
      </c>
      <c r="G6" s="616" t="s">
        <v>516</v>
      </c>
    </row>
    <row r="7" spans="2:8" s="164" customFormat="1" ht="57.75">
      <c r="B7" s="167" t="s">
        <v>351</v>
      </c>
      <c r="C7" s="168" t="s">
        <v>431</v>
      </c>
      <c r="D7" s="639">
        <f>'Master Data'!JL241</f>
        <v>89193733.690500021</v>
      </c>
      <c r="E7" s="639">
        <v>90609310</v>
      </c>
      <c r="F7" s="641">
        <f>'Master Data'!KK241</f>
        <v>4610709.4016538262</v>
      </c>
      <c r="G7" s="616" t="s">
        <v>498</v>
      </c>
    </row>
    <row r="8" spans="2:8" s="164" customFormat="1" ht="58.5">
      <c r="B8" s="167" t="s">
        <v>352</v>
      </c>
      <c r="C8" s="168" t="s">
        <v>397</v>
      </c>
      <c r="D8" s="613">
        <v>0</v>
      </c>
      <c r="E8" s="613">
        <v>-110893841</v>
      </c>
      <c r="F8" s="614">
        <f>+'Master Data'!LR241</f>
        <v>20293125</v>
      </c>
      <c r="G8" s="169" t="s">
        <v>499</v>
      </c>
    </row>
    <row r="9" spans="2:8" ht="71.25">
      <c r="B9" s="167" t="s">
        <v>168</v>
      </c>
      <c r="C9" s="168" t="s">
        <v>431</v>
      </c>
      <c r="D9" s="613">
        <f>+'Master Data'!LZ241</f>
        <v>239516202.91131994</v>
      </c>
      <c r="E9" s="614">
        <f>+'Master Data'!MY241-'Master Data'!MY236</f>
        <v>231924472.91131994</v>
      </c>
      <c r="F9" s="614">
        <f>'Master Data'!MY236</f>
        <v>-131185962</v>
      </c>
      <c r="G9" s="169" t="s">
        <v>517</v>
      </c>
      <c r="H9" s="170"/>
    </row>
    <row r="10" spans="2:8" ht="57">
      <c r="B10" s="167" t="s">
        <v>354</v>
      </c>
      <c r="C10" s="168" t="s">
        <v>397</v>
      </c>
      <c r="D10" s="613">
        <f>'Master Data'!NE241</f>
        <v>55298046.993999958</v>
      </c>
      <c r="E10" s="613">
        <f>'Master Data'!OF241</f>
        <v>63719743.993999958</v>
      </c>
      <c r="F10" s="613">
        <v>0</v>
      </c>
      <c r="G10" s="169" t="s">
        <v>438</v>
      </c>
    </row>
    <row r="11" spans="2:8" ht="42.75">
      <c r="B11" s="167" t="s">
        <v>355</v>
      </c>
      <c r="C11" s="168" t="s">
        <v>386</v>
      </c>
      <c r="D11" s="613">
        <f>'Master Data'!OL241</f>
        <v>416474730.76400042</v>
      </c>
      <c r="E11" s="613">
        <f>'Master Data'!PM241</f>
        <v>342841132.01612055</v>
      </c>
      <c r="F11" s="613">
        <v>0</v>
      </c>
      <c r="G11" s="169" t="s">
        <v>434</v>
      </c>
    </row>
    <row r="12" spans="2:8" ht="28.5">
      <c r="B12" s="167" t="s">
        <v>356</v>
      </c>
      <c r="C12" s="168" t="s">
        <v>401</v>
      </c>
      <c r="D12" s="613">
        <f>'Master Data'!PP241</f>
        <v>-0.93300008773803711</v>
      </c>
      <c r="E12" s="613">
        <f>'Master Data'!$QT$241</f>
        <v>0</v>
      </c>
      <c r="F12" s="613">
        <v>0</v>
      </c>
      <c r="G12" s="169" t="s">
        <v>435</v>
      </c>
    </row>
    <row r="13" spans="2:8" ht="15.75" thickBot="1">
      <c r="B13" s="171"/>
      <c r="C13" s="172"/>
      <c r="D13" s="615">
        <f>SUM(D6:D12)</f>
        <v>2926944378.4928203</v>
      </c>
      <c r="E13" s="615">
        <f>SUM(E6:E12)</f>
        <v>2574207625.9214401</v>
      </c>
      <c r="F13" s="615">
        <f ca="1">SUM(F6:F12)</f>
        <v>-461943954.12001616</v>
      </c>
      <c r="G13" s="171"/>
    </row>
    <row r="14" spans="2:8" ht="15" thickTop="1"/>
  </sheetData>
  <customSheetViews>
    <customSheetView guid="{263DCCC3-22A7-4EFB-83DE-6B65AF8A7DA6}" scale="80" showPageBreaks="1" showGridLines="0" printArea="1">
      <pane ySplit="5" topLeftCell="A6" activePane="bottomLeft" state="frozen"/>
      <selection pane="bottomLeft" activeCell="H6" sqref="H6"/>
      <colBreaks count="1" manualBreakCount="1">
        <brk id="10" max="1048575" man="1"/>
      </colBreaks>
      <pageMargins left="0.7" right="0.7" top="0.75" bottom="0.75" header="0.3" footer="0.3"/>
      <pageSetup paperSize="9" scale="81" orientation="portrait" r:id="rId1"/>
    </customSheetView>
    <customSheetView guid="{7ABEE968-458F-4084-9BBE-92CFB753874A}" scale="90" showGridLines="0" hiddenRows="1" hiddenColumns="1">
      <pane ySplit="5" topLeftCell="A6" activePane="bottomLeft" state="frozen"/>
      <selection pane="bottomLeft" activeCell="H6" sqref="H6"/>
      <colBreaks count="1" manualBreakCount="1">
        <brk id="8" max="1048575" man="1"/>
      </colBreaks>
      <pageMargins left="0.7" right="0.7" top="0.75" bottom="0.75" header="0.3" footer="0.3"/>
      <pageSetup paperSize="9" scale="81" orientation="portrait" r:id="rId2"/>
    </customSheetView>
  </customSheetViews>
  <mergeCells count="4">
    <mergeCell ref="B4:B5"/>
    <mergeCell ref="C4:D4"/>
    <mergeCell ref="E4:F4"/>
    <mergeCell ref="G4:G5"/>
  </mergeCells>
  <pageMargins left="0.7" right="0.7" top="0.75" bottom="0.75" header="0.3" footer="0.3"/>
  <pageSetup paperSize="9" scale="81" orientation="portrait" r:id="rId3"/>
  <colBreaks count="1" manualBreakCount="1">
    <brk id="7" max="1048575" man="1"/>
  </colBreaks>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91DA"/>
  </sheetPr>
  <dimension ref="A1:XFD366"/>
  <sheetViews>
    <sheetView showGridLines="0" zoomScale="70" zoomScaleNormal="80" zoomScaleSheetLayoutView="100" workbookViewId="0">
      <pane xSplit="2" ySplit="13" topLeftCell="C14" activePane="bottomRight" state="frozen"/>
      <selection activeCell="C7" sqref="C7:P7"/>
      <selection pane="topRight" activeCell="C7" sqref="C7:P7"/>
      <selection pane="bottomLeft" activeCell="C7" sqref="C7:P7"/>
      <selection pane="bottomRight" activeCell="C7" sqref="C7:P7"/>
    </sheetView>
  </sheetViews>
  <sheetFormatPr defaultColWidth="9.140625" defaultRowHeight="14.25" outlineLevelRow="2"/>
  <cols>
    <col min="1" max="1" width="4.85546875" style="603" customWidth="1"/>
    <col min="2" max="2" width="51.42578125" style="229" customWidth="1"/>
    <col min="3" max="24" width="25.7109375" style="229" customWidth="1"/>
    <col min="25" max="32" width="25.7109375" style="223" customWidth="1"/>
    <col min="33" max="33" width="19.5703125" style="223" customWidth="1"/>
    <col min="34" max="34" width="18.7109375" style="223" customWidth="1"/>
    <col min="35" max="35" width="9.140625" style="223" customWidth="1"/>
    <col min="36" max="61" width="25.7109375" style="229" customWidth="1"/>
    <col min="62" max="65" width="25.7109375" style="223" customWidth="1"/>
    <col min="66" max="66" width="19.5703125" style="223" customWidth="1"/>
    <col min="67" max="67" width="18.7109375" style="223" customWidth="1"/>
    <col min="68" max="68" width="9.140625" style="223" customWidth="1"/>
    <col min="69" max="94" width="25.7109375" style="229" customWidth="1"/>
    <col min="95" max="98" width="25.7109375" style="223" customWidth="1"/>
    <col min="99" max="99" width="19.5703125" style="223" customWidth="1"/>
    <col min="100" max="100" width="18.7109375" style="223" customWidth="1"/>
    <col min="101" max="101" width="9.140625" style="223" customWidth="1"/>
    <col min="102" max="127" width="25.7109375" style="229" customWidth="1"/>
    <col min="128" max="131" width="25.7109375" style="223" customWidth="1"/>
    <col min="132" max="132" width="19.5703125" style="223" customWidth="1"/>
    <col min="133" max="133" width="18.7109375" style="223" customWidth="1"/>
    <col min="134" max="134" width="9.140625" style="223" customWidth="1"/>
    <col min="135" max="160" width="25.7109375" style="229" customWidth="1"/>
    <col min="161" max="164" width="25.7109375" style="223" customWidth="1"/>
    <col min="165" max="165" width="19.5703125" style="223" customWidth="1"/>
    <col min="166" max="166" width="18.7109375" style="223" customWidth="1"/>
    <col min="167" max="167" width="9.140625" style="223" customWidth="1"/>
    <col min="168" max="193" width="25.7109375" style="229" customWidth="1"/>
    <col min="194" max="197" width="25.7109375" style="223" customWidth="1"/>
    <col min="198" max="198" width="19.5703125" style="223" customWidth="1"/>
    <col min="199" max="199" width="18.7109375" style="223" customWidth="1"/>
    <col min="200" max="200" width="9.140625" style="223" customWidth="1"/>
    <col min="201" max="226" width="25.7109375" style="229" customWidth="1"/>
    <col min="227" max="230" width="25.7109375" style="223" customWidth="1"/>
    <col min="231" max="231" width="19.5703125" style="223" customWidth="1"/>
    <col min="232" max="233" width="9.140625" style="250" customWidth="1"/>
    <col min="234" max="239" width="23.5703125" style="229" customWidth="1"/>
    <col min="240" max="242" width="25.7109375" style="229" customWidth="1"/>
    <col min="243" max="243" width="25.7109375" style="230" customWidth="1"/>
    <col min="244" max="259" width="25.7109375" style="229" customWidth="1"/>
    <col min="260" max="262" width="25.7109375" style="223" customWidth="1"/>
    <col min="263" max="264" width="26.140625" style="223" customWidth="1"/>
    <col min="265" max="265" width="17" style="250" bestFit="1" customWidth="1"/>
    <col min="266" max="266" width="9.140625" style="250" customWidth="1"/>
    <col min="267" max="292" width="25.7109375" style="229" customWidth="1"/>
    <col min="293" max="296" width="25.7109375" style="223" customWidth="1"/>
    <col min="297" max="297" width="19.5703125" style="223" customWidth="1"/>
    <col min="298" max="298" width="15.140625" style="250" bestFit="1" customWidth="1"/>
    <col min="299" max="299" width="17.7109375" style="250" customWidth="1"/>
    <col min="300" max="325" width="25.7109375" style="229" customWidth="1"/>
    <col min="326" max="329" width="25.7109375" style="223" customWidth="1"/>
    <col min="330" max="330" width="19.5703125" style="223" customWidth="1"/>
    <col min="331" max="331" width="17.7109375" style="250" bestFit="1" customWidth="1"/>
    <col min="332" max="332" width="9.140625" style="250" customWidth="1"/>
    <col min="333" max="358" width="25.7109375" style="229" customWidth="1"/>
    <col min="359" max="362" width="25.7109375" style="223" customWidth="1"/>
    <col min="363" max="363" width="19.5703125" style="223" customWidth="1"/>
    <col min="364" max="364" width="16" style="250" bestFit="1" customWidth="1"/>
    <col min="365" max="365" width="17.140625" style="250" customWidth="1"/>
    <col min="366" max="391" width="25.7109375" style="229" customWidth="1"/>
    <col min="392" max="395" width="25.7109375" style="223" customWidth="1"/>
    <col min="396" max="396" width="19.5703125" style="223" customWidth="1"/>
    <col min="397" max="398" width="9.140625" style="250" customWidth="1"/>
    <col min="399" max="424" width="25.7109375" style="229" customWidth="1"/>
    <col min="425" max="428" width="25.7109375" style="223" customWidth="1"/>
    <col min="429" max="429" width="19.5703125" style="223" customWidth="1"/>
    <col min="430" max="431" width="9.140625" style="250" customWidth="1"/>
    <col min="432" max="457" width="25.7109375" style="229" customWidth="1"/>
    <col min="458" max="462" width="25.7109375" style="223" customWidth="1"/>
    <col min="463" max="463" width="26.42578125" style="250" bestFit="1" customWidth="1"/>
    <col min="464" max="464" width="9.140625" style="250"/>
    <col min="465" max="490" width="25.7109375" style="229" customWidth="1"/>
    <col min="491" max="494" width="25.7109375" style="223" customWidth="1"/>
    <col min="495" max="495" width="19.5703125" style="223" bestFit="1" customWidth="1"/>
    <col min="496" max="16384" width="9.140625" style="250"/>
  </cols>
  <sheetData>
    <row r="1" spans="1:495" s="217" customFormat="1" ht="15">
      <c r="A1" s="610" t="s">
        <v>238</v>
      </c>
      <c r="B1" s="215"/>
      <c r="C1" s="215"/>
      <c r="D1" s="215"/>
      <c r="E1" s="216"/>
      <c r="F1" s="216"/>
      <c r="H1" s="216"/>
      <c r="I1" s="216"/>
      <c r="J1" s="216"/>
      <c r="K1" s="216"/>
      <c r="W1" s="216"/>
      <c r="AJ1" s="215"/>
      <c r="AK1" s="215"/>
      <c r="AL1" s="216"/>
      <c r="AM1" s="216"/>
      <c r="AN1" s="216"/>
      <c r="AO1" s="216"/>
      <c r="AP1" s="216"/>
      <c r="AQ1" s="216"/>
      <c r="AR1" s="216"/>
      <c r="AS1" s="216"/>
      <c r="AT1" s="216"/>
      <c r="AU1" s="216"/>
      <c r="AV1" s="216"/>
      <c r="AW1" s="216"/>
      <c r="AX1" s="216"/>
      <c r="AY1" s="216"/>
      <c r="AZ1" s="216"/>
      <c r="BA1" s="216"/>
      <c r="BB1" s="216"/>
      <c r="BD1" s="216"/>
      <c r="BH1" s="216"/>
      <c r="BQ1" s="215"/>
      <c r="BR1" s="215"/>
      <c r="BS1" s="216"/>
      <c r="BT1" s="216"/>
      <c r="BU1" s="216"/>
      <c r="BV1" s="216"/>
      <c r="BW1" s="216"/>
      <c r="BX1" s="216"/>
      <c r="BY1" s="216"/>
      <c r="BZ1" s="216"/>
      <c r="CA1" s="216"/>
      <c r="CB1" s="216"/>
      <c r="CC1" s="216"/>
      <c r="CD1" s="216"/>
      <c r="CE1" s="216"/>
      <c r="CF1" s="216"/>
      <c r="CG1" s="216"/>
      <c r="CH1" s="216"/>
      <c r="CI1" s="216"/>
      <c r="CK1" s="216"/>
      <c r="CO1" s="216"/>
      <c r="CX1" s="215"/>
      <c r="CY1" s="215"/>
      <c r="CZ1" s="216"/>
      <c r="DA1" s="216"/>
      <c r="DB1" s="216"/>
      <c r="DC1" s="216"/>
      <c r="DD1" s="216"/>
      <c r="DE1" s="216"/>
      <c r="DF1" s="216"/>
      <c r="DG1" s="216"/>
      <c r="DH1" s="216"/>
      <c r="DI1" s="216"/>
      <c r="DJ1" s="216"/>
      <c r="DK1" s="216"/>
      <c r="DL1" s="216"/>
      <c r="DM1" s="216"/>
      <c r="DN1" s="216"/>
      <c r="DO1" s="216"/>
      <c r="DP1" s="216"/>
      <c r="DR1" s="216"/>
      <c r="DV1" s="216"/>
      <c r="EE1" s="215"/>
      <c r="EF1" s="215"/>
      <c r="EG1" s="216"/>
      <c r="EH1" s="216"/>
      <c r="EI1" s="216"/>
      <c r="EJ1" s="216"/>
      <c r="EK1" s="216"/>
      <c r="EL1" s="216"/>
      <c r="EM1" s="216"/>
      <c r="EN1" s="216"/>
      <c r="EO1" s="216"/>
      <c r="EP1" s="216"/>
      <c r="EQ1" s="216"/>
      <c r="ER1" s="216"/>
      <c r="ES1" s="216"/>
      <c r="ET1" s="216"/>
      <c r="EU1" s="216"/>
      <c r="EV1" s="216"/>
      <c r="EW1" s="216"/>
      <c r="EY1" s="216"/>
      <c r="FC1" s="216"/>
      <c r="FL1" s="215"/>
      <c r="FM1" s="215"/>
      <c r="FN1" s="216"/>
      <c r="FO1" s="216"/>
      <c r="FP1" s="216"/>
      <c r="FQ1" s="216"/>
      <c r="FR1" s="216"/>
      <c r="FS1" s="216"/>
      <c r="FT1" s="216"/>
      <c r="FU1" s="216"/>
      <c r="FV1" s="216"/>
      <c r="FW1" s="216"/>
      <c r="FX1" s="216"/>
      <c r="FY1" s="216"/>
      <c r="FZ1" s="216"/>
      <c r="GA1" s="216"/>
      <c r="GB1" s="216"/>
      <c r="GC1" s="216"/>
      <c r="GD1" s="216"/>
      <c r="GF1" s="216"/>
      <c r="GJ1" s="216"/>
      <c r="GT1" s="215"/>
      <c r="HZ1" s="217" t="s">
        <v>391</v>
      </c>
      <c r="IA1" s="215"/>
      <c r="II1" s="218"/>
      <c r="JH1" s="215"/>
      <c r="JJ1" s="219"/>
      <c r="KO1" s="215"/>
      <c r="LV1" s="215"/>
      <c r="NC1" s="215"/>
      <c r="OJ1" s="215"/>
      <c r="PQ1" s="215"/>
      <c r="QX1" s="215"/>
    </row>
    <row r="2" spans="1:495" s="223" customFormat="1" ht="17.25" customHeight="1">
      <c r="A2" s="603"/>
      <c r="B2" s="220" t="s">
        <v>221</v>
      </c>
      <c r="C2" s="221" t="s">
        <v>97</v>
      </c>
      <c r="D2" s="221"/>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J2" s="221" t="s">
        <v>98</v>
      </c>
      <c r="AK2" s="221"/>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Q2" s="221" t="s">
        <v>99</v>
      </c>
      <c r="BR2" s="221"/>
      <c r="BS2" s="222"/>
      <c r="BT2" s="222"/>
      <c r="BU2" s="222"/>
      <c r="BV2" s="222"/>
      <c r="BW2" s="222"/>
      <c r="BX2" s="222"/>
      <c r="BY2" s="222"/>
      <c r="BZ2" s="222"/>
      <c r="CA2" s="222"/>
      <c r="CB2" s="222"/>
      <c r="CC2" s="222"/>
      <c r="CD2" s="222"/>
      <c r="CE2" s="222"/>
      <c r="CF2" s="222"/>
      <c r="CG2" s="222"/>
      <c r="CH2" s="222"/>
      <c r="CI2" s="222"/>
      <c r="CJ2" s="222"/>
      <c r="CK2" s="222"/>
      <c r="CL2" s="222"/>
      <c r="CM2" s="222"/>
      <c r="CN2" s="222"/>
      <c r="CO2" s="222"/>
      <c r="CP2" s="222"/>
      <c r="CQ2" s="222"/>
      <c r="CR2" s="222"/>
      <c r="CS2" s="222"/>
      <c r="CT2" s="222"/>
      <c r="CU2" s="222"/>
      <c r="CX2" s="221" t="s">
        <v>100</v>
      </c>
      <c r="CY2" s="221"/>
      <c r="CZ2" s="222"/>
      <c r="DA2" s="222"/>
      <c r="DB2" s="222"/>
      <c r="DC2" s="222"/>
      <c r="DD2" s="222"/>
      <c r="DE2" s="222"/>
      <c r="DF2" s="222"/>
      <c r="DG2" s="222"/>
      <c r="DH2" s="222"/>
      <c r="DI2" s="222"/>
      <c r="DJ2" s="222"/>
      <c r="DK2" s="222"/>
      <c r="DL2" s="222"/>
      <c r="DM2" s="222"/>
      <c r="DN2" s="222"/>
      <c r="DO2" s="222"/>
      <c r="DP2" s="222"/>
      <c r="DQ2" s="222"/>
      <c r="DR2" s="222"/>
      <c r="DS2" s="222"/>
      <c r="DT2" s="222"/>
      <c r="DU2" s="222"/>
      <c r="DV2" s="222"/>
      <c r="DW2" s="222"/>
      <c r="DX2" s="222"/>
      <c r="DY2" s="222"/>
      <c r="DZ2" s="222"/>
      <c r="EA2" s="222"/>
      <c r="EB2" s="222"/>
      <c r="EE2" s="221" t="s">
        <v>101</v>
      </c>
      <c r="EF2" s="221"/>
      <c r="EG2" s="222"/>
      <c r="EH2" s="222"/>
      <c r="EI2" s="222"/>
      <c r="EJ2" s="222"/>
      <c r="EK2" s="222"/>
      <c r="EL2" s="222"/>
      <c r="EM2" s="222"/>
      <c r="EN2" s="222"/>
      <c r="EO2" s="222"/>
      <c r="EP2" s="222"/>
      <c r="EQ2" s="222"/>
      <c r="ER2" s="222"/>
      <c r="ES2" s="222"/>
      <c r="ET2" s="222"/>
      <c r="EU2" s="222"/>
      <c r="EV2" s="222"/>
      <c r="EW2" s="222"/>
      <c r="EX2" s="222"/>
      <c r="EY2" s="222"/>
      <c r="EZ2" s="222"/>
      <c r="FA2" s="222"/>
      <c r="FB2" s="222"/>
      <c r="FC2" s="222"/>
      <c r="FD2" s="222"/>
      <c r="FE2" s="222"/>
      <c r="FF2" s="222"/>
      <c r="FG2" s="222"/>
      <c r="FH2" s="222"/>
      <c r="FI2" s="222"/>
      <c r="FL2" s="221" t="s">
        <v>102</v>
      </c>
      <c r="FM2" s="221"/>
      <c r="FN2" s="222"/>
      <c r="FO2" s="222"/>
      <c r="FP2" s="222"/>
      <c r="FQ2" s="222"/>
      <c r="FR2" s="222"/>
      <c r="FS2" s="222"/>
      <c r="FT2" s="222"/>
      <c r="FU2" s="222"/>
      <c r="FV2" s="222"/>
      <c r="FW2" s="222"/>
      <c r="FX2" s="222"/>
      <c r="FY2" s="222"/>
      <c r="FZ2" s="222"/>
      <c r="GA2" s="222"/>
      <c r="GB2" s="222"/>
      <c r="GC2" s="222"/>
      <c r="GD2" s="222"/>
      <c r="GE2" s="222"/>
      <c r="GF2" s="222"/>
      <c r="GG2" s="222"/>
      <c r="GH2" s="222"/>
      <c r="GI2" s="222"/>
      <c r="GJ2" s="222"/>
      <c r="GK2" s="222"/>
      <c r="GL2" s="222"/>
      <c r="GM2" s="222"/>
      <c r="GN2" s="222"/>
      <c r="GO2" s="222"/>
      <c r="GP2" s="222"/>
      <c r="GS2" s="224" t="s">
        <v>103</v>
      </c>
      <c r="GT2" s="221"/>
      <c r="GU2" s="222"/>
      <c r="GV2" s="222"/>
      <c r="GW2" s="222"/>
      <c r="GX2" s="222"/>
      <c r="GY2" s="222"/>
      <c r="GZ2" s="222"/>
      <c r="HA2" s="222"/>
      <c r="HB2" s="222"/>
      <c r="HC2" s="222"/>
      <c r="HD2" s="222"/>
      <c r="HE2" s="222"/>
      <c r="HF2" s="222"/>
      <c r="HG2" s="222"/>
      <c r="HH2" s="222"/>
      <c r="HI2" s="222"/>
      <c r="HJ2" s="222"/>
      <c r="HK2" s="222"/>
      <c r="HL2" s="222"/>
      <c r="HM2" s="222"/>
      <c r="HN2" s="222"/>
      <c r="HO2" s="222"/>
      <c r="HP2" s="222"/>
      <c r="HQ2" s="222"/>
      <c r="HR2" s="222"/>
      <c r="HS2" s="222"/>
      <c r="HT2" s="222"/>
      <c r="HU2" s="222"/>
      <c r="HV2" s="222"/>
      <c r="HW2" s="222"/>
      <c r="HZ2" s="221" t="s">
        <v>116</v>
      </c>
      <c r="IA2" s="221"/>
      <c r="IB2" s="222"/>
      <c r="IC2" s="222"/>
      <c r="ID2" s="222"/>
      <c r="IE2" s="222"/>
      <c r="IF2" s="222"/>
      <c r="IG2" s="222"/>
      <c r="IH2" s="222"/>
      <c r="II2" s="225"/>
      <c r="IJ2" s="222"/>
      <c r="IK2" s="222"/>
      <c r="IL2" s="222"/>
      <c r="IM2" s="222"/>
      <c r="IN2" s="222"/>
      <c r="IO2" s="222"/>
      <c r="IP2" s="222"/>
      <c r="IQ2" s="222"/>
      <c r="IR2" s="222"/>
      <c r="IS2" s="222"/>
      <c r="IT2" s="222"/>
      <c r="IU2" s="222"/>
      <c r="IV2" s="222"/>
      <c r="IW2" s="222"/>
      <c r="IX2" s="222"/>
      <c r="IY2" s="222"/>
      <c r="IZ2" s="222"/>
      <c r="JA2" s="222"/>
      <c r="JB2" s="222"/>
      <c r="JC2" s="222"/>
      <c r="JD2" s="222"/>
      <c r="JG2" s="224" t="s">
        <v>104</v>
      </c>
      <c r="JH2" s="221"/>
      <c r="JI2" s="222"/>
      <c r="JJ2" s="226"/>
      <c r="JK2" s="222"/>
      <c r="JL2" s="222"/>
      <c r="JM2" s="222"/>
      <c r="JN2" s="222"/>
      <c r="JO2" s="222"/>
      <c r="JP2" s="222"/>
      <c r="JQ2" s="222"/>
      <c r="JR2" s="222"/>
      <c r="JS2" s="222"/>
      <c r="JT2" s="222"/>
      <c r="JU2" s="222"/>
      <c r="JV2" s="222"/>
      <c r="JW2" s="222"/>
      <c r="JX2" s="222"/>
      <c r="JY2" s="222"/>
      <c r="JZ2" s="222"/>
      <c r="KA2" s="222"/>
      <c r="KB2" s="222"/>
      <c r="KC2" s="222"/>
      <c r="KD2" s="222"/>
      <c r="KE2" s="222"/>
      <c r="KF2" s="222"/>
      <c r="KG2" s="222"/>
      <c r="KH2" s="222"/>
      <c r="KI2" s="222"/>
      <c r="KJ2" s="222"/>
      <c r="KK2" s="222"/>
      <c r="KN2" s="224" t="s">
        <v>110</v>
      </c>
      <c r="KO2" s="221"/>
      <c r="KP2" s="222"/>
      <c r="KQ2" s="222"/>
      <c r="KR2" s="222"/>
      <c r="KS2" s="222"/>
      <c r="KT2" s="222"/>
      <c r="KU2" s="222"/>
      <c r="KV2" s="222"/>
      <c r="KW2" s="222"/>
      <c r="KX2" s="222"/>
      <c r="KY2" s="222"/>
      <c r="KZ2" s="222"/>
      <c r="LA2" s="222"/>
      <c r="LB2" s="222"/>
      <c r="LC2" s="222"/>
      <c r="LD2" s="222"/>
      <c r="LE2" s="222"/>
      <c r="LF2" s="222"/>
      <c r="LG2" s="222"/>
      <c r="LH2" s="222"/>
      <c r="LI2" s="222"/>
      <c r="LJ2" s="222"/>
      <c r="LK2" s="222"/>
      <c r="LL2" s="222"/>
      <c r="LM2" s="222"/>
      <c r="LN2" s="222"/>
      <c r="LO2" s="222"/>
      <c r="LP2" s="222"/>
      <c r="LQ2" s="222"/>
      <c r="LR2" s="222"/>
      <c r="LU2" s="224" t="s">
        <v>111</v>
      </c>
      <c r="LV2" s="221"/>
      <c r="LW2" s="222"/>
      <c r="LX2" s="222"/>
      <c r="LY2" s="222"/>
      <c r="LZ2" s="222"/>
      <c r="MA2" s="222"/>
      <c r="MB2" s="222"/>
      <c r="MC2" s="222"/>
      <c r="MD2" s="222"/>
      <c r="ME2" s="222"/>
      <c r="MF2" s="222"/>
      <c r="MG2" s="222"/>
      <c r="MH2" s="222"/>
      <c r="MI2" s="222"/>
      <c r="MJ2" s="222"/>
      <c r="MK2" s="222"/>
      <c r="ML2" s="222"/>
      <c r="MM2" s="222"/>
      <c r="MN2" s="222"/>
      <c r="MO2" s="222"/>
      <c r="MP2" s="222"/>
      <c r="MQ2" s="222"/>
      <c r="MR2" s="222"/>
      <c r="MS2" s="222"/>
      <c r="MT2" s="222"/>
      <c r="MU2" s="222"/>
      <c r="MV2" s="222"/>
      <c r="MW2" s="222"/>
      <c r="MX2" s="222"/>
      <c r="MY2" s="222"/>
      <c r="NB2" s="224" t="s">
        <v>112</v>
      </c>
      <c r="NC2" s="221"/>
      <c r="ND2" s="222"/>
      <c r="NE2" s="222"/>
      <c r="NF2" s="222"/>
      <c r="NG2" s="222"/>
      <c r="NH2" s="222"/>
      <c r="NI2" s="222"/>
      <c r="NJ2" s="222"/>
      <c r="NK2" s="222"/>
      <c r="NL2" s="222"/>
      <c r="NM2" s="222"/>
      <c r="NN2" s="222"/>
      <c r="NO2" s="222"/>
      <c r="NP2" s="222"/>
      <c r="NQ2" s="222"/>
      <c r="NR2" s="222"/>
      <c r="NS2" s="222"/>
      <c r="NT2" s="222"/>
      <c r="NU2" s="222"/>
      <c r="NV2" s="222"/>
      <c r="NW2" s="222"/>
      <c r="NX2" s="222"/>
      <c r="NY2" s="222"/>
      <c r="NZ2" s="222"/>
      <c r="OA2" s="222"/>
      <c r="OB2" s="222"/>
      <c r="OC2" s="222"/>
      <c r="OD2" s="222"/>
      <c r="OE2" s="222"/>
      <c r="OF2" s="222"/>
      <c r="OI2" s="224" t="s">
        <v>113</v>
      </c>
      <c r="OJ2" s="221"/>
      <c r="OK2" s="222"/>
      <c r="OL2" s="222"/>
      <c r="OM2" s="222"/>
      <c r="ON2" s="222"/>
      <c r="OO2" s="222"/>
      <c r="OP2" s="222"/>
      <c r="OQ2" s="222"/>
      <c r="OR2" s="222"/>
      <c r="OS2" s="222"/>
      <c r="OT2" s="222"/>
      <c r="OU2" s="222"/>
      <c r="OV2" s="222"/>
      <c r="OW2" s="222"/>
      <c r="OX2" s="222"/>
      <c r="OY2" s="222"/>
      <c r="OZ2" s="222"/>
      <c r="PA2" s="222"/>
      <c r="PB2" s="222"/>
      <c r="PC2" s="222"/>
      <c r="PD2" s="222"/>
      <c r="PE2" s="222"/>
      <c r="PF2" s="222"/>
      <c r="PG2" s="222"/>
      <c r="PH2" s="222"/>
      <c r="PI2" s="222"/>
      <c r="PJ2" s="222"/>
      <c r="PK2" s="222"/>
      <c r="PL2" s="222"/>
      <c r="PM2" s="222"/>
      <c r="PP2" s="224" t="s">
        <v>114</v>
      </c>
      <c r="PQ2" s="221"/>
      <c r="PR2" s="222"/>
      <c r="PS2" s="222"/>
      <c r="PT2" s="222"/>
      <c r="PU2" s="222"/>
      <c r="PV2" s="222"/>
      <c r="PW2" s="222"/>
      <c r="PX2" s="222"/>
      <c r="PY2" s="222"/>
      <c r="PZ2" s="222"/>
      <c r="QA2" s="222"/>
      <c r="QB2" s="222"/>
      <c r="QC2" s="222"/>
      <c r="QD2" s="222"/>
      <c r="QE2" s="222"/>
      <c r="QF2" s="222"/>
      <c r="QG2" s="222"/>
      <c r="QH2" s="222"/>
      <c r="QI2" s="222"/>
      <c r="QJ2" s="222"/>
      <c r="QK2" s="222"/>
      <c r="QL2" s="222"/>
      <c r="QM2" s="222"/>
      <c r="QN2" s="222"/>
      <c r="QO2" s="222"/>
      <c r="QP2" s="222"/>
      <c r="QQ2" s="222"/>
      <c r="QR2" s="222"/>
      <c r="QS2" s="222"/>
      <c r="QT2" s="222"/>
      <c r="QW2" s="224" t="s">
        <v>115</v>
      </c>
      <c r="QX2" s="221"/>
      <c r="QY2" s="222"/>
      <c r="QZ2" s="222"/>
      <c r="RA2" s="222"/>
      <c r="RB2" s="222"/>
      <c r="RC2" s="222"/>
      <c r="RD2" s="222"/>
      <c r="RE2" s="222"/>
      <c r="RF2" s="222"/>
      <c r="RG2" s="222"/>
      <c r="RH2" s="222"/>
      <c r="RI2" s="222"/>
      <c r="RJ2" s="222"/>
      <c r="RK2" s="222"/>
      <c r="RL2" s="222"/>
      <c r="RM2" s="222"/>
      <c r="RN2" s="222"/>
      <c r="RO2" s="222"/>
      <c r="RP2" s="222"/>
      <c r="RQ2" s="222"/>
      <c r="RR2" s="222"/>
      <c r="RS2" s="222"/>
      <c r="RT2" s="222"/>
      <c r="RU2" s="222"/>
      <c r="RV2" s="222"/>
      <c r="RW2" s="222"/>
      <c r="RX2" s="222"/>
      <c r="RY2" s="222"/>
      <c r="RZ2" s="222"/>
      <c r="SA2" s="222"/>
    </row>
    <row r="3" spans="1:495" s="223" customFormat="1" ht="17.25" customHeight="1">
      <c r="A3" s="603"/>
      <c r="B3" s="227" t="s">
        <v>125</v>
      </c>
      <c r="C3" s="228"/>
      <c r="D3" s="228"/>
      <c r="E3" s="229"/>
      <c r="F3" s="229"/>
      <c r="G3" s="229"/>
      <c r="H3" s="229"/>
      <c r="I3" s="229"/>
      <c r="J3" s="229"/>
      <c r="K3" s="229"/>
      <c r="L3" s="229"/>
      <c r="M3" s="229"/>
      <c r="N3" s="229"/>
      <c r="O3" s="229"/>
      <c r="P3" s="229"/>
      <c r="Q3" s="229"/>
      <c r="R3" s="229"/>
      <c r="S3" s="229"/>
      <c r="T3" s="229"/>
      <c r="U3" s="229"/>
      <c r="V3" s="229"/>
      <c r="W3" s="229"/>
      <c r="X3" s="229"/>
      <c r="AJ3" s="228"/>
      <c r="AK3" s="228"/>
      <c r="AL3" s="229"/>
      <c r="AM3" s="229"/>
      <c r="AN3" s="229"/>
      <c r="AO3" s="229"/>
      <c r="AP3" s="229"/>
      <c r="AQ3" s="229"/>
      <c r="AR3" s="229"/>
      <c r="AS3" s="229"/>
      <c r="AT3" s="229"/>
      <c r="AU3" s="229"/>
      <c r="AV3" s="229"/>
      <c r="AW3" s="229"/>
      <c r="AX3" s="229"/>
      <c r="AY3" s="229"/>
      <c r="AZ3" s="229"/>
      <c r="BA3" s="229"/>
      <c r="BB3" s="229"/>
      <c r="BC3" s="229"/>
      <c r="BD3" s="229"/>
      <c r="BE3" s="229"/>
      <c r="BF3" s="229"/>
      <c r="BG3" s="229"/>
      <c r="BH3" s="229"/>
      <c r="BI3" s="229"/>
      <c r="BQ3" s="228"/>
      <c r="BR3" s="228"/>
      <c r="BS3" s="229"/>
      <c r="BT3" s="229"/>
      <c r="BU3" s="229"/>
      <c r="BV3" s="229"/>
      <c r="BW3" s="229"/>
      <c r="BX3" s="229"/>
      <c r="BY3" s="229"/>
      <c r="BZ3" s="229"/>
      <c r="CA3" s="229"/>
      <c r="CB3" s="229"/>
      <c r="CC3" s="229"/>
      <c r="CD3" s="229"/>
      <c r="CE3" s="229"/>
      <c r="CF3" s="229"/>
      <c r="CG3" s="229"/>
      <c r="CH3" s="229"/>
      <c r="CI3" s="229"/>
      <c r="CJ3" s="229"/>
      <c r="CK3" s="229"/>
      <c r="CL3" s="229"/>
      <c r="CM3" s="229"/>
      <c r="CN3" s="229"/>
      <c r="CO3" s="229"/>
      <c r="CP3" s="229"/>
      <c r="CX3" s="228"/>
      <c r="CY3" s="228"/>
      <c r="CZ3" s="229"/>
      <c r="DA3" s="229"/>
      <c r="DB3" s="229"/>
      <c r="DC3" s="229"/>
      <c r="DD3" s="229"/>
      <c r="DE3" s="229"/>
      <c r="DF3" s="229"/>
      <c r="DG3" s="229"/>
      <c r="DH3" s="229"/>
      <c r="DI3" s="229"/>
      <c r="DJ3" s="229"/>
      <c r="DK3" s="229"/>
      <c r="DL3" s="229"/>
      <c r="DM3" s="229"/>
      <c r="DN3" s="229"/>
      <c r="DO3" s="229"/>
      <c r="DP3" s="229"/>
      <c r="DQ3" s="229"/>
      <c r="DR3" s="229"/>
      <c r="DS3" s="229"/>
      <c r="DT3" s="229"/>
      <c r="DU3" s="229"/>
      <c r="DV3" s="229"/>
      <c r="DW3" s="229"/>
      <c r="EE3" s="228"/>
      <c r="EF3" s="228"/>
      <c r="EG3" s="229"/>
      <c r="EH3" s="229"/>
      <c r="EI3" s="229"/>
      <c r="EJ3" s="229"/>
      <c r="EK3" s="229"/>
      <c r="EL3" s="229"/>
      <c r="EM3" s="229"/>
      <c r="EN3" s="229"/>
      <c r="EO3" s="229"/>
      <c r="EP3" s="229"/>
      <c r="EQ3" s="229"/>
      <c r="ER3" s="229"/>
      <c r="ES3" s="229"/>
      <c r="ET3" s="229"/>
      <c r="EU3" s="229"/>
      <c r="EV3" s="229"/>
      <c r="EW3" s="229"/>
      <c r="EX3" s="229"/>
      <c r="EY3" s="229"/>
      <c r="EZ3" s="229"/>
      <c r="FA3" s="229"/>
      <c r="FB3" s="229"/>
      <c r="FC3" s="229"/>
      <c r="FD3" s="229"/>
      <c r="FL3" s="228"/>
      <c r="FM3" s="228"/>
      <c r="FN3" s="229"/>
      <c r="FO3" s="229"/>
      <c r="FP3" s="229"/>
      <c r="FQ3" s="229"/>
      <c r="FR3" s="229"/>
      <c r="FS3" s="229"/>
      <c r="FT3" s="229"/>
      <c r="FU3" s="229"/>
      <c r="FV3" s="229"/>
      <c r="FW3" s="229"/>
      <c r="FX3" s="229"/>
      <c r="FY3" s="229"/>
      <c r="FZ3" s="229"/>
      <c r="GA3" s="229"/>
      <c r="GB3" s="229"/>
      <c r="GC3" s="229"/>
      <c r="GD3" s="229"/>
      <c r="GE3" s="229"/>
      <c r="GF3" s="229"/>
      <c r="GG3" s="229"/>
      <c r="GH3" s="229"/>
      <c r="GI3" s="229"/>
      <c r="GJ3" s="229"/>
      <c r="GK3" s="229"/>
      <c r="GS3" s="228"/>
      <c r="GT3" s="228"/>
      <c r="GU3" s="229"/>
      <c r="GV3" s="229"/>
      <c r="GW3" s="229"/>
      <c r="GX3" s="229"/>
      <c r="GY3" s="229"/>
      <c r="GZ3" s="229"/>
      <c r="HA3" s="229"/>
      <c r="HB3" s="229"/>
      <c r="HC3" s="229"/>
      <c r="HD3" s="229"/>
      <c r="HE3" s="229"/>
      <c r="HF3" s="229"/>
      <c r="HG3" s="229"/>
      <c r="HH3" s="229"/>
      <c r="HI3" s="229"/>
      <c r="HJ3" s="229"/>
      <c r="HK3" s="229"/>
      <c r="HL3" s="229"/>
      <c r="HM3" s="229"/>
      <c r="HN3" s="229"/>
      <c r="HO3" s="229"/>
      <c r="HP3" s="229"/>
      <c r="HQ3" s="229"/>
      <c r="HR3" s="229"/>
      <c r="HZ3" s="228"/>
      <c r="IA3" s="228"/>
      <c r="IB3" s="229"/>
      <c r="IC3" s="229"/>
      <c r="ID3" s="229"/>
      <c r="IE3" s="229"/>
      <c r="IF3" s="229"/>
      <c r="IG3" s="229"/>
      <c r="IH3" s="229"/>
      <c r="II3" s="230"/>
      <c r="IJ3" s="229"/>
      <c r="IK3" s="229"/>
      <c r="IL3" s="229"/>
      <c r="IM3" s="229"/>
      <c r="IN3" s="229"/>
      <c r="IO3" s="229"/>
      <c r="IP3" s="229"/>
      <c r="IQ3" s="229"/>
      <c r="IR3" s="229"/>
      <c r="IS3" s="229"/>
      <c r="IT3" s="229"/>
      <c r="IU3" s="229"/>
      <c r="IV3" s="229"/>
      <c r="IW3" s="229"/>
      <c r="IX3" s="229"/>
      <c r="IY3" s="229"/>
      <c r="JG3" s="228"/>
      <c r="JH3" s="228"/>
      <c r="JI3" s="229"/>
      <c r="JJ3" s="229"/>
      <c r="JK3" s="229"/>
      <c r="JL3" s="229"/>
      <c r="JM3" s="229"/>
      <c r="JN3" s="229"/>
      <c r="JO3" s="229"/>
      <c r="JP3" s="229"/>
      <c r="JQ3" s="229"/>
      <c r="JR3" s="229"/>
      <c r="JS3" s="229"/>
      <c r="JT3" s="229"/>
      <c r="JU3" s="229"/>
      <c r="JV3" s="229"/>
      <c r="JW3" s="229"/>
      <c r="JX3" s="229"/>
      <c r="JY3" s="229"/>
      <c r="JZ3" s="229"/>
      <c r="KA3" s="229"/>
      <c r="KB3" s="229"/>
      <c r="KC3" s="229"/>
      <c r="KD3" s="229"/>
      <c r="KE3" s="229"/>
      <c r="KF3" s="229"/>
      <c r="KN3" s="228"/>
      <c r="KO3" s="228"/>
      <c r="KP3" s="229"/>
      <c r="KQ3" s="229"/>
      <c r="KR3" s="229"/>
      <c r="KS3" s="229"/>
      <c r="KT3" s="229"/>
      <c r="KU3" s="229"/>
      <c r="KV3" s="229"/>
      <c r="KW3" s="229"/>
      <c r="KX3" s="229"/>
      <c r="KY3" s="229"/>
      <c r="KZ3" s="229"/>
      <c r="LA3" s="229"/>
      <c r="LB3" s="229"/>
      <c r="LC3" s="229"/>
      <c r="LD3" s="229"/>
      <c r="LE3" s="229"/>
      <c r="LF3" s="229"/>
      <c r="LG3" s="229"/>
      <c r="LH3" s="229"/>
      <c r="LI3" s="229"/>
      <c r="LJ3" s="229"/>
      <c r="LK3" s="229"/>
      <c r="LL3" s="229"/>
      <c r="LM3" s="229"/>
      <c r="LU3" s="228"/>
      <c r="LV3" s="228"/>
      <c r="LW3" s="229"/>
      <c r="LX3" s="229"/>
      <c r="LY3" s="229"/>
      <c r="LZ3" s="229"/>
      <c r="MA3" s="229"/>
      <c r="MB3" s="229"/>
      <c r="MC3" s="229"/>
      <c r="MD3" s="229"/>
      <c r="ME3" s="229"/>
      <c r="MF3" s="229"/>
      <c r="MG3" s="229"/>
      <c r="MH3" s="229"/>
      <c r="MI3" s="229"/>
      <c r="MJ3" s="229"/>
      <c r="MK3" s="229"/>
      <c r="ML3" s="229"/>
      <c r="MM3" s="229"/>
      <c r="MN3" s="229"/>
      <c r="MO3" s="229"/>
      <c r="MP3" s="229"/>
      <c r="MQ3" s="229"/>
      <c r="MR3" s="229"/>
      <c r="MS3" s="229"/>
      <c r="MT3" s="229"/>
      <c r="NB3" s="228"/>
      <c r="NC3" s="228"/>
      <c r="ND3" s="229"/>
      <c r="NE3" s="229"/>
      <c r="NF3" s="229"/>
      <c r="NG3" s="229"/>
      <c r="NH3" s="229"/>
      <c r="NI3" s="229"/>
      <c r="NJ3" s="229"/>
      <c r="NK3" s="229"/>
      <c r="NL3" s="229"/>
      <c r="NM3" s="229"/>
      <c r="NN3" s="229"/>
      <c r="NO3" s="229"/>
      <c r="NP3" s="229"/>
      <c r="NQ3" s="229"/>
      <c r="NR3" s="229"/>
      <c r="NS3" s="229"/>
      <c r="NT3" s="229"/>
      <c r="NU3" s="229"/>
      <c r="NV3" s="229"/>
      <c r="NW3" s="229"/>
      <c r="NX3" s="229"/>
      <c r="NY3" s="229"/>
      <c r="NZ3" s="229"/>
      <c r="OA3" s="229"/>
      <c r="OI3" s="228"/>
      <c r="OJ3" s="228"/>
      <c r="OK3" s="229"/>
      <c r="OL3" s="229"/>
      <c r="OM3" s="229"/>
      <c r="ON3" s="229"/>
      <c r="OO3" s="229"/>
      <c r="OP3" s="229"/>
      <c r="OQ3" s="229"/>
      <c r="OR3" s="229"/>
      <c r="OS3" s="229"/>
      <c r="OT3" s="229"/>
      <c r="OU3" s="229"/>
      <c r="OV3" s="229"/>
      <c r="OW3" s="229"/>
      <c r="OX3" s="229"/>
      <c r="OY3" s="229"/>
      <c r="OZ3" s="229"/>
      <c r="PA3" s="229"/>
      <c r="PB3" s="229"/>
      <c r="PC3" s="229"/>
      <c r="PD3" s="229"/>
      <c r="PE3" s="229"/>
      <c r="PF3" s="229"/>
      <c r="PG3" s="229"/>
      <c r="PH3" s="229"/>
      <c r="PP3" s="228"/>
      <c r="PQ3" s="228"/>
      <c r="PR3" s="229"/>
      <c r="PS3" s="229"/>
      <c r="PT3" s="229"/>
      <c r="PU3" s="229"/>
      <c r="PV3" s="229"/>
      <c r="PW3" s="229"/>
      <c r="PX3" s="229"/>
      <c r="PY3" s="229"/>
      <c r="PZ3" s="229"/>
      <c r="QA3" s="229"/>
      <c r="QB3" s="229"/>
      <c r="QC3" s="229"/>
      <c r="QD3" s="229"/>
      <c r="QE3" s="229"/>
      <c r="QF3" s="229"/>
      <c r="QG3" s="229"/>
      <c r="QH3" s="229"/>
      <c r="QI3" s="229"/>
      <c r="QJ3" s="229"/>
      <c r="QK3" s="229"/>
      <c r="QL3" s="229"/>
      <c r="QM3" s="229"/>
      <c r="QN3" s="229"/>
      <c r="QO3" s="229"/>
      <c r="QW3" s="228"/>
      <c r="QX3" s="228"/>
      <c r="QY3" s="229"/>
      <c r="QZ3" s="229"/>
      <c r="RA3" s="229"/>
      <c r="RB3" s="229"/>
      <c r="RC3" s="229"/>
      <c r="RD3" s="229"/>
      <c r="RE3" s="229"/>
      <c r="RF3" s="229"/>
      <c r="RG3" s="229"/>
      <c r="RH3" s="229"/>
      <c r="RI3" s="229"/>
      <c r="RJ3" s="229"/>
      <c r="RK3" s="229"/>
      <c r="RL3" s="229"/>
      <c r="RM3" s="229"/>
      <c r="RN3" s="229"/>
      <c r="RO3" s="229"/>
      <c r="RP3" s="229"/>
      <c r="RQ3" s="229"/>
      <c r="RR3" s="229"/>
      <c r="RS3" s="229"/>
      <c r="RT3" s="229"/>
      <c r="RU3" s="229"/>
      <c r="RV3" s="229"/>
    </row>
    <row r="4" spans="1:495" s="223" customFormat="1" ht="17.25" hidden="1" customHeight="1" outlineLevel="1">
      <c r="A4" s="604"/>
      <c r="B4" s="475" t="s">
        <v>399</v>
      </c>
      <c r="C4" s="476" t="s">
        <v>188</v>
      </c>
      <c r="D4" s="477"/>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4"/>
      <c r="AJ4" s="476" t="s">
        <v>188</v>
      </c>
      <c r="AK4" s="477"/>
      <c r="AL4" s="478"/>
      <c r="AM4" s="478"/>
      <c r="AN4" s="478"/>
      <c r="AO4" s="478"/>
      <c r="AP4" s="478"/>
      <c r="AQ4" s="478"/>
      <c r="AR4" s="478"/>
      <c r="AS4" s="478"/>
      <c r="AT4" s="478"/>
      <c r="AU4" s="478"/>
      <c r="AV4" s="478"/>
      <c r="AW4" s="478"/>
      <c r="AX4" s="478"/>
      <c r="AY4" s="478"/>
      <c r="AZ4" s="478"/>
      <c r="BA4" s="478"/>
      <c r="BB4" s="478"/>
      <c r="BC4" s="478"/>
      <c r="BD4" s="478"/>
      <c r="BE4" s="478"/>
      <c r="BF4" s="478"/>
      <c r="BG4" s="478"/>
      <c r="BH4" s="478"/>
      <c r="BI4" s="478"/>
      <c r="BJ4" s="478"/>
      <c r="BK4" s="478"/>
      <c r="BL4" s="478"/>
      <c r="BM4" s="478"/>
      <c r="BN4" s="474"/>
      <c r="BQ4" s="476" t="s">
        <v>188</v>
      </c>
      <c r="BR4" s="477"/>
      <c r="BS4" s="478"/>
      <c r="BT4" s="478"/>
      <c r="BU4" s="478"/>
      <c r="BV4" s="478"/>
      <c r="BW4" s="478"/>
      <c r="BX4" s="478"/>
      <c r="BY4" s="478"/>
      <c r="BZ4" s="478"/>
      <c r="CA4" s="478"/>
      <c r="CB4" s="478"/>
      <c r="CC4" s="478"/>
      <c r="CD4" s="478"/>
      <c r="CE4" s="478"/>
      <c r="CF4" s="478"/>
      <c r="CG4" s="478"/>
      <c r="CH4" s="478"/>
      <c r="CI4" s="478"/>
      <c r="CJ4" s="478"/>
      <c r="CK4" s="478"/>
      <c r="CL4" s="478"/>
      <c r="CM4" s="478"/>
      <c r="CN4" s="478"/>
      <c r="CO4" s="478"/>
      <c r="CP4" s="478"/>
      <c r="CQ4" s="478"/>
      <c r="CR4" s="478"/>
      <c r="CS4" s="478"/>
      <c r="CT4" s="478"/>
      <c r="CU4" s="474"/>
      <c r="CX4" s="476" t="s">
        <v>188</v>
      </c>
      <c r="CY4" s="477"/>
      <c r="CZ4" s="478"/>
      <c r="DA4" s="478"/>
      <c r="DB4" s="478"/>
      <c r="DC4" s="478"/>
      <c r="DD4" s="478"/>
      <c r="DE4" s="478"/>
      <c r="DF4" s="478"/>
      <c r="DG4" s="478"/>
      <c r="DH4" s="478"/>
      <c r="DI4" s="478"/>
      <c r="DJ4" s="478"/>
      <c r="DK4" s="478"/>
      <c r="DL4" s="478"/>
      <c r="DM4" s="478"/>
      <c r="DN4" s="478"/>
      <c r="DO4" s="478"/>
      <c r="DP4" s="478"/>
      <c r="DQ4" s="478"/>
      <c r="DR4" s="478"/>
      <c r="DS4" s="478"/>
      <c r="DT4" s="478"/>
      <c r="DU4" s="478"/>
      <c r="DV4" s="478"/>
      <c r="DW4" s="478"/>
      <c r="DX4" s="478"/>
      <c r="DY4" s="478"/>
      <c r="DZ4" s="478"/>
      <c r="EA4" s="478"/>
      <c r="EB4" s="474"/>
      <c r="EE4" s="476" t="s">
        <v>188</v>
      </c>
      <c r="EF4" s="477"/>
      <c r="EG4" s="478"/>
      <c r="EH4" s="478"/>
      <c r="EI4" s="478"/>
      <c r="EJ4" s="478"/>
      <c r="EK4" s="478"/>
      <c r="EL4" s="478"/>
      <c r="EM4" s="478"/>
      <c r="EN4" s="478"/>
      <c r="EO4" s="478"/>
      <c r="EP4" s="478"/>
      <c r="EQ4" s="478"/>
      <c r="ER4" s="478"/>
      <c r="ES4" s="478"/>
      <c r="ET4" s="478"/>
      <c r="EU4" s="478"/>
      <c r="EV4" s="478"/>
      <c r="EW4" s="478"/>
      <c r="EX4" s="478"/>
      <c r="EY4" s="478"/>
      <c r="EZ4" s="478"/>
      <c r="FA4" s="478"/>
      <c r="FB4" s="478"/>
      <c r="FC4" s="478"/>
      <c r="FD4" s="478"/>
      <c r="FE4" s="478"/>
      <c r="FF4" s="478"/>
      <c r="FG4" s="478"/>
      <c r="FH4" s="478"/>
      <c r="FI4" s="474"/>
      <c r="FL4" s="476" t="s">
        <v>188</v>
      </c>
      <c r="FM4" s="477"/>
      <c r="FN4" s="478"/>
      <c r="FO4" s="478"/>
      <c r="FP4" s="478"/>
      <c r="FQ4" s="478"/>
      <c r="FR4" s="478"/>
      <c r="FS4" s="478"/>
      <c r="FT4" s="478"/>
      <c r="FU4" s="478"/>
      <c r="FV4" s="478"/>
      <c r="FW4" s="478"/>
      <c r="FX4" s="478"/>
      <c r="FY4" s="478"/>
      <c r="FZ4" s="478"/>
      <c r="GA4" s="478"/>
      <c r="GB4" s="478"/>
      <c r="GC4" s="478"/>
      <c r="GD4" s="478"/>
      <c r="GE4" s="478"/>
      <c r="GF4" s="478"/>
      <c r="GG4" s="478"/>
      <c r="GH4" s="478"/>
      <c r="GI4" s="478"/>
      <c r="GJ4" s="478"/>
      <c r="GK4" s="478"/>
      <c r="GL4" s="478"/>
      <c r="GM4" s="478"/>
      <c r="GN4" s="478"/>
      <c r="GO4" s="478"/>
      <c r="GP4" s="474"/>
      <c r="GS4" s="470"/>
      <c r="GT4" s="477"/>
      <c r="GU4" s="478"/>
      <c r="GV4" s="478"/>
      <c r="GW4" s="478"/>
      <c r="GX4" s="478"/>
      <c r="GY4" s="478"/>
      <c r="GZ4" s="478"/>
      <c r="HA4" s="478"/>
      <c r="HB4" s="478"/>
      <c r="HC4" s="478"/>
      <c r="HD4" s="478"/>
      <c r="HE4" s="478"/>
      <c r="HF4" s="478"/>
      <c r="HG4" s="478"/>
      <c r="HH4" s="478"/>
      <c r="HI4" s="478"/>
      <c r="HJ4" s="478"/>
      <c r="HK4" s="478"/>
      <c r="HL4" s="478"/>
      <c r="HM4" s="478"/>
      <c r="HN4" s="478"/>
      <c r="HO4" s="478"/>
      <c r="HP4" s="478"/>
      <c r="HQ4" s="478"/>
      <c r="HR4" s="478"/>
      <c r="HS4" s="478"/>
      <c r="HT4" s="478"/>
      <c r="HU4" s="478"/>
      <c r="HV4" s="478"/>
      <c r="HW4" s="474"/>
      <c r="HZ4" s="564" t="s">
        <v>342</v>
      </c>
      <c r="IA4" s="477"/>
      <c r="IB4" s="478"/>
      <c r="IC4" s="478"/>
      <c r="ID4" s="478"/>
      <c r="IE4" s="478"/>
      <c r="IF4" s="478"/>
      <c r="IG4" s="478"/>
      <c r="IH4" s="478"/>
      <c r="II4" s="478"/>
      <c r="IJ4" s="478"/>
      <c r="IK4" s="478"/>
      <c r="IL4" s="478"/>
      <c r="IM4" s="478"/>
      <c r="IN4" s="478"/>
      <c r="IO4" s="478"/>
      <c r="IP4" s="478"/>
      <c r="IQ4" s="478"/>
      <c r="IR4" s="478"/>
      <c r="IS4" s="478"/>
      <c r="IT4" s="478"/>
      <c r="IU4" s="478"/>
      <c r="IV4" s="478"/>
      <c r="IW4" s="478"/>
      <c r="IX4" s="478"/>
      <c r="IY4" s="478"/>
      <c r="IZ4" s="478"/>
      <c r="JA4" s="478"/>
      <c r="JB4" s="478"/>
      <c r="JC4" s="478"/>
      <c r="JD4" s="478"/>
      <c r="JG4" s="471" t="s">
        <v>342</v>
      </c>
      <c r="JH4" s="477"/>
      <c r="JI4" s="478"/>
      <c r="JJ4" s="478"/>
      <c r="JK4" s="478"/>
      <c r="JL4" s="478"/>
      <c r="JM4" s="478"/>
      <c r="JN4" s="478"/>
      <c r="JO4" s="478"/>
      <c r="JP4" s="478"/>
      <c r="JQ4" s="478"/>
      <c r="JR4" s="478"/>
      <c r="JS4" s="478"/>
      <c r="JT4" s="478"/>
      <c r="JU4" s="478"/>
      <c r="JV4" s="478"/>
      <c r="JW4" s="478"/>
      <c r="JX4" s="478"/>
      <c r="JY4" s="478"/>
      <c r="JZ4" s="478"/>
      <c r="KA4" s="478"/>
      <c r="KB4" s="478"/>
      <c r="KC4" s="478"/>
      <c r="KD4" s="478"/>
      <c r="KE4" s="478"/>
      <c r="KF4" s="478"/>
      <c r="KG4" s="478"/>
      <c r="KH4" s="478"/>
      <c r="KI4" s="478"/>
      <c r="KJ4" s="478"/>
      <c r="KK4" s="474"/>
      <c r="KN4" s="636" t="s">
        <v>342</v>
      </c>
      <c r="KO4" s="477"/>
      <c r="KP4" s="478"/>
      <c r="KQ4" s="478"/>
      <c r="KR4" s="478"/>
      <c r="KS4" s="478"/>
      <c r="KT4" s="478"/>
      <c r="KU4" s="478"/>
      <c r="KV4" s="478"/>
      <c r="KW4" s="478"/>
      <c r="KX4" s="478"/>
      <c r="KY4" s="478"/>
      <c r="KZ4" s="478"/>
      <c r="LA4" s="478"/>
      <c r="LB4" s="478"/>
      <c r="LC4" s="478"/>
      <c r="LD4" s="478"/>
      <c r="LE4" s="478"/>
      <c r="LF4" s="478"/>
      <c r="LG4" s="478"/>
      <c r="LH4" s="478"/>
      <c r="LI4" s="478"/>
      <c r="LJ4" s="478"/>
      <c r="LK4" s="478"/>
      <c r="LL4" s="478"/>
      <c r="LM4" s="478"/>
      <c r="LN4" s="478"/>
      <c r="LO4" s="478"/>
      <c r="LP4" s="478"/>
      <c r="LQ4" s="478"/>
      <c r="LR4" s="474"/>
      <c r="LU4" s="636" t="s">
        <v>342</v>
      </c>
      <c r="LV4" s="477"/>
      <c r="LW4" s="478"/>
      <c r="LX4" s="478"/>
      <c r="LY4" s="478"/>
      <c r="LZ4" s="478"/>
      <c r="MA4" s="478"/>
      <c r="MB4" s="478"/>
      <c r="MC4" s="478"/>
      <c r="MD4" s="478"/>
      <c r="ME4" s="478"/>
      <c r="MF4" s="478"/>
      <c r="MG4" s="478"/>
      <c r="MH4" s="478"/>
      <c r="MI4" s="478"/>
      <c r="MJ4" s="478"/>
      <c r="MK4" s="478"/>
      <c r="ML4" s="478"/>
      <c r="MM4" s="478"/>
      <c r="MN4" s="478"/>
      <c r="MO4" s="478"/>
      <c r="MP4" s="478"/>
      <c r="MQ4" s="478"/>
      <c r="MR4" s="478"/>
      <c r="MS4" s="478"/>
      <c r="MT4" s="478"/>
      <c r="MU4" s="478"/>
      <c r="MV4" s="478"/>
      <c r="MW4" s="478"/>
      <c r="MX4" s="478"/>
      <c r="MY4" s="474"/>
      <c r="NB4" s="476" t="s">
        <v>342</v>
      </c>
      <c r="NC4" s="477"/>
      <c r="ND4" s="478"/>
      <c r="NE4" s="478"/>
      <c r="NF4" s="478"/>
      <c r="NG4" s="478"/>
      <c r="NH4" s="478"/>
      <c r="NI4" s="478"/>
      <c r="NJ4" s="478"/>
      <c r="NK4" s="478"/>
      <c r="NL4" s="478"/>
      <c r="NM4" s="478"/>
      <c r="NN4" s="478"/>
      <c r="NO4" s="478"/>
      <c r="NP4" s="478"/>
      <c r="NQ4" s="478"/>
      <c r="NR4" s="478"/>
      <c r="NS4" s="478"/>
      <c r="NT4" s="478"/>
      <c r="NU4" s="478"/>
      <c r="NV4" s="478"/>
      <c r="NW4" s="478"/>
      <c r="NX4" s="478"/>
      <c r="NY4" s="478"/>
      <c r="NZ4" s="478"/>
      <c r="OA4" s="478"/>
      <c r="OB4" s="478"/>
      <c r="OC4" s="478"/>
      <c r="OD4" s="478"/>
      <c r="OE4" s="478"/>
      <c r="OF4" s="474"/>
      <c r="OI4" s="476" t="s">
        <v>342</v>
      </c>
      <c r="OJ4" s="477"/>
      <c r="OK4" s="478"/>
      <c r="OL4" s="478"/>
      <c r="OM4" s="478"/>
      <c r="ON4" s="478"/>
      <c r="OO4" s="478"/>
      <c r="OP4" s="478"/>
      <c r="OQ4" s="478"/>
      <c r="OR4" s="478"/>
      <c r="OS4" s="478"/>
      <c r="OT4" s="478"/>
      <c r="OU4" s="478"/>
      <c r="OV4" s="478"/>
      <c r="OW4" s="478"/>
      <c r="OX4" s="478"/>
      <c r="OY4" s="478"/>
      <c r="OZ4" s="478"/>
      <c r="PA4" s="478"/>
      <c r="PB4" s="478"/>
      <c r="PC4" s="478"/>
      <c r="PD4" s="478"/>
      <c r="PE4" s="478"/>
      <c r="PF4" s="478"/>
      <c r="PG4" s="478"/>
      <c r="PH4" s="478"/>
      <c r="PI4" s="478"/>
      <c r="PJ4" s="478"/>
      <c r="PK4" s="478"/>
      <c r="PL4" s="478"/>
      <c r="PM4" s="474"/>
      <c r="PP4" s="476" t="s">
        <v>342</v>
      </c>
      <c r="PQ4" s="477"/>
      <c r="PR4" s="478"/>
      <c r="PS4" s="478"/>
      <c r="PT4" s="478"/>
      <c r="PU4" s="478"/>
      <c r="PV4" s="478"/>
      <c r="PW4" s="478"/>
      <c r="PX4" s="478"/>
      <c r="PY4" s="478"/>
      <c r="PZ4" s="478"/>
      <c r="QA4" s="478"/>
      <c r="QB4" s="478"/>
      <c r="QC4" s="478"/>
      <c r="QD4" s="478"/>
      <c r="QE4" s="478"/>
      <c r="QF4" s="478"/>
      <c r="QG4" s="478"/>
      <c r="QH4" s="478"/>
      <c r="QI4" s="478"/>
      <c r="QJ4" s="478"/>
      <c r="QK4" s="478"/>
      <c r="QL4" s="478"/>
      <c r="QM4" s="478"/>
      <c r="QN4" s="478"/>
      <c r="QO4" s="478"/>
      <c r="QP4" s="478"/>
      <c r="QQ4" s="478"/>
      <c r="QR4" s="478"/>
      <c r="QS4" s="478"/>
      <c r="QT4" s="474"/>
      <c r="QW4" s="636" t="s">
        <v>342</v>
      </c>
      <c r="QX4" s="477"/>
      <c r="QY4" s="478"/>
      <c r="QZ4" s="478"/>
      <c r="RA4" s="478"/>
      <c r="RB4" s="478"/>
      <c r="RC4" s="478"/>
      <c r="RD4" s="478"/>
      <c r="RE4" s="478"/>
      <c r="RF4" s="478"/>
      <c r="RG4" s="478"/>
      <c r="RH4" s="478"/>
      <c r="RI4" s="478"/>
      <c r="RJ4" s="478"/>
      <c r="RK4" s="478"/>
      <c r="RL4" s="478"/>
      <c r="RM4" s="478"/>
      <c r="RN4" s="478"/>
      <c r="RO4" s="478"/>
      <c r="RP4" s="478"/>
      <c r="RQ4" s="478"/>
      <c r="RR4" s="478"/>
      <c r="RS4" s="478"/>
      <c r="RT4" s="478"/>
      <c r="RU4" s="478"/>
      <c r="RV4" s="478"/>
      <c r="RW4" s="478"/>
      <c r="RX4" s="478"/>
      <c r="RY4" s="478"/>
      <c r="RZ4" s="478"/>
      <c r="SA4" s="474"/>
    </row>
    <row r="5" spans="1:495" s="223" customFormat="1" ht="17.25" hidden="1" customHeight="1" outlineLevel="1">
      <c r="A5" s="604"/>
      <c r="B5" s="475" t="s">
        <v>400</v>
      </c>
      <c r="C5" s="479"/>
      <c r="D5" s="480"/>
      <c r="E5" s="474"/>
      <c r="F5" s="474"/>
      <c r="G5" s="474"/>
      <c r="H5" s="474"/>
      <c r="I5" s="474"/>
      <c r="J5" s="474"/>
      <c r="K5" s="474"/>
      <c r="L5" s="474"/>
      <c r="M5" s="474"/>
      <c r="N5" s="474"/>
      <c r="O5" s="474"/>
      <c r="P5" s="474"/>
      <c r="Q5" s="474"/>
      <c r="R5" s="474"/>
      <c r="S5" s="474"/>
      <c r="T5" s="474"/>
      <c r="U5" s="474"/>
      <c r="V5" s="474"/>
      <c r="W5" s="474"/>
      <c r="X5" s="474"/>
      <c r="Y5" s="474"/>
      <c r="Z5" s="474"/>
      <c r="AA5" s="474"/>
      <c r="AB5" s="474"/>
      <c r="AC5" s="474"/>
      <c r="AD5" s="474"/>
      <c r="AE5" s="474"/>
      <c r="AF5" s="474"/>
      <c r="AG5" s="474"/>
      <c r="AJ5" s="479"/>
      <c r="AK5" s="480"/>
      <c r="AL5" s="474"/>
      <c r="AM5" s="474"/>
      <c r="AN5" s="474"/>
      <c r="AO5" s="474"/>
      <c r="AP5" s="474"/>
      <c r="AQ5" s="474"/>
      <c r="AR5" s="474"/>
      <c r="AS5" s="474"/>
      <c r="AT5" s="474"/>
      <c r="AU5" s="474"/>
      <c r="AV5" s="474"/>
      <c r="AW5" s="474"/>
      <c r="AX5" s="474"/>
      <c r="AY5" s="474"/>
      <c r="AZ5" s="474"/>
      <c r="BA5" s="474"/>
      <c r="BB5" s="474"/>
      <c r="BC5" s="474"/>
      <c r="BD5" s="474"/>
      <c r="BE5" s="474"/>
      <c r="BF5" s="474"/>
      <c r="BG5" s="474"/>
      <c r="BH5" s="474"/>
      <c r="BI5" s="474"/>
      <c r="BJ5" s="474"/>
      <c r="BK5" s="474"/>
      <c r="BL5" s="474"/>
      <c r="BM5" s="474"/>
      <c r="BN5" s="474"/>
      <c r="BQ5" s="479"/>
      <c r="BR5" s="480"/>
      <c r="BS5" s="474"/>
      <c r="BT5" s="474"/>
      <c r="BU5" s="474"/>
      <c r="BV5" s="474"/>
      <c r="BW5" s="474"/>
      <c r="BX5" s="474"/>
      <c r="BY5" s="474"/>
      <c r="BZ5" s="474"/>
      <c r="CA5" s="474"/>
      <c r="CB5" s="474"/>
      <c r="CC5" s="474"/>
      <c r="CD5" s="474"/>
      <c r="CE5" s="474"/>
      <c r="CF5" s="474"/>
      <c r="CG5" s="474"/>
      <c r="CH5" s="474"/>
      <c r="CI5" s="474"/>
      <c r="CJ5" s="474"/>
      <c r="CK5" s="474"/>
      <c r="CL5" s="474"/>
      <c r="CM5" s="474"/>
      <c r="CN5" s="474"/>
      <c r="CO5" s="474"/>
      <c r="CP5" s="474"/>
      <c r="CQ5" s="474"/>
      <c r="CR5" s="474"/>
      <c r="CS5" s="474"/>
      <c r="CT5" s="474"/>
      <c r="CU5" s="474"/>
      <c r="CX5" s="479"/>
      <c r="CY5" s="480"/>
      <c r="CZ5" s="474"/>
      <c r="DA5" s="474"/>
      <c r="DB5" s="474"/>
      <c r="DC5" s="474"/>
      <c r="DD5" s="474"/>
      <c r="DE5" s="474"/>
      <c r="DF5" s="474"/>
      <c r="DG5" s="474"/>
      <c r="DH5" s="474"/>
      <c r="DI5" s="474"/>
      <c r="DJ5" s="474"/>
      <c r="DK5" s="474"/>
      <c r="DL5" s="474"/>
      <c r="DM5" s="474"/>
      <c r="DN5" s="474"/>
      <c r="DO5" s="474"/>
      <c r="DP5" s="474"/>
      <c r="DQ5" s="474"/>
      <c r="DR5" s="474"/>
      <c r="DS5" s="474"/>
      <c r="DT5" s="474"/>
      <c r="DU5" s="474"/>
      <c r="DV5" s="474"/>
      <c r="DW5" s="474"/>
      <c r="DX5" s="474"/>
      <c r="DY5" s="474"/>
      <c r="DZ5" s="474"/>
      <c r="EA5" s="474"/>
      <c r="EB5" s="474"/>
      <c r="EE5" s="479"/>
      <c r="EF5" s="480"/>
      <c r="EG5" s="474"/>
      <c r="EH5" s="474"/>
      <c r="EI5" s="474"/>
      <c r="EJ5" s="474"/>
      <c r="EK5" s="474"/>
      <c r="EL5" s="474"/>
      <c r="EM5" s="474"/>
      <c r="EN5" s="474"/>
      <c r="EO5" s="474"/>
      <c r="EP5" s="474"/>
      <c r="EQ5" s="474"/>
      <c r="ER5" s="474"/>
      <c r="ES5" s="474"/>
      <c r="ET5" s="474"/>
      <c r="EU5" s="474"/>
      <c r="EV5" s="474"/>
      <c r="EW5" s="474"/>
      <c r="EX5" s="474"/>
      <c r="EY5" s="474"/>
      <c r="EZ5" s="474"/>
      <c r="FA5" s="474"/>
      <c r="FB5" s="474"/>
      <c r="FC5" s="474"/>
      <c r="FD5" s="474"/>
      <c r="FE5" s="474"/>
      <c r="FF5" s="474"/>
      <c r="FG5" s="474"/>
      <c r="FH5" s="474"/>
      <c r="FI5" s="474"/>
      <c r="FL5" s="479"/>
      <c r="FM5" s="480"/>
      <c r="FN5" s="474"/>
      <c r="FO5" s="474"/>
      <c r="FP5" s="474"/>
      <c r="FQ5" s="474"/>
      <c r="FR5" s="474"/>
      <c r="FS5" s="474"/>
      <c r="FT5" s="474"/>
      <c r="FU5" s="474"/>
      <c r="FV5" s="474"/>
      <c r="FW5" s="474"/>
      <c r="FX5" s="474"/>
      <c r="FY5" s="474"/>
      <c r="FZ5" s="474"/>
      <c r="GA5" s="474"/>
      <c r="GB5" s="474"/>
      <c r="GC5" s="474"/>
      <c r="GD5" s="474"/>
      <c r="GE5" s="474"/>
      <c r="GF5" s="474"/>
      <c r="GG5" s="474"/>
      <c r="GH5" s="474"/>
      <c r="GI5" s="474"/>
      <c r="GJ5" s="474"/>
      <c r="GK5" s="474"/>
      <c r="GL5" s="474"/>
      <c r="GM5" s="474"/>
      <c r="GN5" s="474"/>
      <c r="GO5" s="474"/>
      <c r="GP5" s="474"/>
      <c r="GS5" s="479"/>
      <c r="GT5" s="480"/>
      <c r="GU5" s="474"/>
      <c r="GV5" s="474"/>
      <c r="GW5" s="474"/>
      <c r="GX5" s="474"/>
      <c r="GY5" s="474"/>
      <c r="GZ5" s="474"/>
      <c r="HA5" s="474"/>
      <c r="HB5" s="474"/>
      <c r="HC5" s="474"/>
      <c r="HD5" s="474"/>
      <c r="HE5" s="474"/>
      <c r="HF5" s="474"/>
      <c r="HG5" s="474"/>
      <c r="HH5" s="474"/>
      <c r="HI5" s="474"/>
      <c r="HJ5" s="474"/>
      <c r="HK5" s="474"/>
      <c r="HL5" s="474"/>
      <c r="HM5" s="474"/>
      <c r="HN5" s="474"/>
      <c r="HO5" s="474"/>
      <c r="HP5" s="474"/>
      <c r="HQ5" s="474"/>
      <c r="HR5" s="474"/>
      <c r="HS5" s="474"/>
      <c r="HT5" s="474"/>
      <c r="HU5" s="474"/>
      <c r="HV5" s="474"/>
      <c r="HW5" s="474"/>
      <c r="HZ5" s="636" t="s">
        <v>342</v>
      </c>
      <c r="IA5" s="480"/>
      <c r="IB5" s="474"/>
      <c r="IC5" s="474"/>
      <c r="ID5" s="474"/>
      <c r="IE5" s="474"/>
      <c r="IF5" s="474"/>
      <c r="IG5" s="474"/>
      <c r="IH5" s="474"/>
      <c r="II5" s="474"/>
      <c r="IJ5" s="474"/>
      <c r="IK5" s="474"/>
      <c r="IL5" s="474"/>
      <c r="IM5" s="474"/>
      <c r="IN5" s="474"/>
      <c r="IO5" s="474"/>
      <c r="IP5" s="474"/>
      <c r="IQ5" s="474"/>
      <c r="IR5" s="474"/>
      <c r="IS5" s="474"/>
      <c r="IT5" s="474"/>
      <c r="IU5" s="474"/>
      <c r="IV5" s="474"/>
      <c r="IW5" s="474"/>
      <c r="IX5" s="474"/>
      <c r="IY5" s="474"/>
      <c r="IZ5" s="474"/>
      <c r="JA5" s="474"/>
      <c r="JB5" s="474"/>
      <c r="JC5" s="474"/>
      <c r="JD5" s="474"/>
      <c r="JG5" s="471" t="s">
        <v>342</v>
      </c>
      <c r="JH5" s="480"/>
      <c r="JI5" s="474"/>
      <c r="JJ5" s="474"/>
      <c r="JK5" s="474"/>
      <c r="JL5" s="474"/>
      <c r="JM5" s="474"/>
      <c r="JN5" s="474"/>
      <c r="JO5" s="474"/>
      <c r="JP5" s="474"/>
      <c r="JQ5" s="474"/>
      <c r="JR5" s="474"/>
      <c r="JS5" s="474"/>
      <c r="JT5" s="474"/>
      <c r="JU5" s="474"/>
      <c r="JV5" s="474"/>
      <c r="JW5" s="474"/>
      <c r="JX5" s="474"/>
      <c r="JY5" s="474"/>
      <c r="JZ5" s="474"/>
      <c r="KA5" s="474"/>
      <c r="KB5" s="474"/>
      <c r="KC5" s="474"/>
      <c r="KD5" s="474"/>
      <c r="KE5" s="474"/>
      <c r="KF5" s="474"/>
      <c r="KG5" s="474"/>
      <c r="KH5" s="474"/>
      <c r="KI5" s="474"/>
      <c r="KJ5" s="474"/>
      <c r="KK5" s="474"/>
      <c r="KN5" s="636" t="s">
        <v>342</v>
      </c>
      <c r="KO5" s="480"/>
      <c r="KP5" s="474"/>
      <c r="KQ5" s="474"/>
      <c r="KR5" s="474"/>
      <c r="KS5" s="474"/>
      <c r="KT5" s="474"/>
      <c r="KU5" s="474"/>
      <c r="KV5" s="474"/>
      <c r="KW5" s="474"/>
      <c r="KX5" s="474"/>
      <c r="KY5" s="474"/>
      <c r="KZ5" s="474"/>
      <c r="LA5" s="474"/>
      <c r="LB5" s="474"/>
      <c r="LC5" s="474"/>
      <c r="LD5" s="474"/>
      <c r="LE5" s="474"/>
      <c r="LF5" s="474"/>
      <c r="LG5" s="474"/>
      <c r="LH5" s="474"/>
      <c r="LI5" s="474"/>
      <c r="LJ5" s="474"/>
      <c r="LK5" s="474"/>
      <c r="LL5" s="474"/>
      <c r="LM5" s="474"/>
      <c r="LN5" s="474"/>
      <c r="LO5" s="474"/>
      <c r="LP5" s="474"/>
      <c r="LQ5" s="474"/>
      <c r="LR5" s="474"/>
      <c r="LU5" s="636" t="s">
        <v>342</v>
      </c>
      <c r="LV5" s="480"/>
      <c r="LW5" s="474"/>
      <c r="LX5" s="474"/>
      <c r="LY5" s="474"/>
      <c r="LZ5" s="474"/>
      <c r="MA5" s="474"/>
      <c r="MB5" s="474"/>
      <c r="MC5" s="474"/>
      <c r="MD5" s="474"/>
      <c r="ME5" s="474"/>
      <c r="MF5" s="474"/>
      <c r="MG5" s="474"/>
      <c r="MH5" s="474"/>
      <c r="MI5" s="474"/>
      <c r="MJ5" s="474"/>
      <c r="MK5" s="474"/>
      <c r="ML5" s="474"/>
      <c r="MM5" s="474"/>
      <c r="MN5" s="474"/>
      <c r="MO5" s="474"/>
      <c r="MP5" s="474"/>
      <c r="MQ5" s="474"/>
      <c r="MR5" s="474"/>
      <c r="MS5" s="474"/>
      <c r="MT5" s="474"/>
      <c r="MU5" s="474"/>
      <c r="MV5" s="474"/>
      <c r="MW5" s="474"/>
      <c r="MX5" s="474"/>
      <c r="MY5" s="474"/>
      <c r="NB5" s="479" t="s">
        <v>342</v>
      </c>
      <c r="NC5" s="480"/>
      <c r="ND5" s="474"/>
      <c r="NE5" s="474"/>
      <c r="NF5" s="474"/>
      <c r="NG5" s="474"/>
      <c r="NH5" s="474"/>
      <c r="NI5" s="474"/>
      <c r="NJ5" s="474"/>
      <c r="NK5" s="474"/>
      <c r="NL5" s="474"/>
      <c r="NM5" s="474"/>
      <c r="NN5" s="474"/>
      <c r="NO5" s="474"/>
      <c r="NP5" s="474"/>
      <c r="NQ5" s="474"/>
      <c r="NR5" s="474"/>
      <c r="NS5" s="474"/>
      <c r="NT5" s="474"/>
      <c r="NU5" s="474"/>
      <c r="NV5" s="474"/>
      <c r="NW5" s="474"/>
      <c r="NX5" s="474"/>
      <c r="NY5" s="474"/>
      <c r="NZ5" s="474"/>
      <c r="OA5" s="474"/>
      <c r="OB5" s="474"/>
      <c r="OC5" s="474"/>
      <c r="OD5" s="474"/>
      <c r="OE5" s="474"/>
      <c r="OF5" s="474"/>
      <c r="OI5" s="479" t="s">
        <v>342</v>
      </c>
      <c r="OJ5" s="480"/>
      <c r="OK5" s="474"/>
      <c r="OL5" s="474"/>
      <c r="OM5" s="474"/>
      <c r="ON5" s="474"/>
      <c r="OO5" s="474"/>
      <c r="OP5" s="474"/>
      <c r="OQ5" s="474"/>
      <c r="OR5" s="474"/>
      <c r="OS5" s="474"/>
      <c r="OT5" s="474"/>
      <c r="OU5" s="474"/>
      <c r="OV5" s="474"/>
      <c r="OW5" s="474"/>
      <c r="OX5" s="474"/>
      <c r="OY5" s="474"/>
      <c r="OZ5" s="474"/>
      <c r="PA5" s="474"/>
      <c r="PB5" s="474"/>
      <c r="PC5" s="474"/>
      <c r="PD5" s="474"/>
      <c r="PE5" s="474"/>
      <c r="PF5" s="474"/>
      <c r="PG5" s="474"/>
      <c r="PH5" s="474"/>
      <c r="PI5" s="474"/>
      <c r="PJ5" s="474"/>
      <c r="PK5" s="474"/>
      <c r="PL5" s="474"/>
      <c r="PM5" s="474"/>
      <c r="PP5" s="479" t="s">
        <v>342</v>
      </c>
      <c r="PQ5" s="480"/>
      <c r="PR5" s="474"/>
      <c r="PS5" s="474"/>
      <c r="PT5" s="474"/>
      <c r="PU5" s="474"/>
      <c r="PV5" s="474"/>
      <c r="PW5" s="474"/>
      <c r="PX5" s="474"/>
      <c r="PY5" s="474"/>
      <c r="PZ5" s="474"/>
      <c r="QA5" s="474"/>
      <c r="QB5" s="474"/>
      <c r="QC5" s="474"/>
      <c r="QD5" s="474"/>
      <c r="QE5" s="474"/>
      <c r="QF5" s="474"/>
      <c r="QG5" s="474"/>
      <c r="QH5" s="474"/>
      <c r="QI5" s="474"/>
      <c r="QJ5" s="474"/>
      <c r="QK5" s="474"/>
      <c r="QL5" s="474"/>
      <c r="QM5" s="474"/>
      <c r="QN5" s="474"/>
      <c r="QO5" s="474"/>
      <c r="QP5" s="474"/>
      <c r="QQ5" s="474"/>
      <c r="QR5" s="474"/>
      <c r="QS5" s="474"/>
      <c r="QT5" s="474"/>
      <c r="QW5" s="636" t="s">
        <v>342</v>
      </c>
      <c r="QX5" s="480"/>
      <c r="QY5" s="474"/>
      <c r="QZ5" s="474"/>
      <c r="RA5" s="474"/>
      <c r="RB5" s="474"/>
      <c r="RC5" s="474"/>
      <c r="RD5" s="474"/>
      <c r="RE5" s="474"/>
      <c r="RF5" s="474"/>
      <c r="RG5" s="474"/>
      <c r="RH5" s="474"/>
      <c r="RI5" s="474"/>
      <c r="RJ5" s="474"/>
      <c r="RK5" s="474"/>
      <c r="RL5" s="474"/>
      <c r="RM5" s="474"/>
      <c r="RN5" s="474"/>
      <c r="RO5" s="474"/>
      <c r="RP5" s="474"/>
      <c r="RQ5" s="474"/>
      <c r="RR5" s="474"/>
      <c r="RS5" s="474"/>
      <c r="RT5" s="474"/>
      <c r="RU5" s="474"/>
      <c r="RV5" s="474"/>
      <c r="RW5" s="474"/>
      <c r="RX5" s="474"/>
      <c r="RY5" s="474"/>
      <c r="RZ5" s="474"/>
      <c r="SA5" s="474"/>
    </row>
    <row r="6" spans="1:495" s="223" customFormat="1" ht="17.25" hidden="1" customHeight="1" outlineLevel="1">
      <c r="A6" s="604"/>
      <c r="B6" s="475" t="s">
        <v>246</v>
      </c>
      <c r="C6" s="479"/>
      <c r="D6" s="481"/>
      <c r="E6" s="474"/>
      <c r="F6" s="474"/>
      <c r="G6" s="474"/>
      <c r="H6" s="474"/>
      <c r="I6" s="474"/>
      <c r="J6" s="474"/>
      <c r="K6" s="474"/>
      <c r="L6" s="474"/>
      <c r="M6" s="474"/>
      <c r="N6" s="474"/>
      <c r="O6" s="474"/>
      <c r="P6" s="474"/>
      <c r="Q6" s="474"/>
      <c r="R6" s="474"/>
      <c r="S6" s="474"/>
      <c r="T6" s="474"/>
      <c r="U6" s="474"/>
      <c r="V6" s="474"/>
      <c r="W6" s="474"/>
      <c r="X6" s="474"/>
      <c r="Y6" s="474"/>
      <c r="Z6" s="474"/>
      <c r="AA6" s="474"/>
      <c r="AB6" s="474"/>
      <c r="AC6" s="474"/>
      <c r="AD6" s="474"/>
      <c r="AE6" s="474"/>
      <c r="AF6" s="474"/>
      <c r="AG6" s="474"/>
      <c r="AJ6" s="479"/>
      <c r="AK6" s="481"/>
      <c r="AL6" s="474"/>
      <c r="AM6" s="474"/>
      <c r="AN6" s="474"/>
      <c r="AO6" s="474"/>
      <c r="AP6" s="474"/>
      <c r="AQ6" s="474"/>
      <c r="AR6" s="474"/>
      <c r="AS6" s="474"/>
      <c r="AT6" s="474"/>
      <c r="AU6" s="474"/>
      <c r="AV6" s="474"/>
      <c r="AW6" s="474"/>
      <c r="AX6" s="474"/>
      <c r="AY6" s="474"/>
      <c r="AZ6" s="474"/>
      <c r="BA6" s="474"/>
      <c r="BB6" s="474"/>
      <c r="BC6" s="474"/>
      <c r="BD6" s="474"/>
      <c r="BE6" s="474"/>
      <c r="BF6" s="474"/>
      <c r="BG6" s="474"/>
      <c r="BH6" s="474"/>
      <c r="BI6" s="474"/>
      <c r="BJ6" s="474"/>
      <c r="BK6" s="474"/>
      <c r="BL6" s="474"/>
      <c r="BM6" s="474"/>
      <c r="BN6" s="474"/>
      <c r="BQ6" s="479"/>
      <c r="BR6" s="481"/>
      <c r="BS6" s="474"/>
      <c r="BT6" s="474"/>
      <c r="BU6" s="474"/>
      <c r="BV6" s="474"/>
      <c r="BW6" s="474"/>
      <c r="BX6" s="474"/>
      <c r="BY6" s="474"/>
      <c r="BZ6" s="474"/>
      <c r="CA6" s="474"/>
      <c r="CB6" s="474"/>
      <c r="CC6" s="474"/>
      <c r="CD6" s="474"/>
      <c r="CE6" s="474"/>
      <c r="CF6" s="474"/>
      <c r="CG6" s="474"/>
      <c r="CH6" s="474"/>
      <c r="CI6" s="474"/>
      <c r="CJ6" s="474"/>
      <c r="CK6" s="474"/>
      <c r="CL6" s="474"/>
      <c r="CM6" s="474"/>
      <c r="CN6" s="474"/>
      <c r="CO6" s="474"/>
      <c r="CP6" s="474"/>
      <c r="CQ6" s="474"/>
      <c r="CR6" s="474"/>
      <c r="CS6" s="474"/>
      <c r="CT6" s="474"/>
      <c r="CU6" s="474"/>
      <c r="CX6" s="479"/>
      <c r="CY6" s="481"/>
      <c r="CZ6" s="474"/>
      <c r="DA6" s="474"/>
      <c r="DB6" s="474"/>
      <c r="DC6" s="474"/>
      <c r="DD6" s="474"/>
      <c r="DE6" s="474"/>
      <c r="DF6" s="474"/>
      <c r="DG6" s="474"/>
      <c r="DH6" s="474"/>
      <c r="DI6" s="474"/>
      <c r="DJ6" s="474"/>
      <c r="DK6" s="474"/>
      <c r="DL6" s="474"/>
      <c r="DM6" s="474"/>
      <c r="DN6" s="474"/>
      <c r="DO6" s="474"/>
      <c r="DP6" s="474"/>
      <c r="DQ6" s="474"/>
      <c r="DR6" s="474"/>
      <c r="DS6" s="474"/>
      <c r="DT6" s="474"/>
      <c r="DU6" s="474"/>
      <c r="DV6" s="474"/>
      <c r="DW6" s="474"/>
      <c r="DX6" s="474"/>
      <c r="DY6" s="474"/>
      <c r="DZ6" s="474"/>
      <c r="EA6" s="474"/>
      <c r="EB6" s="474"/>
      <c r="EE6" s="479"/>
      <c r="EF6" s="481"/>
      <c r="EG6" s="474"/>
      <c r="EH6" s="474"/>
      <c r="EI6" s="474"/>
      <c r="EJ6" s="474"/>
      <c r="EK6" s="474"/>
      <c r="EL6" s="474"/>
      <c r="EM6" s="474"/>
      <c r="EN6" s="474"/>
      <c r="EO6" s="474"/>
      <c r="EP6" s="474"/>
      <c r="EQ6" s="474"/>
      <c r="ER6" s="474"/>
      <c r="ES6" s="474"/>
      <c r="ET6" s="474"/>
      <c r="EU6" s="474"/>
      <c r="EV6" s="474"/>
      <c r="EW6" s="474"/>
      <c r="EX6" s="474"/>
      <c r="EY6" s="474"/>
      <c r="EZ6" s="474"/>
      <c r="FA6" s="474"/>
      <c r="FB6" s="474"/>
      <c r="FC6" s="474"/>
      <c r="FD6" s="474"/>
      <c r="FE6" s="474"/>
      <c r="FF6" s="474"/>
      <c r="FG6" s="474"/>
      <c r="FH6" s="474"/>
      <c r="FI6" s="474"/>
      <c r="FL6" s="479"/>
      <c r="FM6" s="481"/>
      <c r="FN6" s="474"/>
      <c r="FO6" s="474"/>
      <c r="FP6" s="474"/>
      <c r="FQ6" s="474"/>
      <c r="FR6" s="474"/>
      <c r="FS6" s="474"/>
      <c r="FT6" s="474"/>
      <c r="FU6" s="474"/>
      <c r="FV6" s="474"/>
      <c r="FW6" s="474"/>
      <c r="FX6" s="474"/>
      <c r="FY6" s="474"/>
      <c r="FZ6" s="474"/>
      <c r="GA6" s="474"/>
      <c r="GB6" s="474"/>
      <c r="GC6" s="474"/>
      <c r="GD6" s="474"/>
      <c r="GE6" s="474"/>
      <c r="GF6" s="474"/>
      <c r="GG6" s="474"/>
      <c r="GH6" s="474"/>
      <c r="GI6" s="474"/>
      <c r="GJ6" s="474"/>
      <c r="GK6" s="474"/>
      <c r="GL6" s="474"/>
      <c r="GM6" s="474"/>
      <c r="GN6" s="474"/>
      <c r="GO6" s="474"/>
      <c r="GP6" s="474"/>
      <c r="GS6" s="473"/>
      <c r="GT6" s="481"/>
      <c r="GU6" s="474"/>
      <c r="GV6" s="474"/>
      <c r="GW6" s="474"/>
      <c r="GX6" s="474"/>
      <c r="GY6" s="474"/>
      <c r="GZ6" s="474"/>
      <c r="HA6" s="474"/>
      <c r="HB6" s="474"/>
      <c r="HC6" s="474"/>
      <c r="HD6" s="474"/>
      <c r="HE6" s="474"/>
      <c r="HF6" s="474"/>
      <c r="HG6" s="474"/>
      <c r="HH6" s="474"/>
      <c r="HI6" s="474"/>
      <c r="HJ6" s="474"/>
      <c r="HK6" s="474"/>
      <c r="HL6" s="474"/>
      <c r="HM6" s="474"/>
      <c r="HN6" s="474"/>
      <c r="HO6" s="474"/>
      <c r="HP6" s="474"/>
      <c r="HQ6" s="474"/>
      <c r="HR6" s="474"/>
      <c r="HS6" s="474"/>
      <c r="HT6" s="474"/>
      <c r="HU6" s="474"/>
      <c r="HV6" s="474"/>
      <c r="HW6" s="474"/>
      <c r="HZ6" s="636" t="s">
        <v>402</v>
      </c>
      <c r="IA6" s="481"/>
      <c r="IB6" s="474"/>
      <c r="IC6" s="474"/>
      <c r="ID6" s="474"/>
      <c r="IE6" s="474"/>
      <c r="IF6" s="474"/>
      <c r="IG6" s="474"/>
      <c r="IH6" s="474"/>
      <c r="II6" s="474"/>
      <c r="IJ6" s="474"/>
      <c r="IK6" s="474"/>
      <c r="IL6" s="474"/>
      <c r="IM6" s="474"/>
      <c r="IN6" s="474"/>
      <c r="IO6" s="474"/>
      <c r="IP6" s="474"/>
      <c r="IQ6" s="474"/>
      <c r="IR6" s="474"/>
      <c r="IS6" s="474"/>
      <c r="IT6" s="474"/>
      <c r="IU6" s="474"/>
      <c r="IV6" s="474"/>
      <c r="IW6" s="474"/>
      <c r="IX6" s="474"/>
      <c r="IY6" s="474"/>
      <c r="IZ6" s="474"/>
      <c r="JA6" s="474"/>
      <c r="JB6" s="474"/>
      <c r="JC6" s="474"/>
      <c r="JD6" s="474"/>
      <c r="JG6" s="471" t="s">
        <v>402</v>
      </c>
      <c r="JH6" s="481"/>
      <c r="JI6" s="474"/>
      <c r="JJ6" s="474"/>
      <c r="JK6" s="474"/>
      <c r="JL6" s="474"/>
      <c r="JM6" s="474"/>
      <c r="JN6" s="474"/>
      <c r="JO6" s="474"/>
      <c r="JP6" s="474"/>
      <c r="JQ6" s="474"/>
      <c r="JR6" s="474"/>
      <c r="JS6" s="474"/>
      <c r="JT6" s="474"/>
      <c r="JU6" s="474"/>
      <c r="JV6" s="474"/>
      <c r="JW6" s="474"/>
      <c r="JX6" s="474"/>
      <c r="JY6" s="474"/>
      <c r="JZ6" s="474"/>
      <c r="KA6" s="474"/>
      <c r="KB6" s="474"/>
      <c r="KC6" s="474"/>
      <c r="KD6" s="474"/>
      <c r="KE6" s="474"/>
      <c r="KF6" s="474"/>
      <c r="KG6" s="474"/>
      <c r="KH6" s="474"/>
      <c r="KI6" s="474"/>
      <c r="KJ6" s="474"/>
      <c r="KK6" s="474"/>
      <c r="KN6" s="564" t="s">
        <v>402</v>
      </c>
      <c r="KO6" s="481"/>
      <c r="KP6" s="474"/>
      <c r="KQ6" s="474"/>
      <c r="KR6" s="474"/>
      <c r="KS6" s="474"/>
      <c r="KT6" s="474"/>
      <c r="KU6" s="474"/>
      <c r="KV6" s="474"/>
      <c r="KW6" s="474"/>
      <c r="KX6" s="474"/>
      <c r="KY6" s="474"/>
      <c r="KZ6" s="474"/>
      <c r="LA6" s="474"/>
      <c r="LB6" s="474"/>
      <c r="LC6" s="474"/>
      <c r="LD6" s="474"/>
      <c r="LE6" s="474"/>
      <c r="LF6" s="474"/>
      <c r="LG6" s="474"/>
      <c r="LH6" s="474"/>
      <c r="LI6" s="474"/>
      <c r="LJ6" s="474"/>
      <c r="LK6" s="474"/>
      <c r="LL6" s="474"/>
      <c r="LM6" s="474"/>
      <c r="LN6" s="474"/>
      <c r="LO6" s="474"/>
      <c r="LP6" s="474"/>
      <c r="LQ6" s="474"/>
      <c r="LR6" s="474"/>
      <c r="LU6" s="636" t="s">
        <v>402</v>
      </c>
      <c r="LV6" s="480"/>
      <c r="LW6" s="474"/>
      <c r="LX6" s="474"/>
      <c r="LY6" s="474"/>
      <c r="LZ6" s="474"/>
      <c r="MA6" s="474"/>
      <c r="MB6" s="474"/>
      <c r="MC6" s="474"/>
      <c r="MD6" s="474"/>
      <c r="ME6" s="474"/>
      <c r="MF6" s="474"/>
      <c r="MG6" s="474"/>
      <c r="MH6" s="474"/>
      <c r="MI6" s="474"/>
      <c r="MJ6" s="474"/>
      <c r="MK6" s="474"/>
      <c r="ML6" s="474"/>
      <c r="MM6" s="474"/>
      <c r="MN6" s="474"/>
      <c r="MO6" s="474"/>
      <c r="MP6" s="474"/>
      <c r="MQ6" s="474"/>
      <c r="MR6" s="474"/>
      <c r="MS6" s="474"/>
      <c r="MT6" s="474"/>
      <c r="MU6" s="474"/>
      <c r="MV6" s="474"/>
      <c r="MW6" s="474"/>
      <c r="MX6" s="474"/>
      <c r="MY6" s="474"/>
      <c r="NB6" s="479" t="s">
        <v>342</v>
      </c>
      <c r="NC6" s="481"/>
      <c r="ND6" s="474"/>
      <c r="NE6" s="474"/>
      <c r="NF6" s="474"/>
      <c r="NG6" s="474"/>
      <c r="NH6" s="474"/>
      <c r="NI6" s="474"/>
      <c r="NJ6" s="474"/>
      <c r="NK6" s="474"/>
      <c r="NL6" s="474"/>
      <c r="NM6" s="474"/>
      <c r="NN6" s="474"/>
      <c r="NO6" s="474"/>
      <c r="NP6" s="474"/>
      <c r="NQ6" s="474"/>
      <c r="NR6" s="474"/>
      <c r="NS6" s="474"/>
      <c r="NT6" s="474"/>
      <c r="NU6" s="474"/>
      <c r="NV6" s="474"/>
      <c r="NW6" s="474"/>
      <c r="NX6" s="474"/>
      <c r="NY6" s="474"/>
      <c r="NZ6" s="474"/>
      <c r="OA6" s="474"/>
      <c r="OB6" s="474"/>
      <c r="OC6" s="474"/>
      <c r="OD6" s="474"/>
      <c r="OE6" s="474"/>
      <c r="OF6" s="474"/>
      <c r="OI6" s="472" t="s">
        <v>342</v>
      </c>
      <c r="OJ6" s="481"/>
      <c r="OK6" s="474"/>
      <c r="OL6" s="474"/>
      <c r="OM6" s="474"/>
      <c r="ON6" s="474"/>
      <c r="OO6" s="474"/>
      <c r="OP6" s="474"/>
      <c r="OQ6" s="474"/>
      <c r="OR6" s="474"/>
      <c r="OS6" s="474"/>
      <c r="OT6" s="474"/>
      <c r="OU6" s="474"/>
      <c r="OV6" s="474"/>
      <c r="OW6" s="474"/>
      <c r="OX6" s="474"/>
      <c r="OY6" s="474"/>
      <c r="OZ6" s="474"/>
      <c r="PA6" s="474"/>
      <c r="PB6" s="474"/>
      <c r="PC6" s="474"/>
      <c r="PD6" s="474"/>
      <c r="PE6" s="474"/>
      <c r="PF6" s="474"/>
      <c r="PG6" s="474"/>
      <c r="PH6" s="474"/>
      <c r="PI6" s="474"/>
      <c r="PJ6" s="474"/>
      <c r="PK6" s="474"/>
      <c r="PL6" s="474"/>
      <c r="PM6" s="474"/>
      <c r="PP6" s="479" t="s">
        <v>342</v>
      </c>
      <c r="PQ6" s="481"/>
      <c r="PR6" s="474"/>
      <c r="PS6" s="474"/>
      <c r="PT6" s="474"/>
      <c r="PU6" s="474"/>
      <c r="PV6" s="474"/>
      <c r="PW6" s="474"/>
      <c r="PX6" s="474"/>
      <c r="PY6" s="474"/>
      <c r="PZ6" s="474"/>
      <c r="QA6" s="474"/>
      <c r="QB6" s="474"/>
      <c r="QC6" s="474"/>
      <c r="QD6" s="474"/>
      <c r="QE6" s="474"/>
      <c r="QF6" s="474"/>
      <c r="QG6" s="474"/>
      <c r="QH6" s="474"/>
      <c r="QI6" s="474"/>
      <c r="QJ6" s="474"/>
      <c r="QK6" s="474"/>
      <c r="QL6" s="474"/>
      <c r="QM6" s="474"/>
      <c r="QN6" s="474"/>
      <c r="QO6" s="474"/>
      <c r="QP6" s="474"/>
      <c r="QQ6" s="474"/>
      <c r="QR6" s="474"/>
      <c r="QS6" s="474"/>
      <c r="QT6" s="474"/>
      <c r="QW6" s="564" t="s">
        <v>402</v>
      </c>
      <c r="QX6" s="481"/>
      <c r="QY6" s="474"/>
      <c r="QZ6" s="474"/>
      <c r="RA6" s="474"/>
      <c r="RB6" s="474"/>
      <c r="RC6" s="474"/>
      <c r="RD6" s="474"/>
      <c r="RE6" s="474"/>
      <c r="RF6" s="474"/>
      <c r="RG6" s="474"/>
      <c r="RH6" s="474"/>
      <c r="RI6" s="474"/>
      <c r="RJ6" s="474"/>
      <c r="RK6" s="474"/>
      <c r="RL6" s="474"/>
      <c r="RM6" s="474"/>
      <c r="RN6" s="474"/>
      <c r="RO6" s="474"/>
      <c r="RP6" s="474"/>
      <c r="RQ6" s="474"/>
      <c r="RR6" s="474"/>
      <c r="RS6" s="474"/>
      <c r="RT6" s="474"/>
      <c r="RU6" s="474"/>
      <c r="RV6" s="474"/>
      <c r="RW6" s="474"/>
      <c r="RX6" s="474"/>
      <c r="RY6" s="474"/>
      <c r="RZ6" s="474"/>
      <c r="SA6" s="474"/>
    </row>
    <row r="7" spans="1:495" s="223" customFormat="1" ht="17.25" hidden="1" customHeight="1" outlineLevel="1">
      <c r="A7" s="604"/>
      <c r="B7" s="475" t="s">
        <v>127</v>
      </c>
      <c r="C7" s="479"/>
      <c r="D7" s="481"/>
      <c r="E7" s="474"/>
      <c r="F7" s="474"/>
      <c r="G7" s="474"/>
      <c r="H7" s="474"/>
      <c r="I7" s="474"/>
      <c r="J7" s="474"/>
      <c r="K7" s="474"/>
      <c r="L7" s="474"/>
      <c r="M7" s="474"/>
      <c r="N7" s="474"/>
      <c r="O7" s="474"/>
      <c r="P7" s="474"/>
      <c r="Q7" s="474"/>
      <c r="R7" s="474"/>
      <c r="S7" s="474"/>
      <c r="T7" s="474"/>
      <c r="U7" s="474"/>
      <c r="V7" s="474"/>
      <c r="W7" s="474"/>
      <c r="X7" s="474"/>
      <c r="Y7" s="474"/>
      <c r="Z7" s="474"/>
      <c r="AA7" s="474"/>
      <c r="AB7" s="474"/>
      <c r="AC7" s="474"/>
      <c r="AD7" s="474"/>
      <c r="AE7" s="474"/>
      <c r="AF7" s="474"/>
      <c r="AG7" s="474"/>
      <c r="AJ7" s="479"/>
      <c r="AK7" s="481"/>
      <c r="AL7" s="474"/>
      <c r="AM7" s="474"/>
      <c r="AN7" s="474"/>
      <c r="AO7" s="474"/>
      <c r="AP7" s="474"/>
      <c r="AQ7" s="474"/>
      <c r="AR7" s="474"/>
      <c r="AS7" s="474"/>
      <c r="AT7" s="474"/>
      <c r="AU7" s="474"/>
      <c r="AV7" s="474"/>
      <c r="AW7" s="474"/>
      <c r="AX7" s="474"/>
      <c r="AY7" s="474"/>
      <c r="AZ7" s="474"/>
      <c r="BA7" s="474"/>
      <c r="BB7" s="474"/>
      <c r="BC7" s="474"/>
      <c r="BD7" s="474"/>
      <c r="BE7" s="474"/>
      <c r="BF7" s="474"/>
      <c r="BG7" s="474"/>
      <c r="BH7" s="474"/>
      <c r="BI7" s="474"/>
      <c r="BJ7" s="474"/>
      <c r="BK7" s="474"/>
      <c r="BL7" s="474"/>
      <c r="BM7" s="474"/>
      <c r="BN7" s="474"/>
      <c r="BQ7" s="479"/>
      <c r="BR7" s="481"/>
      <c r="BS7" s="474"/>
      <c r="BT7" s="474"/>
      <c r="BU7" s="474"/>
      <c r="BV7" s="474"/>
      <c r="BW7" s="474"/>
      <c r="BX7" s="474"/>
      <c r="BY7" s="474"/>
      <c r="BZ7" s="474"/>
      <c r="CA7" s="474"/>
      <c r="CB7" s="474"/>
      <c r="CC7" s="474"/>
      <c r="CD7" s="474"/>
      <c r="CE7" s="474"/>
      <c r="CF7" s="474"/>
      <c r="CG7" s="474"/>
      <c r="CH7" s="474"/>
      <c r="CI7" s="474"/>
      <c r="CJ7" s="474"/>
      <c r="CK7" s="474"/>
      <c r="CL7" s="474"/>
      <c r="CM7" s="474"/>
      <c r="CN7" s="474"/>
      <c r="CO7" s="474"/>
      <c r="CP7" s="474"/>
      <c r="CQ7" s="474"/>
      <c r="CR7" s="474"/>
      <c r="CS7" s="474"/>
      <c r="CT7" s="474"/>
      <c r="CU7" s="474"/>
      <c r="CX7" s="479"/>
      <c r="CY7" s="481"/>
      <c r="CZ7" s="474"/>
      <c r="DA7" s="474"/>
      <c r="DB7" s="474"/>
      <c r="DC7" s="474"/>
      <c r="DD7" s="474"/>
      <c r="DE7" s="474"/>
      <c r="DF7" s="474"/>
      <c r="DG7" s="474"/>
      <c r="DH7" s="474"/>
      <c r="DI7" s="474"/>
      <c r="DJ7" s="474"/>
      <c r="DK7" s="474"/>
      <c r="DL7" s="474"/>
      <c r="DM7" s="474"/>
      <c r="DN7" s="474"/>
      <c r="DO7" s="474"/>
      <c r="DP7" s="474"/>
      <c r="DQ7" s="474"/>
      <c r="DR7" s="474"/>
      <c r="DS7" s="474"/>
      <c r="DT7" s="474"/>
      <c r="DU7" s="474"/>
      <c r="DV7" s="474"/>
      <c r="DW7" s="474"/>
      <c r="DX7" s="474"/>
      <c r="DY7" s="474"/>
      <c r="DZ7" s="474"/>
      <c r="EA7" s="474"/>
      <c r="EB7" s="474"/>
      <c r="EE7" s="479"/>
      <c r="EF7" s="481"/>
      <c r="EG7" s="474"/>
      <c r="EH7" s="474"/>
      <c r="EI7" s="474"/>
      <c r="EJ7" s="474"/>
      <c r="EK7" s="474"/>
      <c r="EL7" s="474"/>
      <c r="EM7" s="474"/>
      <c r="EN7" s="474"/>
      <c r="EO7" s="474"/>
      <c r="EP7" s="474"/>
      <c r="EQ7" s="474"/>
      <c r="ER7" s="474"/>
      <c r="ES7" s="474"/>
      <c r="ET7" s="474"/>
      <c r="EU7" s="474"/>
      <c r="EV7" s="474"/>
      <c r="EW7" s="474"/>
      <c r="EX7" s="474"/>
      <c r="EY7" s="474"/>
      <c r="EZ7" s="474"/>
      <c r="FA7" s="474"/>
      <c r="FB7" s="474"/>
      <c r="FC7" s="474"/>
      <c r="FD7" s="474"/>
      <c r="FE7" s="474"/>
      <c r="FF7" s="474"/>
      <c r="FG7" s="474"/>
      <c r="FH7" s="474"/>
      <c r="FI7" s="474"/>
      <c r="FL7" s="479"/>
      <c r="FM7" s="481"/>
      <c r="FN7" s="474"/>
      <c r="FO7" s="474"/>
      <c r="FP7" s="474"/>
      <c r="FQ7" s="474"/>
      <c r="FR7" s="474"/>
      <c r="FS7" s="474"/>
      <c r="FT7" s="474"/>
      <c r="FU7" s="474"/>
      <c r="FV7" s="474"/>
      <c r="FW7" s="474"/>
      <c r="FX7" s="474"/>
      <c r="FY7" s="474"/>
      <c r="FZ7" s="474"/>
      <c r="GA7" s="474"/>
      <c r="GB7" s="474"/>
      <c r="GC7" s="474"/>
      <c r="GD7" s="474"/>
      <c r="GE7" s="474"/>
      <c r="GF7" s="474"/>
      <c r="GG7" s="474"/>
      <c r="GH7" s="474"/>
      <c r="GI7" s="474"/>
      <c r="GJ7" s="474"/>
      <c r="GK7" s="474"/>
      <c r="GL7" s="474"/>
      <c r="GM7" s="474"/>
      <c r="GN7" s="474"/>
      <c r="GO7" s="474"/>
      <c r="GP7" s="474"/>
      <c r="GS7" s="479"/>
      <c r="GT7" s="481"/>
      <c r="GU7" s="474"/>
      <c r="GV7" s="474"/>
      <c r="GW7" s="474"/>
      <c r="GX7" s="474"/>
      <c r="GY7" s="474"/>
      <c r="GZ7" s="474"/>
      <c r="HA7" s="474"/>
      <c r="HB7" s="474"/>
      <c r="HC7" s="474"/>
      <c r="HD7" s="474"/>
      <c r="HE7" s="474"/>
      <c r="HF7" s="474"/>
      <c r="HG7" s="474"/>
      <c r="HH7" s="474"/>
      <c r="HI7" s="474"/>
      <c r="HJ7" s="474"/>
      <c r="HK7" s="474"/>
      <c r="HL7" s="474"/>
      <c r="HM7" s="474"/>
      <c r="HN7" s="474"/>
      <c r="HO7" s="474"/>
      <c r="HP7" s="474"/>
      <c r="HQ7" s="474"/>
      <c r="HR7" s="474"/>
      <c r="HS7" s="474"/>
      <c r="HT7" s="474"/>
      <c r="HU7" s="474"/>
      <c r="HV7" s="474"/>
      <c r="HW7" s="474"/>
      <c r="HZ7" s="636" t="s">
        <v>365</v>
      </c>
      <c r="IA7" s="481"/>
      <c r="IB7" s="474"/>
      <c r="IC7" s="474"/>
      <c r="ID7" s="474"/>
      <c r="IE7" s="474"/>
      <c r="IF7" s="474"/>
      <c r="IG7" s="474"/>
      <c r="IH7" s="474"/>
      <c r="II7" s="474"/>
      <c r="IJ7" s="474"/>
      <c r="IK7" s="474"/>
      <c r="IL7" s="474"/>
      <c r="IM7" s="474"/>
      <c r="IN7" s="474"/>
      <c r="IO7" s="474"/>
      <c r="IP7" s="474"/>
      <c r="IQ7" s="474"/>
      <c r="IR7" s="474"/>
      <c r="IS7" s="474"/>
      <c r="IT7" s="474"/>
      <c r="IU7" s="474"/>
      <c r="IV7" s="474"/>
      <c r="IW7" s="474"/>
      <c r="IX7" s="474"/>
      <c r="IY7" s="474"/>
      <c r="IZ7" s="474"/>
      <c r="JA7" s="474"/>
      <c r="JB7" s="474"/>
      <c r="JC7" s="474"/>
      <c r="JD7" s="474"/>
      <c r="JG7" s="471" t="s">
        <v>342</v>
      </c>
      <c r="JH7" s="481"/>
      <c r="JI7" s="474"/>
      <c r="JJ7" s="474"/>
      <c r="JK7" s="474"/>
      <c r="JL7" s="474"/>
      <c r="JM7" s="474"/>
      <c r="JN7" s="474"/>
      <c r="JO7" s="474"/>
      <c r="JP7" s="474"/>
      <c r="JQ7" s="474"/>
      <c r="JR7" s="474"/>
      <c r="JS7" s="474"/>
      <c r="JT7" s="474"/>
      <c r="JU7" s="474"/>
      <c r="JV7" s="474"/>
      <c r="JW7" s="474"/>
      <c r="JX7" s="474"/>
      <c r="JY7" s="474"/>
      <c r="JZ7" s="474"/>
      <c r="KA7" s="474"/>
      <c r="KB7" s="474"/>
      <c r="KC7" s="474"/>
      <c r="KD7" s="474"/>
      <c r="KE7" s="474"/>
      <c r="KF7" s="474"/>
      <c r="KG7" s="474"/>
      <c r="KH7" s="474"/>
      <c r="KI7" s="474"/>
      <c r="KJ7" s="474"/>
      <c r="KK7" s="474"/>
      <c r="KN7" s="636" t="s">
        <v>342</v>
      </c>
      <c r="KO7" s="481"/>
      <c r="KP7" s="474"/>
      <c r="KQ7" s="474"/>
      <c r="KR7" s="474"/>
      <c r="KS7" s="474"/>
      <c r="KT7" s="474"/>
      <c r="KU7" s="474"/>
      <c r="KV7" s="474"/>
      <c r="KW7" s="474"/>
      <c r="KX7" s="474"/>
      <c r="KY7" s="474"/>
      <c r="KZ7" s="474"/>
      <c r="LA7" s="474"/>
      <c r="LB7" s="474"/>
      <c r="LC7" s="474"/>
      <c r="LD7" s="474"/>
      <c r="LE7" s="474"/>
      <c r="LF7" s="474"/>
      <c r="LG7" s="474"/>
      <c r="LH7" s="474"/>
      <c r="LI7" s="474"/>
      <c r="LJ7" s="474"/>
      <c r="LK7" s="474"/>
      <c r="LL7" s="474"/>
      <c r="LM7" s="474"/>
      <c r="LN7" s="474"/>
      <c r="LO7" s="474"/>
      <c r="LP7" s="474"/>
      <c r="LQ7" s="474"/>
      <c r="LR7" s="474"/>
      <c r="LU7" s="637" t="s">
        <v>365</v>
      </c>
      <c r="LV7" s="480"/>
      <c r="LW7" s="474"/>
      <c r="LX7" s="474"/>
      <c r="LY7" s="474"/>
      <c r="LZ7" s="474"/>
      <c r="MA7" s="474"/>
      <c r="MB7" s="474"/>
      <c r="MC7" s="474"/>
      <c r="MD7" s="474"/>
      <c r="ME7" s="474"/>
      <c r="MF7" s="474"/>
      <c r="MG7" s="474"/>
      <c r="MH7" s="474"/>
      <c r="MI7" s="474"/>
      <c r="MJ7" s="474"/>
      <c r="MK7" s="474"/>
      <c r="ML7" s="474"/>
      <c r="MM7" s="474"/>
      <c r="MN7" s="474"/>
      <c r="MO7" s="474"/>
      <c r="MP7" s="474"/>
      <c r="MQ7" s="474"/>
      <c r="MR7" s="474"/>
      <c r="MS7" s="474"/>
      <c r="MT7" s="474"/>
      <c r="MU7" s="474"/>
      <c r="MV7" s="474"/>
      <c r="MW7" s="474"/>
      <c r="MX7" s="474"/>
      <c r="MY7" s="474"/>
      <c r="NB7" s="479" t="s">
        <v>342</v>
      </c>
      <c r="NC7" s="481"/>
      <c r="ND7" s="474"/>
      <c r="NE7" s="474"/>
      <c r="NF7" s="474"/>
      <c r="NG7" s="474"/>
      <c r="NH7" s="474"/>
      <c r="NI7" s="474"/>
      <c r="NJ7" s="474"/>
      <c r="NK7" s="474"/>
      <c r="NL7" s="474"/>
      <c r="NM7" s="474"/>
      <c r="NN7" s="474"/>
      <c r="NO7" s="474"/>
      <c r="NP7" s="474"/>
      <c r="NQ7" s="474"/>
      <c r="NR7" s="474"/>
      <c r="NS7" s="474"/>
      <c r="NT7" s="474"/>
      <c r="NU7" s="474"/>
      <c r="NV7" s="474"/>
      <c r="NW7" s="474"/>
      <c r="NX7" s="474"/>
      <c r="NY7" s="474"/>
      <c r="NZ7" s="474"/>
      <c r="OA7" s="474"/>
      <c r="OB7" s="474"/>
      <c r="OC7" s="474"/>
      <c r="OD7" s="474"/>
      <c r="OE7" s="474"/>
      <c r="OF7" s="474"/>
      <c r="OI7" s="479" t="s">
        <v>342</v>
      </c>
      <c r="OJ7" s="481"/>
      <c r="OK7" s="474"/>
      <c r="OL7" s="474"/>
      <c r="OM7" s="474"/>
      <c r="ON7" s="474"/>
      <c r="OO7" s="474"/>
      <c r="OP7" s="474"/>
      <c r="OQ7" s="474"/>
      <c r="OR7" s="474"/>
      <c r="OS7" s="474"/>
      <c r="OT7" s="474"/>
      <c r="OU7" s="474"/>
      <c r="OV7" s="474"/>
      <c r="OW7" s="474"/>
      <c r="OX7" s="474"/>
      <c r="OY7" s="474"/>
      <c r="OZ7" s="474"/>
      <c r="PA7" s="474"/>
      <c r="PB7" s="474"/>
      <c r="PC7" s="474"/>
      <c r="PD7" s="474"/>
      <c r="PE7" s="474"/>
      <c r="PF7" s="474"/>
      <c r="PG7" s="474"/>
      <c r="PH7" s="474"/>
      <c r="PI7" s="474"/>
      <c r="PJ7" s="474"/>
      <c r="PK7" s="474"/>
      <c r="PL7" s="474"/>
      <c r="PM7" s="474"/>
      <c r="PP7" s="479" t="s">
        <v>342</v>
      </c>
      <c r="PQ7" s="481"/>
      <c r="PR7" s="474"/>
      <c r="PS7" s="474"/>
      <c r="PT7" s="474"/>
      <c r="PU7" s="474"/>
      <c r="PV7" s="474"/>
      <c r="PW7" s="474"/>
      <c r="PX7" s="474"/>
      <c r="PY7" s="474"/>
      <c r="PZ7" s="474"/>
      <c r="QA7" s="474"/>
      <c r="QB7" s="474"/>
      <c r="QC7" s="474"/>
      <c r="QD7" s="474"/>
      <c r="QE7" s="474"/>
      <c r="QF7" s="474"/>
      <c r="QG7" s="474"/>
      <c r="QH7" s="474"/>
      <c r="QI7" s="474"/>
      <c r="QJ7" s="474"/>
      <c r="QK7" s="474"/>
      <c r="QL7" s="474"/>
      <c r="QM7" s="474"/>
      <c r="QN7" s="474"/>
      <c r="QO7" s="474"/>
      <c r="QP7" s="474"/>
      <c r="QQ7" s="474"/>
      <c r="QR7" s="474"/>
      <c r="QS7" s="474"/>
      <c r="QT7" s="474"/>
      <c r="QW7" s="636" t="s">
        <v>342</v>
      </c>
      <c r="QX7" s="481"/>
      <c r="QY7" s="474"/>
      <c r="QZ7" s="474"/>
      <c r="RA7" s="474"/>
      <c r="RB7" s="474"/>
      <c r="RC7" s="474"/>
      <c r="RD7" s="474"/>
      <c r="RE7" s="474"/>
      <c r="RF7" s="474"/>
      <c r="RG7" s="474"/>
      <c r="RH7" s="474"/>
      <c r="RI7" s="474"/>
      <c r="RJ7" s="474"/>
      <c r="RK7" s="474"/>
      <c r="RL7" s="474"/>
      <c r="RM7" s="474"/>
      <c r="RN7" s="474"/>
      <c r="RO7" s="474"/>
      <c r="RP7" s="474"/>
      <c r="RQ7" s="474"/>
      <c r="RR7" s="474"/>
      <c r="RS7" s="474"/>
      <c r="RT7" s="474"/>
      <c r="RU7" s="474"/>
      <c r="RV7" s="474"/>
      <c r="RW7" s="474"/>
      <c r="RX7" s="474"/>
      <c r="RY7" s="474"/>
      <c r="RZ7" s="474"/>
      <c r="SA7" s="474"/>
    </row>
    <row r="8" spans="1:495" s="223" customFormat="1" ht="17.25" hidden="1" customHeight="1" outlineLevel="1">
      <c r="A8" s="604"/>
      <c r="B8" s="475" t="s">
        <v>189</v>
      </c>
      <c r="C8" s="479"/>
      <c r="D8" s="480"/>
      <c r="E8" s="474"/>
      <c r="F8" s="474"/>
      <c r="G8" s="474"/>
      <c r="H8" s="474"/>
      <c r="I8" s="474"/>
      <c r="J8" s="474"/>
      <c r="K8" s="474"/>
      <c r="L8" s="474"/>
      <c r="M8" s="474"/>
      <c r="N8" s="474"/>
      <c r="O8" s="474"/>
      <c r="P8" s="474"/>
      <c r="Q8" s="474"/>
      <c r="R8" s="474"/>
      <c r="S8" s="474"/>
      <c r="T8" s="474"/>
      <c r="U8" s="474"/>
      <c r="V8" s="474"/>
      <c r="W8" s="474"/>
      <c r="X8" s="474"/>
      <c r="Y8" s="474"/>
      <c r="Z8" s="474"/>
      <c r="AA8" s="474"/>
      <c r="AB8" s="474"/>
      <c r="AC8" s="474"/>
      <c r="AD8" s="474"/>
      <c r="AE8" s="474"/>
      <c r="AF8" s="474"/>
      <c r="AG8" s="474"/>
      <c r="AJ8" s="479"/>
      <c r="AK8" s="480"/>
      <c r="AL8" s="474"/>
      <c r="AM8" s="474"/>
      <c r="AN8" s="474"/>
      <c r="AO8" s="474"/>
      <c r="AP8" s="474"/>
      <c r="AQ8" s="474"/>
      <c r="AR8" s="474"/>
      <c r="AS8" s="474"/>
      <c r="AT8" s="474"/>
      <c r="AU8" s="474"/>
      <c r="AV8" s="474"/>
      <c r="AW8" s="474"/>
      <c r="AX8" s="474"/>
      <c r="AY8" s="474"/>
      <c r="AZ8" s="474"/>
      <c r="BA8" s="474"/>
      <c r="BB8" s="474"/>
      <c r="BC8" s="474"/>
      <c r="BD8" s="474"/>
      <c r="BE8" s="474"/>
      <c r="BF8" s="474"/>
      <c r="BG8" s="474"/>
      <c r="BH8" s="474"/>
      <c r="BI8" s="474"/>
      <c r="BJ8" s="474"/>
      <c r="BK8" s="474"/>
      <c r="BL8" s="474"/>
      <c r="BM8" s="474"/>
      <c r="BN8" s="474"/>
      <c r="BQ8" s="479"/>
      <c r="BR8" s="480"/>
      <c r="BS8" s="474"/>
      <c r="BT8" s="474"/>
      <c r="BU8" s="474"/>
      <c r="BV8" s="474"/>
      <c r="BW8" s="474"/>
      <c r="BX8" s="474"/>
      <c r="BY8" s="474"/>
      <c r="BZ8" s="474"/>
      <c r="CA8" s="474"/>
      <c r="CB8" s="474"/>
      <c r="CC8" s="474"/>
      <c r="CD8" s="474"/>
      <c r="CE8" s="474"/>
      <c r="CF8" s="474"/>
      <c r="CG8" s="474"/>
      <c r="CH8" s="474"/>
      <c r="CI8" s="474"/>
      <c r="CJ8" s="474"/>
      <c r="CK8" s="474"/>
      <c r="CL8" s="474"/>
      <c r="CM8" s="474"/>
      <c r="CN8" s="474"/>
      <c r="CO8" s="474"/>
      <c r="CP8" s="474"/>
      <c r="CQ8" s="474"/>
      <c r="CR8" s="474"/>
      <c r="CS8" s="474"/>
      <c r="CT8" s="474"/>
      <c r="CU8" s="474"/>
      <c r="CX8" s="479"/>
      <c r="CY8" s="480"/>
      <c r="CZ8" s="474"/>
      <c r="DA8" s="474"/>
      <c r="DB8" s="474"/>
      <c r="DC8" s="474"/>
      <c r="DD8" s="474"/>
      <c r="DE8" s="474"/>
      <c r="DF8" s="474"/>
      <c r="DG8" s="474"/>
      <c r="DH8" s="474"/>
      <c r="DI8" s="474"/>
      <c r="DJ8" s="474"/>
      <c r="DK8" s="474"/>
      <c r="DL8" s="474"/>
      <c r="DM8" s="474"/>
      <c r="DN8" s="474"/>
      <c r="DO8" s="474"/>
      <c r="DP8" s="474"/>
      <c r="DQ8" s="474"/>
      <c r="DR8" s="474"/>
      <c r="DS8" s="474"/>
      <c r="DT8" s="474"/>
      <c r="DU8" s="474"/>
      <c r="DV8" s="474"/>
      <c r="DW8" s="474"/>
      <c r="DX8" s="474"/>
      <c r="DY8" s="474"/>
      <c r="DZ8" s="474"/>
      <c r="EA8" s="474"/>
      <c r="EB8" s="474"/>
      <c r="EE8" s="479"/>
      <c r="EF8" s="480"/>
      <c r="EG8" s="474"/>
      <c r="EH8" s="474"/>
      <c r="EI8" s="474"/>
      <c r="EJ8" s="474"/>
      <c r="EK8" s="474"/>
      <c r="EL8" s="474"/>
      <c r="EM8" s="474"/>
      <c r="EN8" s="474"/>
      <c r="EO8" s="474"/>
      <c r="EP8" s="474"/>
      <c r="EQ8" s="474"/>
      <c r="ER8" s="474"/>
      <c r="ES8" s="474"/>
      <c r="ET8" s="474"/>
      <c r="EU8" s="474"/>
      <c r="EV8" s="474"/>
      <c r="EW8" s="474"/>
      <c r="EX8" s="474"/>
      <c r="EY8" s="474"/>
      <c r="EZ8" s="474"/>
      <c r="FA8" s="474"/>
      <c r="FB8" s="474"/>
      <c r="FC8" s="474"/>
      <c r="FD8" s="474"/>
      <c r="FE8" s="474"/>
      <c r="FF8" s="474"/>
      <c r="FG8" s="474"/>
      <c r="FH8" s="474"/>
      <c r="FI8" s="474"/>
      <c r="FL8" s="479"/>
      <c r="FM8" s="480"/>
      <c r="FN8" s="474"/>
      <c r="FO8" s="474"/>
      <c r="FP8" s="474"/>
      <c r="FQ8" s="474"/>
      <c r="FR8" s="474"/>
      <c r="FS8" s="474"/>
      <c r="FT8" s="474"/>
      <c r="FU8" s="474"/>
      <c r="FV8" s="474"/>
      <c r="FW8" s="474"/>
      <c r="FX8" s="474"/>
      <c r="FY8" s="474"/>
      <c r="FZ8" s="474"/>
      <c r="GA8" s="474"/>
      <c r="GB8" s="474"/>
      <c r="GC8" s="474"/>
      <c r="GD8" s="474"/>
      <c r="GE8" s="474"/>
      <c r="GF8" s="474"/>
      <c r="GG8" s="474"/>
      <c r="GH8" s="474"/>
      <c r="GI8" s="474"/>
      <c r="GJ8" s="474"/>
      <c r="GK8" s="474"/>
      <c r="GL8" s="474"/>
      <c r="GM8" s="474"/>
      <c r="GN8" s="474"/>
      <c r="GO8" s="474"/>
      <c r="GP8" s="474"/>
      <c r="GS8" s="479"/>
      <c r="GT8" s="480"/>
      <c r="GU8" s="474"/>
      <c r="GV8" s="474"/>
      <c r="GW8" s="474"/>
      <c r="GX8" s="474"/>
      <c r="GY8" s="474"/>
      <c r="GZ8" s="474"/>
      <c r="HA8" s="474"/>
      <c r="HB8" s="474"/>
      <c r="HC8" s="474"/>
      <c r="HD8" s="474"/>
      <c r="HE8" s="474"/>
      <c r="HF8" s="474"/>
      <c r="HG8" s="474"/>
      <c r="HH8" s="474"/>
      <c r="HI8" s="474"/>
      <c r="HJ8" s="474"/>
      <c r="HK8" s="474"/>
      <c r="HL8" s="474"/>
      <c r="HM8" s="474"/>
      <c r="HN8" s="474"/>
      <c r="HO8" s="474"/>
      <c r="HP8" s="474"/>
      <c r="HQ8" s="474"/>
      <c r="HR8" s="474"/>
      <c r="HS8" s="474"/>
      <c r="HT8" s="474"/>
      <c r="HU8" s="474"/>
      <c r="HV8" s="474"/>
      <c r="HW8" s="474"/>
      <c r="HZ8" s="636" t="s">
        <v>365</v>
      </c>
      <c r="IA8" s="480"/>
      <c r="IB8" s="474"/>
      <c r="IC8" s="474"/>
      <c r="ID8" s="474"/>
      <c r="IE8" s="474"/>
      <c r="IF8" s="474"/>
      <c r="IG8" s="474"/>
      <c r="IH8" s="474"/>
      <c r="II8" s="474"/>
      <c r="IJ8" s="474"/>
      <c r="IK8" s="474"/>
      <c r="IL8" s="474"/>
      <c r="IM8" s="474"/>
      <c r="IN8" s="474"/>
      <c r="IO8" s="474"/>
      <c r="IP8" s="474"/>
      <c r="IQ8" s="474"/>
      <c r="IR8" s="474"/>
      <c r="IS8" s="474"/>
      <c r="IT8" s="474"/>
      <c r="IU8" s="474"/>
      <c r="IV8" s="474"/>
      <c r="IW8" s="474"/>
      <c r="IX8" s="474"/>
      <c r="IY8" s="474"/>
      <c r="IZ8" s="474"/>
      <c r="JA8" s="474"/>
      <c r="JB8" s="474"/>
      <c r="JC8" s="474"/>
      <c r="JD8" s="474"/>
      <c r="JG8" s="471" t="s">
        <v>365</v>
      </c>
      <c r="JH8" s="480"/>
      <c r="JI8" s="474"/>
      <c r="JJ8" s="474"/>
      <c r="JK8" s="474"/>
      <c r="JL8" s="474"/>
      <c r="JM8" s="474"/>
      <c r="JN8" s="474"/>
      <c r="JO8" s="474"/>
      <c r="JP8" s="474"/>
      <c r="JQ8" s="474"/>
      <c r="JR8" s="474"/>
      <c r="JS8" s="474"/>
      <c r="JT8" s="474"/>
      <c r="JU8" s="474"/>
      <c r="JV8" s="474"/>
      <c r="JW8" s="474"/>
      <c r="JX8" s="474"/>
      <c r="JY8" s="474"/>
      <c r="JZ8" s="474"/>
      <c r="KA8" s="474"/>
      <c r="KB8" s="474"/>
      <c r="KC8" s="474"/>
      <c r="KD8" s="474"/>
      <c r="KE8" s="474"/>
      <c r="KF8" s="474"/>
      <c r="KG8" s="474"/>
      <c r="KH8" s="474"/>
      <c r="KI8" s="474"/>
      <c r="KJ8" s="474"/>
      <c r="KK8" s="474"/>
      <c r="KN8" s="636" t="s">
        <v>382</v>
      </c>
      <c r="KO8" s="480"/>
      <c r="KP8" s="474"/>
      <c r="KQ8" s="474"/>
      <c r="KR8" s="474"/>
      <c r="KS8" s="474"/>
      <c r="KT8" s="474"/>
      <c r="KU8" s="474"/>
      <c r="KV8" s="474"/>
      <c r="KW8" s="474"/>
      <c r="KX8" s="474"/>
      <c r="KY8" s="474"/>
      <c r="KZ8" s="474"/>
      <c r="LA8" s="474"/>
      <c r="LB8" s="474"/>
      <c r="LC8" s="474"/>
      <c r="LD8" s="474"/>
      <c r="LE8" s="474"/>
      <c r="LF8" s="474"/>
      <c r="LG8" s="474"/>
      <c r="LH8" s="474"/>
      <c r="LI8" s="474"/>
      <c r="LJ8" s="474"/>
      <c r="LK8" s="474"/>
      <c r="LL8" s="474"/>
      <c r="LM8" s="474"/>
      <c r="LN8" s="474"/>
      <c r="LO8" s="474"/>
      <c r="LP8" s="474"/>
      <c r="LQ8" s="474"/>
      <c r="LR8" s="474"/>
      <c r="LU8" s="637" t="s">
        <v>365</v>
      </c>
      <c r="LV8" s="480"/>
      <c r="LW8" s="474"/>
      <c r="LX8" s="474"/>
      <c r="LY8" s="474"/>
      <c r="LZ8" s="474"/>
      <c r="MA8" s="474"/>
      <c r="MB8" s="474"/>
      <c r="MC8" s="474"/>
      <c r="MD8" s="474"/>
      <c r="ME8" s="474"/>
      <c r="MF8" s="474"/>
      <c r="MG8" s="474"/>
      <c r="MH8" s="474"/>
      <c r="MI8" s="474"/>
      <c r="MJ8" s="474"/>
      <c r="MK8" s="474"/>
      <c r="ML8" s="474"/>
      <c r="MM8" s="474"/>
      <c r="MN8" s="474"/>
      <c r="MO8" s="474"/>
      <c r="MP8" s="474"/>
      <c r="MQ8" s="474"/>
      <c r="MR8" s="474"/>
      <c r="MS8" s="474"/>
      <c r="MT8" s="474"/>
      <c r="MU8" s="474"/>
      <c r="MV8" s="474"/>
      <c r="MW8" s="474"/>
      <c r="MX8" s="474"/>
      <c r="MY8" s="474"/>
      <c r="NB8" s="472" t="s">
        <v>365</v>
      </c>
      <c r="NC8" s="480"/>
      <c r="ND8" s="474"/>
      <c r="NE8" s="474"/>
      <c r="NF8" s="474"/>
      <c r="NG8" s="474"/>
      <c r="NH8" s="474"/>
      <c r="NI8" s="474"/>
      <c r="NJ8" s="474"/>
      <c r="NK8" s="474"/>
      <c r="NL8" s="474"/>
      <c r="NM8" s="474"/>
      <c r="NN8" s="474"/>
      <c r="NO8" s="474"/>
      <c r="NP8" s="474"/>
      <c r="NQ8" s="474"/>
      <c r="NR8" s="474"/>
      <c r="NS8" s="474"/>
      <c r="NT8" s="474"/>
      <c r="NU8" s="474"/>
      <c r="NV8" s="474"/>
      <c r="NW8" s="474"/>
      <c r="NX8" s="474"/>
      <c r="NY8" s="474"/>
      <c r="NZ8" s="474"/>
      <c r="OA8" s="474"/>
      <c r="OB8" s="474"/>
      <c r="OC8" s="474"/>
      <c r="OD8" s="474"/>
      <c r="OE8" s="474"/>
      <c r="OF8" s="474"/>
      <c r="OI8" s="472" t="s">
        <v>365</v>
      </c>
      <c r="OJ8" s="480"/>
      <c r="OK8" s="474"/>
      <c r="OL8" s="474"/>
      <c r="OM8" s="474"/>
      <c r="ON8" s="474"/>
      <c r="OO8" s="474"/>
      <c r="OP8" s="474"/>
      <c r="OQ8" s="474"/>
      <c r="OR8" s="474"/>
      <c r="OS8" s="474"/>
      <c r="OT8" s="474"/>
      <c r="OU8" s="474"/>
      <c r="OV8" s="474"/>
      <c r="OW8" s="474"/>
      <c r="OX8" s="474"/>
      <c r="OY8" s="474"/>
      <c r="OZ8" s="474"/>
      <c r="PA8" s="474"/>
      <c r="PB8" s="474"/>
      <c r="PC8" s="474"/>
      <c r="PD8" s="474"/>
      <c r="PE8" s="474"/>
      <c r="PF8" s="474"/>
      <c r="PG8" s="474"/>
      <c r="PH8" s="474"/>
      <c r="PI8" s="474"/>
      <c r="PJ8" s="474"/>
      <c r="PK8" s="474"/>
      <c r="PL8" s="474"/>
      <c r="PM8" s="474"/>
      <c r="PP8" s="472" t="s">
        <v>365</v>
      </c>
      <c r="PQ8" s="480"/>
      <c r="PR8" s="474"/>
      <c r="PS8" s="474"/>
      <c r="PT8" s="474"/>
      <c r="PU8" s="474"/>
      <c r="PV8" s="474"/>
      <c r="PW8" s="474"/>
      <c r="PX8" s="474"/>
      <c r="PY8" s="474"/>
      <c r="PZ8" s="474"/>
      <c r="QA8" s="474"/>
      <c r="QB8" s="474"/>
      <c r="QC8" s="474"/>
      <c r="QD8" s="474"/>
      <c r="QE8" s="474"/>
      <c r="QF8" s="474"/>
      <c r="QG8" s="474"/>
      <c r="QH8" s="474"/>
      <c r="QI8" s="474"/>
      <c r="QJ8" s="474"/>
      <c r="QK8" s="474"/>
      <c r="QL8" s="474"/>
      <c r="QM8" s="474"/>
      <c r="QN8" s="474"/>
      <c r="QO8" s="474"/>
      <c r="QP8" s="474"/>
      <c r="QQ8" s="474"/>
      <c r="QR8" s="474"/>
      <c r="QS8" s="474"/>
      <c r="QT8" s="474"/>
      <c r="QW8" s="636" t="s">
        <v>342</v>
      </c>
      <c r="QX8" s="480"/>
      <c r="QY8" s="474"/>
      <c r="QZ8" s="474"/>
      <c r="RA8" s="474"/>
      <c r="RB8" s="474"/>
      <c r="RC8" s="474"/>
      <c r="RD8" s="474"/>
      <c r="RE8" s="474"/>
      <c r="RF8" s="474"/>
      <c r="RG8" s="474"/>
      <c r="RH8" s="474"/>
      <c r="RI8" s="474"/>
      <c r="RJ8" s="474"/>
      <c r="RK8" s="474"/>
      <c r="RL8" s="474"/>
      <c r="RM8" s="474"/>
      <c r="RN8" s="474"/>
      <c r="RO8" s="474"/>
      <c r="RP8" s="474"/>
      <c r="RQ8" s="474"/>
      <c r="RR8" s="474"/>
      <c r="RS8" s="474"/>
      <c r="RT8" s="474"/>
      <c r="RU8" s="474"/>
      <c r="RV8" s="474"/>
      <c r="RW8" s="474"/>
      <c r="RX8" s="474"/>
      <c r="RY8" s="474"/>
      <c r="RZ8" s="474"/>
      <c r="SA8" s="474"/>
    </row>
    <row r="9" spans="1:495" s="223" customFormat="1" ht="17.25" hidden="1" customHeight="1" outlineLevel="1">
      <c r="A9" s="604"/>
      <c r="B9" s="475" t="s">
        <v>128</v>
      </c>
      <c r="C9" s="479"/>
      <c r="D9" s="480"/>
      <c r="E9" s="474"/>
      <c r="F9" s="474"/>
      <c r="G9" s="474"/>
      <c r="H9" s="474"/>
      <c r="I9" s="474"/>
      <c r="J9" s="474"/>
      <c r="K9" s="474"/>
      <c r="L9" s="474"/>
      <c r="M9" s="474"/>
      <c r="N9" s="474"/>
      <c r="O9" s="474"/>
      <c r="P9" s="474"/>
      <c r="Q9" s="474"/>
      <c r="R9" s="474"/>
      <c r="S9" s="474"/>
      <c r="T9" s="474"/>
      <c r="U9" s="474"/>
      <c r="V9" s="474"/>
      <c r="W9" s="474"/>
      <c r="X9" s="474"/>
      <c r="Y9" s="474"/>
      <c r="Z9" s="474"/>
      <c r="AA9" s="474"/>
      <c r="AB9" s="474"/>
      <c r="AC9" s="474"/>
      <c r="AD9" s="474"/>
      <c r="AE9" s="474"/>
      <c r="AF9" s="474"/>
      <c r="AG9" s="474"/>
      <c r="AJ9" s="479"/>
      <c r="AK9" s="480"/>
      <c r="AL9" s="474"/>
      <c r="AM9" s="474"/>
      <c r="AN9" s="474"/>
      <c r="AO9" s="474"/>
      <c r="AP9" s="474"/>
      <c r="AQ9" s="474"/>
      <c r="AR9" s="474"/>
      <c r="AS9" s="474"/>
      <c r="AT9" s="474"/>
      <c r="AU9" s="474"/>
      <c r="AV9" s="474"/>
      <c r="AW9" s="474"/>
      <c r="AX9" s="474"/>
      <c r="AY9" s="474"/>
      <c r="AZ9" s="474"/>
      <c r="BA9" s="474"/>
      <c r="BB9" s="474"/>
      <c r="BC9" s="474"/>
      <c r="BD9" s="474"/>
      <c r="BE9" s="474"/>
      <c r="BF9" s="474"/>
      <c r="BG9" s="474"/>
      <c r="BH9" s="474"/>
      <c r="BI9" s="474"/>
      <c r="BJ9" s="474"/>
      <c r="BK9" s="474"/>
      <c r="BL9" s="474"/>
      <c r="BM9" s="474"/>
      <c r="BN9" s="474"/>
      <c r="BQ9" s="479"/>
      <c r="BR9" s="480"/>
      <c r="BS9" s="474"/>
      <c r="BT9" s="474"/>
      <c r="BU9" s="474"/>
      <c r="BV9" s="474"/>
      <c r="BW9" s="474"/>
      <c r="BX9" s="474"/>
      <c r="BY9" s="474"/>
      <c r="BZ9" s="474"/>
      <c r="CA9" s="474"/>
      <c r="CB9" s="474"/>
      <c r="CC9" s="474"/>
      <c r="CD9" s="474"/>
      <c r="CE9" s="474"/>
      <c r="CF9" s="474"/>
      <c r="CG9" s="474"/>
      <c r="CH9" s="474"/>
      <c r="CI9" s="474"/>
      <c r="CJ9" s="474"/>
      <c r="CK9" s="474"/>
      <c r="CL9" s="474"/>
      <c r="CM9" s="474"/>
      <c r="CN9" s="474"/>
      <c r="CO9" s="474"/>
      <c r="CP9" s="474"/>
      <c r="CQ9" s="474"/>
      <c r="CR9" s="474"/>
      <c r="CS9" s="474"/>
      <c r="CT9" s="474"/>
      <c r="CU9" s="474"/>
      <c r="CX9" s="479"/>
      <c r="CY9" s="480"/>
      <c r="CZ9" s="474"/>
      <c r="DA9" s="474"/>
      <c r="DB9" s="474"/>
      <c r="DC9" s="474"/>
      <c r="DD9" s="474"/>
      <c r="DE9" s="474"/>
      <c r="DF9" s="474"/>
      <c r="DG9" s="474"/>
      <c r="DH9" s="474"/>
      <c r="DI9" s="474"/>
      <c r="DJ9" s="474"/>
      <c r="DK9" s="474"/>
      <c r="DL9" s="474"/>
      <c r="DM9" s="474"/>
      <c r="DN9" s="474"/>
      <c r="DO9" s="474"/>
      <c r="DP9" s="474"/>
      <c r="DQ9" s="474"/>
      <c r="DR9" s="474"/>
      <c r="DS9" s="474"/>
      <c r="DT9" s="474"/>
      <c r="DU9" s="474"/>
      <c r="DV9" s="474"/>
      <c r="DW9" s="474"/>
      <c r="DX9" s="474"/>
      <c r="DY9" s="474"/>
      <c r="DZ9" s="474"/>
      <c r="EA9" s="474"/>
      <c r="EB9" s="474"/>
      <c r="EE9" s="479"/>
      <c r="EF9" s="480"/>
      <c r="EG9" s="474"/>
      <c r="EH9" s="474"/>
      <c r="EI9" s="474"/>
      <c r="EJ9" s="474"/>
      <c r="EK9" s="474"/>
      <c r="EL9" s="474"/>
      <c r="EM9" s="474"/>
      <c r="EN9" s="474"/>
      <c r="EO9" s="474"/>
      <c r="EP9" s="474"/>
      <c r="EQ9" s="474"/>
      <c r="ER9" s="474"/>
      <c r="ES9" s="474"/>
      <c r="ET9" s="474"/>
      <c r="EU9" s="474"/>
      <c r="EV9" s="474"/>
      <c r="EW9" s="474"/>
      <c r="EX9" s="474"/>
      <c r="EY9" s="474"/>
      <c r="EZ9" s="474"/>
      <c r="FA9" s="474"/>
      <c r="FB9" s="474"/>
      <c r="FC9" s="474"/>
      <c r="FD9" s="474"/>
      <c r="FE9" s="474"/>
      <c r="FF9" s="474"/>
      <c r="FG9" s="474"/>
      <c r="FH9" s="474"/>
      <c r="FI9" s="474"/>
      <c r="FL9" s="479"/>
      <c r="FM9" s="480"/>
      <c r="FN9" s="474"/>
      <c r="FO9" s="474"/>
      <c r="FP9" s="474"/>
      <c r="FQ9" s="474"/>
      <c r="FR9" s="474"/>
      <c r="FS9" s="474"/>
      <c r="FT9" s="474"/>
      <c r="FU9" s="474"/>
      <c r="FV9" s="474"/>
      <c r="FW9" s="474"/>
      <c r="FX9" s="474"/>
      <c r="FY9" s="474"/>
      <c r="FZ9" s="474"/>
      <c r="GA9" s="474"/>
      <c r="GB9" s="474"/>
      <c r="GC9" s="474"/>
      <c r="GD9" s="474"/>
      <c r="GE9" s="474"/>
      <c r="GF9" s="474"/>
      <c r="GG9" s="474"/>
      <c r="GH9" s="474"/>
      <c r="GI9" s="474"/>
      <c r="GJ9" s="474"/>
      <c r="GK9" s="474"/>
      <c r="GL9" s="474"/>
      <c r="GM9" s="474"/>
      <c r="GN9" s="474"/>
      <c r="GO9" s="474"/>
      <c r="GP9" s="474"/>
      <c r="GS9" s="473"/>
      <c r="GT9" s="480"/>
      <c r="GU9" s="474"/>
      <c r="GV9" s="474"/>
      <c r="GW9" s="474"/>
      <c r="GX9" s="474"/>
      <c r="GY9" s="474"/>
      <c r="GZ9" s="474"/>
      <c r="HA9" s="474"/>
      <c r="HB9" s="474"/>
      <c r="HC9" s="474"/>
      <c r="HD9" s="474"/>
      <c r="HE9" s="474"/>
      <c r="HF9" s="474"/>
      <c r="HG9" s="474"/>
      <c r="HH9" s="474"/>
      <c r="HI9" s="474"/>
      <c r="HJ9" s="474"/>
      <c r="HK9" s="474"/>
      <c r="HL9" s="474"/>
      <c r="HM9" s="474"/>
      <c r="HN9" s="474"/>
      <c r="HO9" s="474"/>
      <c r="HP9" s="474"/>
      <c r="HQ9" s="474"/>
      <c r="HR9" s="474"/>
      <c r="HS9" s="474"/>
      <c r="HT9" s="474"/>
      <c r="HU9" s="474"/>
      <c r="HV9" s="474"/>
      <c r="HW9" s="474"/>
      <c r="HZ9" s="636" t="s">
        <v>365</v>
      </c>
      <c r="IA9" s="480"/>
      <c r="IB9" s="474"/>
      <c r="IC9" s="474"/>
      <c r="ID9" s="474"/>
      <c r="IE9" s="474"/>
      <c r="IF9" s="474"/>
      <c r="IG9" s="474"/>
      <c r="IH9" s="474"/>
      <c r="II9" s="474"/>
      <c r="IJ9" s="474"/>
      <c r="IK9" s="474"/>
      <c r="IL9" s="474"/>
      <c r="IM9" s="474"/>
      <c r="IN9" s="474"/>
      <c r="IO9" s="474"/>
      <c r="IP9" s="474"/>
      <c r="IQ9" s="474"/>
      <c r="IR9" s="474"/>
      <c r="IS9" s="474"/>
      <c r="IT9" s="474"/>
      <c r="IU9" s="474"/>
      <c r="IV9" s="474"/>
      <c r="IW9" s="474"/>
      <c r="IX9" s="474"/>
      <c r="IY9" s="474"/>
      <c r="IZ9" s="474"/>
      <c r="JA9" s="474"/>
      <c r="JB9" s="474"/>
      <c r="JC9" s="474"/>
      <c r="JD9" s="474"/>
      <c r="JG9" s="471" t="s">
        <v>342</v>
      </c>
      <c r="JH9" s="480"/>
      <c r="JI9" s="474"/>
      <c r="JJ9" s="474"/>
      <c r="JK9" s="474"/>
      <c r="JL9" s="474"/>
      <c r="JM9" s="474"/>
      <c r="JN9" s="474"/>
      <c r="JO9" s="474"/>
      <c r="JP9" s="474"/>
      <c r="JQ9" s="474"/>
      <c r="JR9" s="474"/>
      <c r="JS9" s="474"/>
      <c r="JT9" s="474"/>
      <c r="JU9" s="474"/>
      <c r="JV9" s="474"/>
      <c r="JW9" s="474"/>
      <c r="JX9" s="474"/>
      <c r="JY9" s="474"/>
      <c r="JZ9" s="474"/>
      <c r="KA9" s="474"/>
      <c r="KB9" s="474"/>
      <c r="KC9" s="474"/>
      <c r="KD9" s="474"/>
      <c r="KE9" s="474"/>
      <c r="KF9" s="474"/>
      <c r="KG9" s="474"/>
      <c r="KH9" s="474"/>
      <c r="KI9" s="474"/>
      <c r="KJ9" s="474"/>
      <c r="KK9" s="474"/>
      <c r="KN9" s="636" t="s">
        <v>382</v>
      </c>
      <c r="KO9" s="480"/>
      <c r="KP9" s="474"/>
      <c r="KQ9" s="474"/>
      <c r="KR9" s="474"/>
      <c r="KS9" s="474"/>
      <c r="KT9" s="474"/>
      <c r="KU9" s="474"/>
      <c r="KV9" s="474"/>
      <c r="KW9" s="474"/>
      <c r="KX9" s="474"/>
      <c r="KY9" s="474"/>
      <c r="KZ9" s="474"/>
      <c r="LA9" s="474"/>
      <c r="LB9" s="474"/>
      <c r="LC9" s="474"/>
      <c r="LD9" s="474"/>
      <c r="LE9" s="474"/>
      <c r="LF9" s="474"/>
      <c r="LG9" s="474"/>
      <c r="LH9" s="474"/>
      <c r="LI9" s="474"/>
      <c r="LJ9" s="474"/>
      <c r="LK9" s="474"/>
      <c r="LL9" s="474"/>
      <c r="LM9" s="474"/>
      <c r="LN9" s="474"/>
      <c r="LO9" s="474"/>
      <c r="LP9" s="474"/>
      <c r="LQ9" s="474"/>
      <c r="LR9" s="474"/>
      <c r="LU9" s="637" t="s">
        <v>342</v>
      </c>
      <c r="LV9" s="480"/>
      <c r="LW9" s="474"/>
      <c r="LX9" s="474"/>
      <c r="LY9" s="474"/>
      <c r="LZ9" s="474"/>
      <c r="MA9" s="474"/>
      <c r="MB9" s="474"/>
      <c r="MC9" s="474"/>
      <c r="MD9" s="474"/>
      <c r="ME9" s="474"/>
      <c r="MF9" s="474"/>
      <c r="MG9" s="474"/>
      <c r="MH9" s="474"/>
      <c r="MI9" s="474"/>
      <c r="MJ9" s="474"/>
      <c r="MK9" s="474"/>
      <c r="ML9" s="474"/>
      <c r="MM9" s="474"/>
      <c r="MN9" s="474"/>
      <c r="MO9" s="474"/>
      <c r="MP9" s="474"/>
      <c r="MQ9" s="474"/>
      <c r="MR9" s="474"/>
      <c r="MS9" s="474"/>
      <c r="MT9" s="474"/>
      <c r="MU9" s="474"/>
      <c r="MV9" s="474"/>
      <c r="MW9" s="474"/>
      <c r="MX9" s="474"/>
      <c r="MY9" s="474"/>
      <c r="NB9" s="472" t="s">
        <v>365</v>
      </c>
      <c r="NC9" s="480"/>
      <c r="ND9" s="474"/>
      <c r="NE9" s="474"/>
      <c r="NF9" s="474"/>
      <c r="NG9" s="474"/>
      <c r="NH9" s="474"/>
      <c r="NI9" s="474"/>
      <c r="NJ9" s="474"/>
      <c r="NK9" s="474"/>
      <c r="NL9" s="474"/>
      <c r="NM9" s="474"/>
      <c r="NN9" s="474"/>
      <c r="NO9" s="474"/>
      <c r="NP9" s="474"/>
      <c r="NQ9" s="474"/>
      <c r="NR9" s="474"/>
      <c r="NS9" s="474"/>
      <c r="NT9" s="474"/>
      <c r="NU9" s="474"/>
      <c r="NV9" s="474"/>
      <c r="NW9" s="474"/>
      <c r="NX9" s="474"/>
      <c r="NY9" s="474"/>
      <c r="NZ9" s="474"/>
      <c r="OA9" s="474"/>
      <c r="OB9" s="474"/>
      <c r="OC9" s="474"/>
      <c r="OD9" s="474"/>
      <c r="OE9" s="474"/>
      <c r="OF9" s="474"/>
      <c r="OI9" s="472" t="s">
        <v>365</v>
      </c>
      <c r="OJ9" s="480"/>
      <c r="OK9" s="474"/>
      <c r="OL9" s="474"/>
      <c r="OM9" s="474"/>
      <c r="ON9" s="474"/>
      <c r="OO9" s="474"/>
      <c r="OP9" s="474"/>
      <c r="OQ9" s="474"/>
      <c r="OR9" s="474"/>
      <c r="OS9" s="474"/>
      <c r="OT9" s="474"/>
      <c r="OU9" s="474"/>
      <c r="OV9" s="474"/>
      <c r="OW9" s="474"/>
      <c r="OX9" s="474"/>
      <c r="OY9" s="474"/>
      <c r="OZ9" s="474"/>
      <c r="PA9" s="474"/>
      <c r="PB9" s="474"/>
      <c r="PC9" s="474"/>
      <c r="PD9" s="474"/>
      <c r="PE9" s="474"/>
      <c r="PF9" s="474"/>
      <c r="PG9" s="474"/>
      <c r="PH9" s="474"/>
      <c r="PI9" s="474"/>
      <c r="PJ9" s="474"/>
      <c r="PK9" s="474"/>
      <c r="PL9" s="474"/>
      <c r="PM9" s="474"/>
      <c r="PP9" s="472" t="s">
        <v>365</v>
      </c>
      <c r="PQ9" s="480"/>
      <c r="PR9" s="474"/>
      <c r="PS9" s="474"/>
      <c r="PT9" s="474"/>
      <c r="PU9" s="474"/>
      <c r="PV9" s="474"/>
      <c r="PW9" s="474"/>
      <c r="PX9" s="474"/>
      <c r="PY9" s="474"/>
      <c r="PZ9" s="474"/>
      <c r="QA9" s="474"/>
      <c r="QB9" s="474"/>
      <c r="QC9" s="474"/>
      <c r="QD9" s="474"/>
      <c r="QE9" s="474"/>
      <c r="QF9" s="474"/>
      <c r="QG9" s="474"/>
      <c r="QH9" s="474"/>
      <c r="QI9" s="474"/>
      <c r="QJ9" s="474"/>
      <c r="QK9" s="474"/>
      <c r="QL9" s="474"/>
      <c r="QM9" s="474"/>
      <c r="QN9" s="474"/>
      <c r="QO9" s="474"/>
      <c r="QP9" s="474"/>
      <c r="QQ9" s="474"/>
      <c r="QR9" s="474"/>
      <c r="QS9" s="474"/>
      <c r="QT9" s="474"/>
      <c r="QW9" s="636" t="s">
        <v>342</v>
      </c>
      <c r="QX9" s="480"/>
      <c r="QY9" s="474"/>
      <c r="QZ9" s="474"/>
      <c r="RA9" s="474"/>
      <c r="RB9" s="474"/>
      <c r="RC9" s="474"/>
      <c r="RD9" s="474"/>
      <c r="RE9" s="474"/>
      <c r="RF9" s="474"/>
      <c r="RG9" s="474"/>
      <c r="RH9" s="474"/>
      <c r="RI9" s="474"/>
      <c r="RJ9" s="474"/>
      <c r="RK9" s="474"/>
      <c r="RL9" s="474"/>
      <c r="RM9" s="474"/>
      <c r="RN9" s="474"/>
      <c r="RO9" s="474"/>
      <c r="RP9" s="474"/>
      <c r="RQ9" s="474"/>
      <c r="RR9" s="474"/>
      <c r="RS9" s="474"/>
      <c r="RT9" s="474"/>
      <c r="RU9" s="474"/>
      <c r="RV9" s="474"/>
      <c r="RW9" s="474"/>
      <c r="RX9" s="474"/>
      <c r="RY9" s="474"/>
      <c r="RZ9" s="474"/>
      <c r="SA9" s="474"/>
    </row>
    <row r="10" spans="1:495" s="223" customFormat="1" ht="17.25" hidden="1" customHeight="1" outlineLevel="1">
      <c r="A10" s="604"/>
      <c r="B10" s="475" t="s">
        <v>324</v>
      </c>
      <c r="C10" s="482"/>
      <c r="D10" s="480"/>
      <c r="E10" s="474"/>
      <c r="F10" s="474"/>
      <c r="G10" s="474"/>
      <c r="H10" s="474"/>
      <c r="I10" s="474"/>
      <c r="J10" s="474"/>
      <c r="K10" s="474"/>
      <c r="L10" s="474"/>
      <c r="M10" s="474"/>
      <c r="N10" s="474"/>
      <c r="O10" s="474"/>
      <c r="P10" s="474"/>
      <c r="Q10" s="474"/>
      <c r="R10" s="474"/>
      <c r="S10" s="474"/>
      <c r="T10" s="474"/>
      <c r="U10" s="474"/>
      <c r="V10" s="474"/>
      <c r="W10" s="474"/>
      <c r="X10" s="474"/>
      <c r="Y10" s="474"/>
      <c r="Z10" s="474"/>
      <c r="AA10" s="474"/>
      <c r="AB10" s="474"/>
      <c r="AC10" s="474"/>
      <c r="AD10" s="474"/>
      <c r="AE10" s="474"/>
      <c r="AF10" s="474"/>
      <c r="AG10" s="474"/>
      <c r="AJ10" s="482"/>
      <c r="AK10" s="480"/>
      <c r="AL10" s="474"/>
      <c r="AM10" s="474"/>
      <c r="AN10" s="474"/>
      <c r="AO10" s="474"/>
      <c r="AP10" s="474"/>
      <c r="AQ10" s="474"/>
      <c r="AR10" s="474"/>
      <c r="AS10" s="474"/>
      <c r="AT10" s="474"/>
      <c r="AU10" s="474"/>
      <c r="AV10" s="474"/>
      <c r="AW10" s="474"/>
      <c r="AX10" s="474"/>
      <c r="AY10" s="474"/>
      <c r="AZ10" s="474"/>
      <c r="BA10" s="474"/>
      <c r="BB10" s="474"/>
      <c r="BC10" s="474"/>
      <c r="BD10" s="474"/>
      <c r="BE10" s="474"/>
      <c r="BF10" s="474"/>
      <c r="BG10" s="474"/>
      <c r="BH10" s="474"/>
      <c r="BI10" s="474"/>
      <c r="BJ10" s="474"/>
      <c r="BK10" s="474"/>
      <c r="BL10" s="474"/>
      <c r="BM10" s="474"/>
      <c r="BN10" s="474"/>
      <c r="BQ10" s="482"/>
      <c r="BR10" s="480"/>
      <c r="BS10" s="474"/>
      <c r="BT10" s="474"/>
      <c r="BU10" s="474"/>
      <c r="BV10" s="474"/>
      <c r="BW10" s="474"/>
      <c r="BX10" s="474"/>
      <c r="BY10" s="474"/>
      <c r="BZ10" s="474"/>
      <c r="CA10" s="474"/>
      <c r="CB10" s="474"/>
      <c r="CC10" s="474"/>
      <c r="CD10" s="474"/>
      <c r="CE10" s="474"/>
      <c r="CF10" s="474"/>
      <c r="CG10" s="474"/>
      <c r="CH10" s="474"/>
      <c r="CI10" s="474"/>
      <c r="CJ10" s="474"/>
      <c r="CK10" s="474"/>
      <c r="CL10" s="474"/>
      <c r="CM10" s="474"/>
      <c r="CN10" s="474"/>
      <c r="CO10" s="474"/>
      <c r="CP10" s="474"/>
      <c r="CQ10" s="474"/>
      <c r="CR10" s="474"/>
      <c r="CS10" s="474"/>
      <c r="CT10" s="474"/>
      <c r="CU10" s="474"/>
      <c r="CX10" s="482"/>
      <c r="CY10" s="480"/>
      <c r="CZ10" s="474"/>
      <c r="DA10" s="474"/>
      <c r="DB10" s="474"/>
      <c r="DC10" s="474"/>
      <c r="DD10" s="474"/>
      <c r="DE10" s="474"/>
      <c r="DF10" s="474"/>
      <c r="DG10" s="474"/>
      <c r="DH10" s="474"/>
      <c r="DI10" s="474"/>
      <c r="DJ10" s="474"/>
      <c r="DK10" s="474"/>
      <c r="DL10" s="474"/>
      <c r="DM10" s="474"/>
      <c r="DN10" s="474"/>
      <c r="DO10" s="474"/>
      <c r="DP10" s="474"/>
      <c r="DQ10" s="474"/>
      <c r="DR10" s="474"/>
      <c r="DS10" s="474"/>
      <c r="DT10" s="474"/>
      <c r="DU10" s="474"/>
      <c r="DV10" s="474"/>
      <c r="DW10" s="474"/>
      <c r="DX10" s="474"/>
      <c r="DY10" s="474"/>
      <c r="DZ10" s="474"/>
      <c r="EA10" s="474"/>
      <c r="EB10" s="474"/>
      <c r="EE10" s="482"/>
      <c r="EF10" s="480"/>
      <c r="EG10" s="474"/>
      <c r="EH10" s="474"/>
      <c r="EI10" s="474"/>
      <c r="EJ10" s="474"/>
      <c r="EK10" s="474"/>
      <c r="EL10" s="474"/>
      <c r="EM10" s="474"/>
      <c r="EN10" s="474"/>
      <c r="EO10" s="474"/>
      <c r="EP10" s="474"/>
      <c r="EQ10" s="474"/>
      <c r="ER10" s="474"/>
      <c r="ES10" s="474"/>
      <c r="ET10" s="474"/>
      <c r="EU10" s="474"/>
      <c r="EV10" s="474"/>
      <c r="EW10" s="474"/>
      <c r="EX10" s="474"/>
      <c r="EY10" s="474"/>
      <c r="EZ10" s="474"/>
      <c r="FA10" s="474"/>
      <c r="FB10" s="474"/>
      <c r="FC10" s="474"/>
      <c r="FD10" s="474"/>
      <c r="FE10" s="474"/>
      <c r="FF10" s="474"/>
      <c r="FG10" s="474"/>
      <c r="FH10" s="474"/>
      <c r="FI10" s="474"/>
      <c r="FL10" s="482"/>
      <c r="FM10" s="480"/>
      <c r="FN10" s="474"/>
      <c r="FO10" s="474"/>
      <c r="FP10" s="474"/>
      <c r="FQ10" s="474"/>
      <c r="FR10" s="474"/>
      <c r="FS10" s="474"/>
      <c r="FT10" s="474"/>
      <c r="FU10" s="474"/>
      <c r="FV10" s="474"/>
      <c r="FW10" s="474"/>
      <c r="FX10" s="474"/>
      <c r="FY10" s="474"/>
      <c r="FZ10" s="474"/>
      <c r="GA10" s="474"/>
      <c r="GB10" s="474"/>
      <c r="GC10" s="474"/>
      <c r="GD10" s="474"/>
      <c r="GE10" s="474"/>
      <c r="GF10" s="474"/>
      <c r="GG10" s="474"/>
      <c r="GH10" s="474"/>
      <c r="GI10" s="474"/>
      <c r="GJ10" s="474"/>
      <c r="GK10" s="474"/>
      <c r="GL10" s="474"/>
      <c r="GM10" s="474"/>
      <c r="GN10" s="474"/>
      <c r="GO10" s="474"/>
      <c r="GP10" s="474"/>
      <c r="GS10" s="482"/>
      <c r="GT10" s="480"/>
      <c r="GU10" s="474"/>
      <c r="GV10" s="474"/>
      <c r="GW10" s="474"/>
      <c r="GX10" s="474"/>
      <c r="GY10" s="474"/>
      <c r="GZ10" s="474"/>
      <c r="HA10" s="474"/>
      <c r="HB10" s="474"/>
      <c r="HC10" s="474"/>
      <c r="HD10" s="474"/>
      <c r="HE10" s="474"/>
      <c r="HF10" s="474"/>
      <c r="HG10" s="474"/>
      <c r="HH10" s="474"/>
      <c r="HI10" s="474"/>
      <c r="HJ10" s="474"/>
      <c r="HK10" s="474"/>
      <c r="HL10" s="474"/>
      <c r="HM10" s="474"/>
      <c r="HN10" s="474"/>
      <c r="HO10" s="474"/>
      <c r="HP10" s="474"/>
      <c r="HQ10" s="474"/>
      <c r="HR10" s="474"/>
      <c r="HS10" s="474"/>
      <c r="HT10" s="474"/>
      <c r="HU10" s="474"/>
      <c r="HV10" s="474"/>
      <c r="HW10" s="474"/>
      <c r="HZ10" s="636" t="s">
        <v>382</v>
      </c>
      <c r="IA10" s="480"/>
      <c r="IB10" s="474"/>
      <c r="IC10" s="474"/>
      <c r="ID10" s="474"/>
      <c r="IE10" s="474"/>
      <c r="IF10" s="474"/>
      <c r="IG10" s="474"/>
      <c r="IH10" s="474"/>
      <c r="II10" s="474"/>
      <c r="IJ10" s="474"/>
      <c r="IK10" s="474"/>
      <c r="IL10" s="474"/>
      <c r="IM10" s="474"/>
      <c r="IN10" s="474"/>
      <c r="IO10" s="474"/>
      <c r="IP10" s="474"/>
      <c r="IQ10" s="474"/>
      <c r="IR10" s="474"/>
      <c r="IS10" s="474"/>
      <c r="IT10" s="474"/>
      <c r="IU10" s="474"/>
      <c r="IV10" s="474"/>
      <c r="IW10" s="474"/>
      <c r="IX10" s="474"/>
      <c r="IY10" s="474"/>
      <c r="IZ10" s="474"/>
      <c r="JA10" s="474"/>
      <c r="JB10" s="474"/>
      <c r="JC10" s="474"/>
      <c r="JD10" s="474"/>
      <c r="JG10" s="564" t="s">
        <v>342</v>
      </c>
      <c r="JH10" s="480"/>
      <c r="JI10" s="474"/>
      <c r="JJ10" s="474"/>
      <c r="JK10" s="474"/>
      <c r="JL10" s="474"/>
      <c r="JM10" s="474"/>
      <c r="JN10" s="474"/>
      <c r="JO10" s="474"/>
      <c r="JP10" s="474"/>
      <c r="JQ10" s="474"/>
      <c r="JR10" s="474"/>
      <c r="JS10" s="474"/>
      <c r="JT10" s="474"/>
      <c r="JU10" s="474"/>
      <c r="JV10" s="474"/>
      <c r="JW10" s="474"/>
      <c r="JX10" s="474"/>
      <c r="JY10" s="474"/>
      <c r="JZ10" s="474"/>
      <c r="KA10" s="474"/>
      <c r="KB10" s="474"/>
      <c r="KC10" s="474"/>
      <c r="KD10" s="474"/>
      <c r="KE10" s="474"/>
      <c r="KF10" s="474"/>
      <c r="KG10" s="474"/>
      <c r="KH10" s="474"/>
      <c r="KI10" s="474"/>
      <c r="KJ10" s="474"/>
      <c r="KK10" s="474"/>
      <c r="KN10" s="636" t="s">
        <v>342</v>
      </c>
      <c r="KO10" s="480"/>
      <c r="KP10" s="474"/>
      <c r="KQ10" s="474"/>
      <c r="KR10" s="474"/>
      <c r="KS10" s="474"/>
      <c r="KT10" s="474"/>
      <c r="KU10" s="474"/>
      <c r="KV10" s="474"/>
      <c r="KW10" s="474"/>
      <c r="KX10" s="474"/>
      <c r="KY10" s="474"/>
      <c r="KZ10" s="474"/>
      <c r="LA10" s="474"/>
      <c r="LB10" s="474"/>
      <c r="LC10" s="474"/>
      <c r="LD10" s="474"/>
      <c r="LE10" s="474"/>
      <c r="LF10" s="474"/>
      <c r="LG10" s="474"/>
      <c r="LH10" s="474"/>
      <c r="LI10" s="474"/>
      <c r="LJ10" s="474"/>
      <c r="LK10" s="474"/>
      <c r="LL10" s="474"/>
      <c r="LM10" s="474"/>
      <c r="LN10" s="474"/>
      <c r="LO10" s="474"/>
      <c r="LP10" s="474"/>
      <c r="LQ10" s="474"/>
      <c r="LR10" s="474"/>
      <c r="LU10" s="636" t="s">
        <v>342</v>
      </c>
      <c r="LV10" s="480"/>
      <c r="LW10" s="474"/>
      <c r="LX10" s="474"/>
      <c r="LY10" s="474"/>
      <c r="LZ10" s="474"/>
      <c r="MA10" s="474"/>
      <c r="MB10" s="474"/>
      <c r="MC10" s="474"/>
      <c r="MD10" s="474"/>
      <c r="ME10" s="474"/>
      <c r="MF10" s="474"/>
      <c r="MG10" s="474"/>
      <c r="MH10" s="474"/>
      <c r="MI10" s="474"/>
      <c r="MJ10" s="474"/>
      <c r="MK10" s="474"/>
      <c r="ML10" s="474"/>
      <c r="MM10" s="474"/>
      <c r="MN10" s="474"/>
      <c r="MO10" s="474"/>
      <c r="MP10" s="474"/>
      <c r="MQ10" s="474"/>
      <c r="MR10" s="474"/>
      <c r="MS10" s="474"/>
      <c r="MT10" s="474"/>
      <c r="MU10" s="474"/>
      <c r="MV10" s="474"/>
      <c r="MW10" s="474"/>
      <c r="MX10" s="474"/>
      <c r="MY10" s="474"/>
      <c r="NB10" s="482" t="s">
        <v>342</v>
      </c>
      <c r="NC10" s="480"/>
      <c r="ND10" s="474"/>
      <c r="NE10" s="474"/>
      <c r="NF10" s="474"/>
      <c r="NG10" s="474"/>
      <c r="NH10" s="474"/>
      <c r="NI10" s="474"/>
      <c r="NJ10" s="474"/>
      <c r="NK10" s="474"/>
      <c r="NL10" s="474"/>
      <c r="NM10" s="474"/>
      <c r="NN10" s="474"/>
      <c r="NO10" s="474"/>
      <c r="NP10" s="474"/>
      <c r="NQ10" s="474"/>
      <c r="NR10" s="474"/>
      <c r="NS10" s="474"/>
      <c r="NT10" s="474"/>
      <c r="NU10" s="474"/>
      <c r="NV10" s="474"/>
      <c r="NW10" s="474"/>
      <c r="NX10" s="474"/>
      <c r="NY10" s="474"/>
      <c r="NZ10" s="474"/>
      <c r="OA10" s="474"/>
      <c r="OB10" s="474"/>
      <c r="OC10" s="474"/>
      <c r="OD10" s="474"/>
      <c r="OE10" s="474"/>
      <c r="OF10" s="474"/>
      <c r="OI10" s="482" t="s">
        <v>342</v>
      </c>
      <c r="OJ10" s="480"/>
      <c r="OK10" s="474"/>
      <c r="OL10" s="474"/>
      <c r="OM10" s="474"/>
      <c r="ON10" s="474"/>
      <c r="OO10" s="474"/>
      <c r="OP10" s="474"/>
      <c r="OQ10" s="474"/>
      <c r="OR10" s="474"/>
      <c r="OS10" s="474"/>
      <c r="OT10" s="474"/>
      <c r="OU10" s="474"/>
      <c r="OV10" s="474"/>
      <c r="OW10" s="474"/>
      <c r="OX10" s="474"/>
      <c r="OY10" s="474"/>
      <c r="OZ10" s="474"/>
      <c r="PA10" s="474"/>
      <c r="PB10" s="474"/>
      <c r="PC10" s="474"/>
      <c r="PD10" s="474"/>
      <c r="PE10" s="474"/>
      <c r="PF10" s="474"/>
      <c r="PG10" s="474"/>
      <c r="PH10" s="474"/>
      <c r="PI10" s="474"/>
      <c r="PJ10" s="474"/>
      <c r="PK10" s="474"/>
      <c r="PL10" s="474"/>
      <c r="PM10" s="474"/>
      <c r="PP10" s="482" t="s">
        <v>342</v>
      </c>
      <c r="PQ10" s="480"/>
      <c r="PR10" s="474"/>
      <c r="PS10" s="474"/>
      <c r="PT10" s="474"/>
      <c r="PU10" s="474"/>
      <c r="PV10" s="474"/>
      <c r="PW10" s="474"/>
      <c r="PX10" s="474"/>
      <c r="PY10" s="474"/>
      <c r="PZ10" s="474"/>
      <c r="QA10" s="474"/>
      <c r="QB10" s="474"/>
      <c r="QC10" s="474"/>
      <c r="QD10" s="474"/>
      <c r="QE10" s="474"/>
      <c r="QF10" s="474"/>
      <c r="QG10" s="474"/>
      <c r="QH10" s="474"/>
      <c r="QI10" s="474"/>
      <c r="QJ10" s="474"/>
      <c r="QK10" s="474"/>
      <c r="QL10" s="474"/>
      <c r="QM10" s="474"/>
      <c r="QN10" s="474"/>
      <c r="QO10" s="474"/>
      <c r="QP10" s="474"/>
      <c r="QQ10" s="474"/>
      <c r="QR10" s="474"/>
      <c r="QS10" s="474"/>
      <c r="QT10" s="474"/>
      <c r="QW10" s="636" t="s">
        <v>342</v>
      </c>
      <c r="QX10" s="480"/>
      <c r="QY10" s="474"/>
      <c r="QZ10" s="474"/>
      <c r="RA10" s="474"/>
      <c r="RB10" s="474"/>
      <c r="RC10" s="474"/>
      <c r="RD10" s="474"/>
      <c r="RE10" s="474"/>
      <c r="RF10" s="474"/>
      <c r="RG10" s="474"/>
      <c r="RH10" s="474"/>
      <c r="RI10" s="474"/>
      <c r="RJ10" s="474"/>
      <c r="RK10" s="474"/>
      <c r="RL10" s="474"/>
      <c r="RM10" s="474"/>
      <c r="RN10" s="474"/>
      <c r="RO10" s="474"/>
      <c r="RP10" s="474"/>
      <c r="RQ10" s="474"/>
      <c r="RR10" s="474"/>
      <c r="RS10" s="474"/>
      <c r="RT10" s="474"/>
      <c r="RU10" s="474"/>
      <c r="RV10" s="474"/>
      <c r="RW10" s="474"/>
      <c r="RX10" s="474"/>
      <c r="RY10" s="474"/>
      <c r="RZ10" s="474"/>
      <c r="SA10" s="474"/>
    </row>
    <row r="11" spans="1:495" s="223" customFormat="1" ht="17.25" customHeight="1" collapsed="1">
      <c r="A11" s="603"/>
      <c r="B11" s="229"/>
      <c r="C11" s="229"/>
      <c r="D11" s="229"/>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J11" s="229"/>
      <c r="AK11" s="229"/>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Q11" s="229"/>
      <c r="BR11" s="229"/>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X11" s="229"/>
      <c r="CY11" s="229"/>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E11" s="229"/>
      <c r="EF11" s="229"/>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L11" s="229"/>
      <c r="FM11" s="229"/>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231"/>
      <c r="GN11" s="231"/>
      <c r="GO11" s="231"/>
      <c r="GP11" s="231"/>
      <c r="GS11" s="229"/>
      <c r="GT11" s="229"/>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Z11" s="229"/>
      <c r="IA11" s="229"/>
      <c r="IB11" s="231"/>
      <c r="IC11" s="231"/>
      <c r="ID11" s="231"/>
      <c r="IE11" s="231"/>
      <c r="IF11" s="231"/>
      <c r="IG11" s="231"/>
      <c r="IH11" s="231"/>
      <c r="II11" s="232"/>
      <c r="IJ11" s="231"/>
      <c r="IK11" s="231"/>
      <c r="IL11" s="231"/>
      <c r="IM11" s="231"/>
      <c r="IN11" s="231"/>
      <c r="IO11" s="231"/>
      <c r="IP11" s="231"/>
      <c r="IQ11" s="231"/>
      <c r="IR11" s="231"/>
      <c r="IS11" s="231"/>
      <c r="IT11" s="231"/>
      <c r="IU11" s="231"/>
      <c r="IV11" s="231"/>
      <c r="IW11" s="231"/>
      <c r="IX11" s="231"/>
      <c r="IY11" s="231"/>
      <c r="IZ11" s="231"/>
      <c r="JA11" s="231"/>
      <c r="JB11" s="231"/>
      <c r="JC11" s="231"/>
      <c r="JD11" s="231"/>
      <c r="JG11" s="229"/>
      <c r="JH11" s="229"/>
      <c r="JI11" s="231"/>
      <c r="JJ11" s="233"/>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31"/>
      <c r="KN11" s="229"/>
      <c r="KO11" s="229"/>
      <c r="KP11" s="231"/>
      <c r="KQ11" s="231"/>
      <c r="KR11" s="231"/>
      <c r="KS11" s="231"/>
      <c r="KT11" s="231"/>
      <c r="KU11" s="231"/>
      <c r="KV11" s="231"/>
      <c r="KW11" s="231"/>
      <c r="KX11" s="231"/>
      <c r="KY11" s="231"/>
      <c r="KZ11" s="231"/>
      <c r="LA11" s="231"/>
      <c r="LB11" s="231"/>
      <c r="LC11" s="231"/>
      <c r="LD11" s="231"/>
      <c r="LE11" s="231"/>
      <c r="LF11" s="231"/>
      <c r="LG11" s="231"/>
      <c r="LH11" s="231"/>
      <c r="LI11" s="231"/>
      <c r="LJ11" s="231"/>
      <c r="LK11" s="231"/>
      <c r="LL11" s="231"/>
      <c r="LM11" s="231"/>
      <c r="LN11" s="231"/>
      <c r="LO11" s="231"/>
      <c r="LP11" s="231"/>
      <c r="LQ11" s="231"/>
      <c r="LR11" s="231"/>
      <c r="LU11" s="229"/>
      <c r="LV11" s="229"/>
      <c r="LW11" s="231"/>
      <c r="LX11" s="231"/>
      <c r="LY11" s="231"/>
      <c r="LZ11" s="231"/>
      <c r="MA11" s="231"/>
      <c r="MB11" s="231"/>
      <c r="MC11" s="231"/>
      <c r="MD11" s="231"/>
      <c r="ME11" s="231"/>
      <c r="MF11" s="231"/>
      <c r="MG11" s="231"/>
      <c r="MH11" s="231"/>
      <c r="MI11" s="231"/>
      <c r="MJ11" s="231"/>
      <c r="MK11" s="231"/>
      <c r="ML11" s="231"/>
      <c r="MM11" s="231"/>
      <c r="MN11" s="231"/>
      <c r="MO11" s="231"/>
      <c r="MP11" s="231"/>
      <c r="MQ11" s="231"/>
      <c r="MR11" s="231"/>
      <c r="MS11" s="231"/>
      <c r="MT11" s="231"/>
      <c r="MU11" s="231"/>
      <c r="MV11" s="231"/>
      <c r="MW11" s="231"/>
      <c r="MX11" s="231"/>
      <c r="MY11" s="231"/>
      <c r="NB11" s="229"/>
      <c r="NC11" s="229"/>
      <c r="ND11" s="231"/>
      <c r="NE11" s="231"/>
      <c r="NF11" s="231"/>
      <c r="NG11" s="231"/>
      <c r="NH11" s="231"/>
      <c r="NI11" s="231"/>
      <c r="NJ11" s="231"/>
      <c r="NK11" s="231"/>
      <c r="NL11" s="231"/>
      <c r="NM11" s="231"/>
      <c r="NN11" s="231"/>
      <c r="NO11" s="231"/>
      <c r="NP11" s="231"/>
      <c r="NQ11" s="231"/>
      <c r="NR11" s="231"/>
      <c r="NS11" s="231"/>
      <c r="NT11" s="231"/>
      <c r="NU11" s="231"/>
      <c r="NV11" s="231"/>
      <c r="NW11" s="231"/>
      <c r="NX11" s="231"/>
      <c r="NY11" s="231"/>
      <c r="NZ11" s="231"/>
      <c r="OA11" s="231"/>
      <c r="OB11" s="231"/>
      <c r="OC11" s="231"/>
      <c r="OD11" s="231"/>
      <c r="OE11" s="231"/>
      <c r="OF11" s="231"/>
      <c r="OI11" s="229"/>
      <c r="OJ11" s="229"/>
      <c r="OK11" s="231"/>
      <c r="OL11" s="231"/>
      <c r="OM11" s="231"/>
      <c r="ON11" s="231"/>
      <c r="OO11" s="231"/>
      <c r="OP11" s="231"/>
      <c r="OQ11" s="231"/>
      <c r="OR11" s="231"/>
      <c r="OS11" s="231"/>
      <c r="OT11" s="231"/>
      <c r="OU11" s="231"/>
      <c r="OV11" s="231"/>
      <c r="OW11" s="231"/>
      <c r="OX11" s="231"/>
      <c r="OY11" s="231"/>
      <c r="OZ11" s="231"/>
      <c r="PA11" s="231"/>
      <c r="PB11" s="231"/>
      <c r="PC11" s="231"/>
      <c r="PD11" s="231"/>
      <c r="PE11" s="231"/>
      <c r="PF11" s="231"/>
      <c r="PG11" s="231"/>
      <c r="PH11" s="231"/>
      <c r="PI11" s="231"/>
      <c r="PJ11" s="231"/>
      <c r="PK11" s="231"/>
      <c r="PL11" s="231"/>
      <c r="PM11" s="231"/>
      <c r="PP11" s="229"/>
      <c r="PQ11" s="229"/>
      <c r="PR11" s="231"/>
      <c r="PS11" s="231"/>
      <c r="PT11" s="231"/>
      <c r="PU11" s="231"/>
      <c r="PV11" s="231"/>
      <c r="PW11" s="231"/>
      <c r="PX11" s="231"/>
      <c r="PY11" s="231"/>
      <c r="PZ11" s="231"/>
      <c r="QA11" s="231"/>
      <c r="QB11" s="231"/>
      <c r="QC11" s="231"/>
      <c r="QD11" s="231"/>
      <c r="QE11" s="231"/>
      <c r="QF11" s="231"/>
      <c r="QG11" s="231"/>
      <c r="QH11" s="231"/>
      <c r="QI11" s="231"/>
      <c r="QJ11" s="231"/>
      <c r="QK11" s="231"/>
      <c r="QL11" s="231"/>
      <c r="QM11" s="231"/>
      <c r="QN11" s="231"/>
      <c r="QO11" s="231"/>
      <c r="QP11" s="231"/>
      <c r="QQ11" s="231"/>
      <c r="QR11" s="231"/>
      <c r="QS11" s="231"/>
      <c r="QT11" s="231"/>
      <c r="QW11" s="229"/>
      <c r="QX11" s="229"/>
      <c r="QY11" s="231"/>
      <c r="QZ11" s="231"/>
      <c r="RA11" s="231"/>
      <c r="RB11" s="231"/>
      <c r="RC11" s="231"/>
      <c r="RD11" s="231"/>
      <c r="RE11" s="231"/>
      <c r="RF11" s="231"/>
      <c r="RG11" s="231"/>
      <c r="RH11" s="231"/>
      <c r="RI11" s="231"/>
      <c r="RJ11" s="231"/>
      <c r="RK11" s="231"/>
      <c r="RL11" s="231"/>
      <c r="RM11" s="231"/>
      <c r="RN11" s="231"/>
      <c r="RO11" s="231"/>
      <c r="RP11" s="231"/>
      <c r="RQ11" s="231"/>
      <c r="RR11" s="231"/>
      <c r="RS11" s="231"/>
      <c r="RT11" s="231"/>
      <c r="RU11" s="231"/>
      <c r="RV11" s="231"/>
      <c r="RW11" s="231"/>
      <c r="RX11" s="231"/>
      <c r="RY11" s="231"/>
      <c r="RZ11" s="231"/>
      <c r="SA11" s="231"/>
    </row>
    <row r="12" spans="1:495" s="503" customFormat="1" ht="75">
      <c r="A12" s="611"/>
      <c r="B12" s="499" t="s">
        <v>123</v>
      </c>
      <c r="C12" s="505" t="s">
        <v>322</v>
      </c>
      <c r="D12" s="505" t="s">
        <v>367</v>
      </c>
      <c r="E12" s="500" t="s">
        <v>320</v>
      </c>
      <c r="F12" s="501" t="s">
        <v>190</v>
      </c>
      <c r="G12" s="501" t="s">
        <v>191</v>
      </c>
      <c r="H12" s="501" t="s">
        <v>303</v>
      </c>
      <c r="I12" s="501" t="s">
        <v>304</v>
      </c>
      <c r="J12" s="501" t="s">
        <v>305</v>
      </c>
      <c r="K12" s="501" t="s">
        <v>306</v>
      </c>
      <c r="L12" s="501" t="s">
        <v>307</v>
      </c>
      <c r="M12" s="501" t="s">
        <v>308</v>
      </c>
      <c r="N12" s="501" t="s">
        <v>309</v>
      </c>
      <c r="O12" s="501" t="s">
        <v>310</v>
      </c>
      <c r="P12" s="501" t="s">
        <v>311</v>
      </c>
      <c r="Q12" s="501" t="s">
        <v>192</v>
      </c>
      <c r="R12" s="501" t="s">
        <v>312</v>
      </c>
      <c r="S12" s="501" t="s">
        <v>313</v>
      </c>
      <c r="T12" s="501" t="s">
        <v>262</v>
      </c>
      <c r="U12" s="501" t="s">
        <v>314</v>
      </c>
      <c r="V12" s="501" t="s">
        <v>315</v>
      </c>
      <c r="W12" s="501" t="s">
        <v>193</v>
      </c>
      <c r="X12" s="501" t="s">
        <v>194</v>
      </c>
      <c r="Y12" s="501" t="s">
        <v>273</v>
      </c>
      <c r="Z12" s="501" t="s">
        <v>316</v>
      </c>
      <c r="AA12" s="501" t="s">
        <v>317</v>
      </c>
      <c r="AB12" s="501" t="s">
        <v>274</v>
      </c>
      <c r="AC12" s="501" t="s">
        <v>318</v>
      </c>
      <c r="AD12" s="501" t="s">
        <v>319</v>
      </c>
      <c r="AE12" s="501" t="s">
        <v>275</v>
      </c>
      <c r="AF12" s="501" t="s">
        <v>276</v>
      </c>
      <c r="AG12" s="502" t="s">
        <v>124</v>
      </c>
      <c r="AJ12" s="505" t="s">
        <v>322</v>
      </c>
      <c r="AK12" s="505" t="s">
        <v>367</v>
      </c>
      <c r="AL12" s="500" t="s">
        <v>320</v>
      </c>
      <c r="AM12" s="501" t="s">
        <v>190</v>
      </c>
      <c r="AN12" s="501" t="s">
        <v>191</v>
      </c>
      <c r="AO12" s="501" t="s">
        <v>303</v>
      </c>
      <c r="AP12" s="501" t="s">
        <v>304</v>
      </c>
      <c r="AQ12" s="501" t="s">
        <v>305</v>
      </c>
      <c r="AR12" s="501" t="s">
        <v>306</v>
      </c>
      <c r="AS12" s="501" t="s">
        <v>307</v>
      </c>
      <c r="AT12" s="501" t="s">
        <v>308</v>
      </c>
      <c r="AU12" s="501" t="s">
        <v>309</v>
      </c>
      <c r="AV12" s="501" t="s">
        <v>310</v>
      </c>
      <c r="AW12" s="501" t="s">
        <v>311</v>
      </c>
      <c r="AX12" s="501" t="s">
        <v>192</v>
      </c>
      <c r="AY12" s="501" t="s">
        <v>312</v>
      </c>
      <c r="AZ12" s="501" t="s">
        <v>313</v>
      </c>
      <c r="BA12" s="501" t="s">
        <v>262</v>
      </c>
      <c r="BB12" s="501" t="s">
        <v>314</v>
      </c>
      <c r="BC12" s="501" t="s">
        <v>315</v>
      </c>
      <c r="BD12" s="501" t="s">
        <v>193</v>
      </c>
      <c r="BE12" s="501" t="s">
        <v>194</v>
      </c>
      <c r="BF12" s="501" t="s">
        <v>273</v>
      </c>
      <c r="BG12" s="501" t="s">
        <v>316</v>
      </c>
      <c r="BH12" s="501" t="s">
        <v>317</v>
      </c>
      <c r="BI12" s="501" t="s">
        <v>274</v>
      </c>
      <c r="BJ12" s="501" t="s">
        <v>318</v>
      </c>
      <c r="BK12" s="501" t="s">
        <v>319</v>
      </c>
      <c r="BL12" s="501" t="s">
        <v>275</v>
      </c>
      <c r="BM12" s="501" t="s">
        <v>276</v>
      </c>
      <c r="BN12" s="502" t="s">
        <v>124</v>
      </c>
      <c r="BQ12" s="504" t="s">
        <v>322</v>
      </c>
      <c r="BR12" s="504" t="s">
        <v>367</v>
      </c>
      <c r="BS12" s="500" t="s">
        <v>320</v>
      </c>
      <c r="BT12" s="501" t="s">
        <v>190</v>
      </c>
      <c r="BU12" s="501" t="s">
        <v>191</v>
      </c>
      <c r="BV12" s="501" t="s">
        <v>303</v>
      </c>
      <c r="BW12" s="501" t="s">
        <v>304</v>
      </c>
      <c r="BX12" s="501" t="s">
        <v>305</v>
      </c>
      <c r="BY12" s="501" t="s">
        <v>306</v>
      </c>
      <c r="BZ12" s="501" t="s">
        <v>307</v>
      </c>
      <c r="CA12" s="501" t="s">
        <v>308</v>
      </c>
      <c r="CB12" s="501" t="s">
        <v>309</v>
      </c>
      <c r="CC12" s="501" t="s">
        <v>310</v>
      </c>
      <c r="CD12" s="501" t="s">
        <v>311</v>
      </c>
      <c r="CE12" s="501" t="s">
        <v>192</v>
      </c>
      <c r="CF12" s="501" t="s">
        <v>312</v>
      </c>
      <c r="CG12" s="501" t="s">
        <v>313</v>
      </c>
      <c r="CH12" s="501" t="s">
        <v>262</v>
      </c>
      <c r="CI12" s="501" t="s">
        <v>314</v>
      </c>
      <c r="CJ12" s="501" t="s">
        <v>315</v>
      </c>
      <c r="CK12" s="501" t="s">
        <v>193</v>
      </c>
      <c r="CL12" s="501" t="s">
        <v>194</v>
      </c>
      <c r="CM12" s="501" t="s">
        <v>273</v>
      </c>
      <c r="CN12" s="501" t="s">
        <v>316</v>
      </c>
      <c r="CO12" s="501" t="s">
        <v>317</v>
      </c>
      <c r="CP12" s="501" t="s">
        <v>274</v>
      </c>
      <c r="CQ12" s="501" t="s">
        <v>318</v>
      </c>
      <c r="CR12" s="501" t="s">
        <v>319</v>
      </c>
      <c r="CS12" s="501" t="s">
        <v>275</v>
      </c>
      <c r="CT12" s="501" t="s">
        <v>276</v>
      </c>
      <c r="CU12" s="502" t="s">
        <v>124</v>
      </c>
      <c r="CX12" s="505" t="s">
        <v>322</v>
      </c>
      <c r="CY12" s="505" t="s">
        <v>367</v>
      </c>
      <c r="CZ12" s="500" t="s">
        <v>320</v>
      </c>
      <c r="DA12" s="501" t="s">
        <v>190</v>
      </c>
      <c r="DB12" s="501" t="s">
        <v>191</v>
      </c>
      <c r="DC12" s="501" t="s">
        <v>303</v>
      </c>
      <c r="DD12" s="501" t="s">
        <v>304</v>
      </c>
      <c r="DE12" s="501" t="s">
        <v>305</v>
      </c>
      <c r="DF12" s="501" t="s">
        <v>306</v>
      </c>
      <c r="DG12" s="501" t="s">
        <v>307</v>
      </c>
      <c r="DH12" s="501" t="s">
        <v>308</v>
      </c>
      <c r="DI12" s="501" t="s">
        <v>309</v>
      </c>
      <c r="DJ12" s="501" t="s">
        <v>310</v>
      </c>
      <c r="DK12" s="501" t="s">
        <v>311</v>
      </c>
      <c r="DL12" s="501" t="s">
        <v>192</v>
      </c>
      <c r="DM12" s="501" t="s">
        <v>312</v>
      </c>
      <c r="DN12" s="501" t="s">
        <v>313</v>
      </c>
      <c r="DO12" s="501" t="s">
        <v>262</v>
      </c>
      <c r="DP12" s="501" t="s">
        <v>314</v>
      </c>
      <c r="DQ12" s="501" t="s">
        <v>315</v>
      </c>
      <c r="DR12" s="501" t="s">
        <v>193</v>
      </c>
      <c r="DS12" s="501" t="s">
        <v>194</v>
      </c>
      <c r="DT12" s="501" t="s">
        <v>273</v>
      </c>
      <c r="DU12" s="501" t="s">
        <v>316</v>
      </c>
      <c r="DV12" s="501" t="s">
        <v>317</v>
      </c>
      <c r="DW12" s="501" t="s">
        <v>274</v>
      </c>
      <c r="DX12" s="501" t="s">
        <v>318</v>
      </c>
      <c r="DY12" s="501" t="s">
        <v>319</v>
      </c>
      <c r="DZ12" s="501" t="s">
        <v>275</v>
      </c>
      <c r="EA12" s="501" t="s">
        <v>276</v>
      </c>
      <c r="EB12" s="502" t="s">
        <v>124</v>
      </c>
      <c r="EE12" s="505" t="s">
        <v>322</v>
      </c>
      <c r="EF12" s="505" t="s">
        <v>367</v>
      </c>
      <c r="EG12" s="500" t="s">
        <v>320</v>
      </c>
      <c r="EH12" s="501" t="s">
        <v>190</v>
      </c>
      <c r="EI12" s="501" t="s">
        <v>191</v>
      </c>
      <c r="EJ12" s="501" t="s">
        <v>303</v>
      </c>
      <c r="EK12" s="501" t="s">
        <v>304</v>
      </c>
      <c r="EL12" s="501" t="s">
        <v>305</v>
      </c>
      <c r="EM12" s="501" t="s">
        <v>306</v>
      </c>
      <c r="EN12" s="501" t="s">
        <v>307</v>
      </c>
      <c r="EO12" s="501" t="s">
        <v>308</v>
      </c>
      <c r="EP12" s="501" t="s">
        <v>309</v>
      </c>
      <c r="EQ12" s="501" t="s">
        <v>310</v>
      </c>
      <c r="ER12" s="501" t="s">
        <v>311</v>
      </c>
      <c r="ES12" s="501" t="s">
        <v>192</v>
      </c>
      <c r="ET12" s="501" t="s">
        <v>312</v>
      </c>
      <c r="EU12" s="501" t="s">
        <v>313</v>
      </c>
      <c r="EV12" s="501" t="s">
        <v>262</v>
      </c>
      <c r="EW12" s="501" t="s">
        <v>314</v>
      </c>
      <c r="EX12" s="501" t="s">
        <v>315</v>
      </c>
      <c r="EY12" s="501" t="s">
        <v>193</v>
      </c>
      <c r="EZ12" s="501" t="s">
        <v>194</v>
      </c>
      <c r="FA12" s="501" t="s">
        <v>273</v>
      </c>
      <c r="FB12" s="501" t="s">
        <v>316</v>
      </c>
      <c r="FC12" s="501" t="s">
        <v>317</v>
      </c>
      <c r="FD12" s="501" t="s">
        <v>274</v>
      </c>
      <c r="FE12" s="501" t="s">
        <v>318</v>
      </c>
      <c r="FF12" s="501" t="s">
        <v>319</v>
      </c>
      <c r="FG12" s="501" t="s">
        <v>275</v>
      </c>
      <c r="FH12" s="501" t="s">
        <v>276</v>
      </c>
      <c r="FI12" s="502" t="s">
        <v>124</v>
      </c>
      <c r="FL12" s="505" t="s">
        <v>322</v>
      </c>
      <c r="FM12" s="505" t="s">
        <v>367</v>
      </c>
      <c r="FN12" s="500" t="s">
        <v>320</v>
      </c>
      <c r="FO12" s="501" t="s">
        <v>190</v>
      </c>
      <c r="FP12" s="501" t="s">
        <v>191</v>
      </c>
      <c r="FQ12" s="501" t="s">
        <v>303</v>
      </c>
      <c r="FR12" s="501" t="s">
        <v>304</v>
      </c>
      <c r="FS12" s="501" t="s">
        <v>305</v>
      </c>
      <c r="FT12" s="501" t="s">
        <v>306</v>
      </c>
      <c r="FU12" s="501" t="s">
        <v>307</v>
      </c>
      <c r="FV12" s="501" t="s">
        <v>308</v>
      </c>
      <c r="FW12" s="501" t="s">
        <v>309</v>
      </c>
      <c r="FX12" s="501" t="s">
        <v>310</v>
      </c>
      <c r="FY12" s="501" t="s">
        <v>311</v>
      </c>
      <c r="FZ12" s="501" t="s">
        <v>192</v>
      </c>
      <c r="GA12" s="501" t="s">
        <v>312</v>
      </c>
      <c r="GB12" s="501" t="s">
        <v>313</v>
      </c>
      <c r="GC12" s="501" t="s">
        <v>262</v>
      </c>
      <c r="GD12" s="501" t="s">
        <v>314</v>
      </c>
      <c r="GE12" s="501" t="s">
        <v>315</v>
      </c>
      <c r="GF12" s="501" t="s">
        <v>193</v>
      </c>
      <c r="GG12" s="501" t="s">
        <v>194</v>
      </c>
      <c r="GH12" s="501" t="s">
        <v>273</v>
      </c>
      <c r="GI12" s="501" t="s">
        <v>316</v>
      </c>
      <c r="GJ12" s="501" t="s">
        <v>317</v>
      </c>
      <c r="GK12" s="501" t="s">
        <v>274</v>
      </c>
      <c r="GL12" s="501" t="s">
        <v>318</v>
      </c>
      <c r="GM12" s="501" t="s">
        <v>319</v>
      </c>
      <c r="GN12" s="501" t="s">
        <v>275</v>
      </c>
      <c r="GO12" s="501" t="s">
        <v>276</v>
      </c>
      <c r="GP12" s="502" t="s">
        <v>124</v>
      </c>
      <c r="GS12" s="505" t="s">
        <v>322</v>
      </c>
      <c r="GT12" s="505" t="s">
        <v>367</v>
      </c>
      <c r="GU12" s="500" t="s">
        <v>320</v>
      </c>
      <c r="GV12" s="505" t="s">
        <v>190</v>
      </c>
      <c r="GW12" s="501" t="s">
        <v>191</v>
      </c>
      <c r="GX12" s="501" t="s">
        <v>303</v>
      </c>
      <c r="GY12" s="501" t="s">
        <v>304</v>
      </c>
      <c r="GZ12" s="501" t="s">
        <v>305</v>
      </c>
      <c r="HA12" s="501" t="s">
        <v>306</v>
      </c>
      <c r="HB12" s="501" t="s">
        <v>307</v>
      </c>
      <c r="HC12" s="501" t="s">
        <v>308</v>
      </c>
      <c r="HD12" s="501" t="s">
        <v>309</v>
      </c>
      <c r="HE12" s="501" t="s">
        <v>310</v>
      </c>
      <c r="HF12" s="501" t="s">
        <v>311</v>
      </c>
      <c r="HG12" s="501" t="s">
        <v>192</v>
      </c>
      <c r="HH12" s="501" t="s">
        <v>312</v>
      </c>
      <c r="HI12" s="501" t="s">
        <v>313</v>
      </c>
      <c r="HJ12" s="501" t="s">
        <v>262</v>
      </c>
      <c r="HK12" s="501" t="s">
        <v>314</v>
      </c>
      <c r="HL12" s="501" t="s">
        <v>315</v>
      </c>
      <c r="HM12" s="501" t="s">
        <v>193</v>
      </c>
      <c r="HN12" s="501" t="s">
        <v>194</v>
      </c>
      <c r="HO12" s="501" t="s">
        <v>273</v>
      </c>
      <c r="HP12" s="501" t="s">
        <v>316</v>
      </c>
      <c r="HQ12" s="501" t="s">
        <v>317</v>
      </c>
      <c r="HR12" s="501" t="s">
        <v>274</v>
      </c>
      <c r="HS12" s="501" t="s">
        <v>318</v>
      </c>
      <c r="HT12" s="501" t="s">
        <v>319</v>
      </c>
      <c r="HU12" s="501" t="s">
        <v>275</v>
      </c>
      <c r="HV12" s="501" t="s">
        <v>276</v>
      </c>
      <c r="HW12" s="502" t="s">
        <v>124</v>
      </c>
      <c r="HZ12" s="502" t="s">
        <v>322</v>
      </c>
      <c r="IA12" s="502" t="s">
        <v>363</v>
      </c>
      <c r="IB12" s="502" t="s">
        <v>320</v>
      </c>
      <c r="IC12" s="502" t="s">
        <v>350</v>
      </c>
      <c r="ID12" s="502" t="s">
        <v>350</v>
      </c>
      <c r="IE12" s="502" t="s">
        <v>303</v>
      </c>
      <c r="IF12" s="502" t="s">
        <v>304</v>
      </c>
      <c r="IG12" s="502" t="s">
        <v>305</v>
      </c>
      <c r="IH12" s="502" t="s">
        <v>306</v>
      </c>
      <c r="II12" s="502" t="s">
        <v>307</v>
      </c>
      <c r="IJ12" s="502" t="s">
        <v>308</v>
      </c>
      <c r="IK12" s="502" t="s">
        <v>309</v>
      </c>
      <c r="IL12" s="502" t="s">
        <v>310</v>
      </c>
      <c r="IM12" s="502" t="s">
        <v>311</v>
      </c>
      <c r="IN12" s="502" t="s">
        <v>192</v>
      </c>
      <c r="IO12" s="502" t="s">
        <v>312</v>
      </c>
      <c r="IP12" s="502" t="s">
        <v>313</v>
      </c>
      <c r="IQ12" s="502" t="s">
        <v>262</v>
      </c>
      <c r="IR12" s="502" t="s">
        <v>314</v>
      </c>
      <c r="IS12" s="502" t="s">
        <v>315</v>
      </c>
      <c r="IT12" s="502" t="s">
        <v>193</v>
      </c>
      <c r="IU12" s="502" t="s">
        <v>194</v>
      </c>
      <c r="IV12" s="502" t="s">
        <v>273</v>
      </c>
      <c r="IW12" s="502" t="s">
        <v>316</v>
      </c>
      <c r="IX12" s="502" t="s">
        <v>317</v>
      </c>
      <c r="IY12" s="502" t="s">
        <v>274</v>
      </c>
      <c r="IZ12" s="502" t="s">
        <v>318</v>
      </c>
      <c r="JA12" s="502" t="s">
        <v>319</v>
      </c>
      <c r="JB12" s="502" t="s">
        <v>275</v>
      </c>
      <c r="JC12" s="502" t="s">
        <v>276</v>
      </c>
      <c r="JD12" s="502" t="s">
        <v>124</v>
      </c>
      <c r="JG12" s="503" t="s">
        <v>322</v>
      </c>
      <c r="JH12" s="503" t="s">
        <v>367</v>
      </c>
      <c r="JI12" s="503" t="s">
        <v>320</v>
      </c>
      <c r="JJ12" s="503" t="s">
        <v>421</v>
      </c>
      <c r="JK12" s="502" t="s">
        <v>350</v>
      </c>
      <c r="JL12" s="502" t="s">
        <v>303</v>
      </c>
      <c r="JM12" s="502" t="s">
        <v>304</v>
      </c>
      <c r="JN12" s="502" t="s">
        <v>305</v>
      </c>
      <c r="JO12" s="502" t="s">
        <v>306</v>
      </c>
      <c r="JP12" s="502" t="s">
        <v>307</v>
      </c>
      <c r="JQ12" s="502" t="s">
        <v>308</v>
      </c>
      <c r="JR12" s="502" t="s">
        <v>309</v>
      </c>
      <c r="JS12" s="502" t="s">
        <v>310</v>
      </c>
      <c r="JT12" s="502" t="s">
        <v>311</v>
      </c>
      <c r="JU12" s="502" t="s">
        <v>192</v>
      </c>
      <c r="JV12" s="502" t="s">
        <v>312</v>
      </c>
      <c r="JW12" s="502" t="s">
        <v>313</v>
      </c>
      <c r="JX12" s="502" t="s">
        <v>262</v>
      </c>
      <c r="JY12" s="502" t="s">
        <v>314</v>
      </c>
      <c r="JZ12" s="502" t="s">
        <v>315</v>
      </c>
      <c r="KA12" s="502" t="s">
        <v>193</v>
      </c>
      <c r="KB12" s="502" t="s">
        <v>194</v>
      </c>
      <c r="KC12" s="502" t="s">
        <v>273</v>
      </c>
      <c r="KD12" s="502" t="s">
        <v>316</v>
      </c>
      <c r="KE12" s="502" t="s">
        <v>317</v>
      </c>
      <c r="KF12" s="502" t="s">
        <v>274</v>
      </c>
      <c r="KG12" s="502" t="s">
        <v>318</v>
      </c>
      <c r="KH12" s="502" t="s">
        <v>319</v>
      </c>
      <c r="KI12" s="502" t="s">
        <v>275</v>
      </c>
      <c r="KJ12" s="502" t="s">
        <v>276</v>
      </c>
      <c r="KK12" s="502" t="s">
        <v>124</v>
      </c>
      <c r="KN12" s="502" t="s">
        <v>322</v>
      </c>
      <c r="KO12" s="502" t="s">
        <v>398</v>
      </c>
      <c r="KP12" s="502" t="s">
        <v>320</v>
      </c>
      <c r="KQ12" s="502" t="s">
        <v>350</v>
      </c>
      <c r="KR12" s="502" t="s">
        <v>191</v>
      </c>
      <c r="KS12" s="502" t="s">
        <v>303</v>
      </c>
      <c r="KT12" s="502" t="s">
        <v>304</v>
      </c>
      <c r="KU12" s="502" t="s">
        <v>305</v>
      </c>
      <c r="KV12" s="502" t="s">
        <v>306</v>
      </c>
      <c r="KW12" s="502" t="s">
        <v>307</v>
      </c>
      <c r="KX12" s="502" t="s">
        <v>308</v>
      </c>
      <c r="KY12" s="502" t="s">
        <v>309</v>
      </c>
      <c r="KZ12" s="502" t="s">
        <v>310</v>
      </c>
      <c r="LA12" s="502" t="s">
        <v>311</v>
      </c>
      <c r="LB12" s="502" t="s">
        <v>192</v>
      </c>
      <c r="LC12" s="502" t="s">
        <v>312</v>
      </c>
      <c r="LD12" s="502" t="s">
        <v>313</v>
      </c>
      <c r="LE12" s="502" t="s">
        <v>262</v>
      </c>
      <c r="LF12" s="502" t="s">
        <v>314</v>
      </c>
      <c r="LG12" s="502" t="s">
        <v>315</v>
      </c>
      <c r="LH12" s="502" t="s">
        <v>193</v>
      </c>
      <c r="LI12" s="502" t="s">
        <v>194</v>
      </c>
      <c r="LJ12" s="502" t="s">
        <v>273</v>
      </c>
      <c r="LK12" s="502" t="s">
        <v>316</v>
      </c>
      <c r="LL12" s="502" t="s">
        <v>317</v>
      </c>
      <c r="LM12" s="502" t="s">
        <v>274</v>
      </c>
      <c r="LN12" s="502" t="s">
        <v>318</v>
      </c>
      <c r="LO12" s="502" t="s">
        <v>319</v>
      </c>
      <c r="LP12" s="502" t="s">
        <v>275</v>
      </c>
      <c r="LQ12" s="502" t="s">
        <v>276</v>
      </c>
      <c r="LR12" s="502" t="s">
        <v>124</v>
      </c>
      <c r="LU12" s="501" t="s">
        <v>322</v>
      </c>
      <c r="LV12" s="501" t="s">
        <v>398</v>
      </c>
      <c r="LW12" s="501" t="s">
        <v>320</v>
      </c>
      <c r="LX12" s="501" t="s">
        <v>350</v>
      </c>
      <c r="LY12" s="501" t="s">
        <v>191</v>
      </c>
      <c r="LZ12" s="501" t="s">
        <v>303</v>
      </c>
      <c r="MA12" s="501" t="s">
        <v>304</v>
      </c>
      <c r="MB12" s="501" t="s">
        <v>305</v>
      </c>
      <c r="MC12" s="501" t="s">
        <v>306</v>
      </c>
      <c r="MD12" s="501" t="s">
        <v>307</v>
      </c>
      <c r="ME12" s="501" t="s">
        <v>308</v>
      </c>
      <c r="MF12" s="501" t="s">
        <v>309</v>
      </c>
      <c r="MG12" s="501" t="s">
        <v>310</v>
      </c>
      <c r="MH12" s="501" t="s">
        <v>311</v>
      </c>
      <c r="MI12" s="501" t="s">
        <v>192</v>
      </c>
      <c r="MJ12" s="501" t="s">
        <v>312</v>
      </c>
      <c r="MK12" s="501" t="s">
        <v>313</v>
      </c>
      <c r="ML12" s="501" t="s">
        <v>262</v>
      </c>
      <c r="MM12" s="501" t="s">
        <v>314</v>
      </c>
      <c r="MN12" s="501" t="s">
        <v>315</v>
      </c>
      <c r="MO12" s="501" t="s">
        <v>193</v>
      </c>
      <c r="MP12" s="501" t="s">
        <v>194</v>
      </c>
      <c r="MQ12" s="501" t="s">
        <v>273</v>
      </c>
      <c r="MR12" s="501" t="s">
        <v>316</v>
      </c>
      <c r="MS12" s="501" t="s">
        <v>317</v>
      </c>
      <c r="MT12" s="501" t="s">
        <v>274</v>
      </c>
      <c r="MU12" s="501" t="s">
        <v>318</v>
      </c>
      <c r="MV12" s="501" t="s">
        <v>319</v>
      </c>
      <c r="MW12" s="501" t="s">
        <v>275</v>
      </c>
      <c r="MX12" s="501" t="s">
        <v>276</v>
      </c>
      <c r="MY12" s="502" t="s">
        <v>124</v>
      </c>
      <c r="NB12" s="501" t="s">
        <v>322</v>
      </c>
      <c r="NC12" s="501" t="s">
        <v>367</v>
      </c>
      <c r="ND12" s="501" t="s">
        <v>320</v>
      </c>
      <c r="NE12" s="501" t="s">
        <v>350</v>
      </c>
      <c r="NF12" s="501" t="s">
        <v>191</v>
      </c>
      <c r="NG12" s="501" t="s">
        <v>303</v>
      </c>
      <c r="NH12" s="501" t="s">
        <v>304</v>
      </c>
      <c r="NI12" s="501" t="s">
        <v>305</v>
      </c>
      <c r="NJ12" s="501" t="s">
        <v>306</v>
      </c>
      <c r="NK12" s="501" t="s">
        <v>307</v>
      </c>
      <c r="NL12" s="501" t="s">
        <v>308</v>
      </c>
      <c r="NM12" s="501" t="s">
        <v>309</v>
      </c>
      <c r="NN12" s="501" t="s">
        <v>310</v>
      </c>
      <c r="NO12" s="501" t="s">
        <v>311</v>
      </c>
      <c r="NP12" s="501" t="s">
        <v>192</v>
      </c>
      <c r="NQ12" s="501" t="s">
        <v>312</v>
      </c>
      <c r="NR12" s="501" t="s">
        <v>313</v>
      </c>
      <c r="NS12" s="501" t="s">
        <v>262</v>
      </c>
      <c r="NT12" s="501" t="s">
        <v>314</v>
      </c>
      <c r="NU12" s="501" t="s">
        <v>315</v>
      </c>
      <c r="NV12" s="501" t="s">
        <v>193</v>
      </c>
      <c r="NW12" s="501" t="s">
        <v>194</v>
      </c>
      <c r="NX12" s="501" t="s">
        <v>273</v>
      </c>
      <c r="NY12" s="501" t="s">
        <v>316</v>
      </c>
      <c r="NZ12" s="501" t="s">
        <v>317</v>
      </c>
      <c r="OA12" s="501" t="s">
        <v>274</v>
      </c>
      <c r="OB12" s="501" t="s">
        <v>318</v>
      </c>
      <c r="OC12" s="501" t="s">
        <v>319</v>
      </c>
      <c r="OD12" s="501" t="s">
        <v>275</v>
      </c>
      <c r="OE12" s="501" t="s">
        <v>276</v>
      </c>
      <c r="OF12" s="502" t="s">
        <v>124</v>
      </c>
      <c r="OI12" s="501" t="s">
        <v>322</v>
      </c>
      <c r="OJ12" s="501" t="s">
        <v>398</v>
      </c>
      <c r="OK12" s="501" t="s">
        <v>320</v>
      </c>
      <c r="OL12" s="501" t="s">
        <v>350</v>
      </c>
      <c r="OM12" s="501" t="s">
        <v>191</v>
      </c>
      <c r="ON12" s="501" t="s">
        <v>303</v>
      </c>
      <c r="OO12" s="501" t="s">
        <v>304</v>
      </c>
      <c r="OP12" s="501" t="s">
        <v>305</v>
      </c>
      <c r="OQ12" s="501" t="s">
        <v>306</v>
      </c>
      <c r="OR12" s="501" t="s">
        <v>307</v>
      </c>
      <c r="OS12" s="501" t="s">
        <v>308</v>
      </c>
      <c r="OT12" s="501" t="s">
        <v>309</v>
      </c>
      <c r="OU12" s="501" t="s">
        <v>310</v>
      </c>
      <c r="OV12" s="501" t="s">
        <v>311</v>
      </c>
      <c r="OW12" s="501" t="s">
        <v>192</v>
      </c>
      <c r="OX12" s="501" t="s">
        <v>312</v>
      </c>
      <c r="OY12" s="501" t="s">
        <v>313</v>
      </c>
      <c r="OZ12" s="501" t="s">
        <v>262</v>
      </c>
      <c r="PA12" s="501" t="s">
        <v>314</v>
      </c>
      <c r="PB12" s="501" t="s">
        <v>315</v>
      </c>
      <c r="PC12" s="501" t="s">
        <v>193</v>
      </c>
      <c r="PD12" s="501" t="s">
        <v>194</v>
      </c>
      <c r="PE12" s="501" t="s">
        <v>273</v>
      </c>
      <c r="PF12" s="501" t="s">
        <v>316</v>
      </c>
      <c r="PG12" s="501" t="s">
        <v>317</v>
      </c>
      <c r="PH12" s="501" t="s">
        <v>274</v>
      </c>
      <c r="PI12" s="501" t="s">
        <v>318</v>
      </c>
      <c r="PJ12" s="501" t="s">
        <v>319</v>
      </c>
      <c r="PK12" s="501" t="s">
        <v>275</v>
      </c>
      <c r="PL12" s="501" t="s">
        <v>276</v>
      </c>
      <c r="PM12" s="502" t="s">
        <v>124</v>
      </c>
      <c r="PP12" s="502" t="s">
        <v>322</v>
      </c>
      <c r="PQ12" s="502" t="s">
        <v>367</v>
      </c>
      <c r="PR12" s="502" t="s">
        <v>320</v>
      </c>
      <c r="PS12" s="502" t="s">
        <v>190</v>
      </c>
      <c r="PT12" s="502" t="s">
        <v>191</v>
      </c>
      <c r="PU12" s="502" t="s">
        <v>303</v>
      </c>
      <c r="PV12" s="502" t="s">
        <v>304</v>
      </c>
      <c r="PW12" s="502" t="s">
        <v>305</v>
      </c>
      <c r="PX12" s="502" t="s">
        <v>306</v>
      </c>
      <c r="PY12" s="502" t="s">
        <v>307</v>
      </c>
      <c r="PZ12" s="502" t="s">
        <v>308</v>
      </c>
      <c r="QA12" s="502" t="s">
        <v>309</v>
      </c>
      <c r="QB12" s="502" t="s">
        <v>310</v>
      </c>
      <c r="QC12" s="502" t="s">
        <v>311</v>
      </c>
      <c r="QD12" s="502" t="s">
        <v>192</v>
      </c>
      <c r="QE12" s="502" t="s">
        <v>312</v>
      </c>
      <c r="QF12" s="502" t="s">
        <v>313</v>
      </c>
      <c r="QG12" s="502" t="s">
        <v>262</v>
      </c>
      <c r="QH12" s="502" t="s">
        <v>314</v>
      </c>
      <c r="QI12" s="502" t="s">
        <v>315</v>
      </c>
      <c r="QJ12" s="502" t="s">
        <v>193</v>
      </c>
      <c r="QK12" s="502" t="s">
        <v>194</v>
      </c>
      <c r="QL12" s="502" t="s">
        <v>273</v>
      </c>
      <c r="QM12" s="502" t="s">
        <v>316</v>
      </c>
      <c r="QN12" s="502" t="s">
        <v>317</v>
      </c>
      <c r="QO12" s="502" t="s">
        <v>274</v>
      </c>
      <c r="QP12" s="502" t="s">
        <v>318</v>
      </c>
      <c r="QQ12" s="502" t="s">
        <v>319</v>
      </c>
      <c r="QR12" s="502" t="s">
        <v>275</v>
      </c>
      <c r="QS12" s="502" t="s">
        <v>276</v>
      </c>
      <c r="QT12" s="502" t="s">
        <v>124</v>
      </c>
      <c r="QW12" s="504" t="s">
        <v>322</v>
      </c>
      <c r="QX12" s="504" t="s">
        <v>367</v>
      </c>
      <c r="QY12" s="500" t="s">
        <v>320</v>
      </c>
      <c r="QZ12" s="501" t="s">
        <v>190</v>
      </c>
      <c r="RA12" s="501" t="s">
        <v>191</v>
      </c>
      <c r="RB12" s="501" t="s">
        <v>303</v>
      </c>
      <c r="RC12" s="501" t="s">
        <v>304</v>
      </c>
      <c r="RD12" s="501" t="s">
        <v>305</v>
      </c>
      <c r="RE12" s="501" t="s">
        <v>306</v>
      </c>
      <c r="RF12" s="501" t="s">
        <v>307</v>
      </c>
      <c r="RG12" s="501" t="s">
        <v>308</v>
      </c>
      <c r="RH12" s="501" t="s">
        <v>309</v>
      </c>
      <c r="RI12" s="501" t="s">
        <v>310</v>
      </c>
      <c r="RJ12" s="501" t="s">
        <v>311</v>
      </c>
      <c r="RK12" s="501" t="s">
        <v>192</v>
      </c>
      <c r="RL12" s="501" t="s">
        <v>312</v>
      </c>
      <c r="RM12" s="501" t="s">
        <v>313</v>
      </c>
      <c r="RN12" s="501" t="s">
        <v>262</v>
      </c>
      <c r="RO12" s="501" t="s">
        <v>314</v>
      </c>
      <c r="RP12" s="501" t="s">
        <v>315</v>
      </c>
      <c r="RQ12" s="501" t="s">
        <v>193</v>
      </c>
      <c r="RR12" s="501" t="s">
        <v>194</v>
      </c>
      <c r="RS12" s="501" t="s">
        <v>273</v>
      </c>
      <c r="RT12" s="501" t="s">
        <v>316</v>
      </c>
      <c r="RU12" s="501" t="s">
        <v>317</v>
      </c>
      <c r="RV12" s="501" t="s">
        <v>274</v>
      </c>
      <c r="RW12" s="501" t="s">
        <v>318</v>
      </c>
      <c r="RX12" s="501" t="s">
        <v>319</v>
      </c>
      <c r="RY12" s="501" t="s">
        <v>275</v>
      </c>
      <c r="RZ12" s="501" t="s">
        <v>276</v>
      </c>
      <c r="SA12" s="502" t="s">
        <v>124</v>
      </c>
    </row>
    <row r="13" spans="1:495" s="459" customFormat="1" ht="15">
      <c r="A13" s="605">
        <v>1</v>
      </c>
      <c r="B13" s="506" t="s">
        <v>252</v>
      </c>
      <c r="C13" s="507"/>
      <c r="D13" s="508"/>
      <c r="E13" s="507"/>
      <c r="F13" s="507"/>
      <c r="G13" s="507"/>
      <c r="H13" s="507"/>
      <c r="I13" s="507"/>
      <c r="J13" s="507"/>
      <c r="K13" s="507"/>
      <c r="L13" s="507"/>
      <c r="M13" s="507"/>
      <c r="N13" s="507"/>
      <c r="O13" s="507"/>
      <c r="P13" s="507"/>
      <c r="Q13" s="507"/>
      <c r="R13" s="507"/>
      <c r="S13" s="507"/>
      <c r="T13" s="507"/>
      <c r="U13" s="507"/>
      <c r="V13" s="507"/>
      <c r="W13" s="507"/>
      <c r="X13" s="507"/>
      <c r="Y13" s="507"/>
      <c r="Z13" s="507"/>
      <c r="AA13" s="507"/>
      <c r="AB13" s="507"/>
      <c r="AC13" s="507"/>
      <c r="AD13" s="507"/>
      <c r="AE13" s="507"/>
      <c r="AF13" s="507"/>
      <c r="AG13" s="507"/>
      <c r="AH13" s="453"/>
      <c r="AI13" s="453"/>
      <c r="AJ13" s="507"/>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453"/>
      <c r="BP13" s="453"/>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453"/>
      <c r="CW13" s="453"/>
      <c r="CX13" s="507"/>
      <c r="CY13" s="507"/>
      <c r="CZ13" s="507"/>
      <c r="DA13" s="507"/>
      <c r="DB13" s="507"/>
      <c r="DC13" s="507"/>
      <c r="DD13" s="507"/>
      <c r="DE13" s="507"/>
      <c r="DF13" s="507"/>
      <c r="DG13" s="507"/>
      <c r="DH13" s="507"/>
      <c r="DI13" s="507"/>
      <c r="DJ13" s="507"/>
      <c r="DK13" s="507"/>
      <c r="DL13" s="507"/>
      <c r="DM13" s="507"/>
      <c r="DN13" s="507"/>
      <c r="DO13" s="507"/>
      <c r="DP13" s="507"/>
      <c r="DQ13" s="507"/>
      <c r="DR13" s="507"/>
      <c r="DS13" s="507"/>
      <c r="DT13" s="507"/>
      <c r="DU13" s="507"/>
      <c r="DV13" s="507"/>
      <c r="DW13" s="507"/>
      <c r="DX13" s="507"/>
      <c r="DY13" s="507"/>
      <c r="DZ13" s="507"/>
      <c r="EA13" s="507"/>
      <c r="EB13" s="507"/>
      <c r="EC13" s="453"/>
      <c r="ED13" s="453"/>
      <c r="EE13" s="507"/>
      <c r="EF13" s="507"/>
      <c r="EG13" s="507"/>
      <c r="EH13" s="507"/>
      <c r="EI13" s="507"/>
      <c r="EJ13" s="507"/>
      <c r="EK13" s="507"/>
      <c r="EL13" s="507"/>
      <c r="EM13" s="507"/>
      <c r="EN13" s="507"/>
      <c r="EO13" s="507"/>
      <c r="EP13" s="507"/>
      <c r="EQ13" s="507"/>
      <c r="ER13" s="507"/>
      <c r="ES13" s="507"/>
      <c r="ET13" s="507"/>
      <c r="EU13" s="507"/>
      <c r="EV13" s="507"/>
      <c r="EW13" s="507"/>
      <c r="EX13" s="507"/>
      <c r="EY13" s="507"/>
      <c r="EZ13" s="507"/>
      <c r="FA13" s="507"/>
      <c r="FB13" s="507"/>
      <c r="FC13" s="507"/>
      <c r="FD13" s="507"/>
      <c r="FE13" s="507"/>
      <c r="FF13" s="507"/>
      <c r="FG13" s="507"/>
      <c r="FH13" s="507"/>
      <c r="FI13" s="507"/>
      <c r="FJ13" s="453"/>
      <c r="FK13" s="453"/>
      <c r="FL13" s="507"/>
      <c r="FM13" s="507"/>
      <c r="FN13" s="507"/>
      <c r="FO13" s="507"/>
      <c r="FP13" s="507"/>
      <c r="FQ13" s="507"/>
      <c r="FR13" s="507"/>
      <c r="FS13" s="507"/>
      <c r="FT13" s="507"/>
      <c r="FU13" s="507"/>
      <c r="FV13" s="507"/>
      <c r="FW13" s="507"/>
      <c r="FX13" s="507"/>
      <c r="FY13" s="507"/>
      <c r="FZ13" s="507"/>
      <c r="GA13" s="507"/>
      <c r="GB13" s="507"/>
      <c r="GC13" s="507"/>
      <c r="GD13" s="507"/>
      <c r="GE13" s="507"/>
      <c r="GF13" s="507"/>
      <c r="GG13" s="507"/>
      <c r="GH13" s="507"/>
      <c r="GI13" s="507"/>
      <c r="GJ13" s="507"/>
      <c r="GK13" s="507"/>
      <c r="GL13" s="507"/>
      <c r="GM13" s="507"/>
      <c r="GN13" s="507"/>
      <c r="GO13" s="507"/>
      <c r="GP13" s="507"/>
      <c r="GQ13" s="453"/>
      <c r="GR13" s="453"/>
      <c r="GS13" s="454"/>
      <c r="GT13" s="507"/>
      <c r="GU13" s="454"/>
      <c r="GV13" s="509"/>
      <c r="GW13" s="507"/>
      <c r="GX13" s="507"/>
      <c r="GY13" s="507"/>
      <c r="GZ13" s="507"/>
      <c r="HA13" s="507"/>
      <c r="HB13" s="507"/>
      <c r="HC13" s="507"/>
      <c r="HD13" s="507"/>
      <c r="HE13" s="507"/>
      <c r="HF13" s="507"/>
      <c r="HG13" s="507"/>
      <c r="HH13" s="507"/>
      <c r="HI13" s="507"/>
      <c r="HJ13" s="507"/>
      <c r="HK13" s="507"/>
      <c r="HL13" s="507"/>
      <c r="HM13" s="507"/>
      <c r="HN13" s="507"/>
      <c r="HO13" s="507"/>
      <c r="HP13" s="507"/>
      <c r="HQ13" s="507"/>
      <c r="HR13" s="507"/>
      <c r="HS13" s="507"/>
      <c r="HT13" s="507"/>
      <c r="HU13" s="507"/>
      <c r="HV13" s="507"/>
      <c r="HW13" s="507"/>
      <c r="HX13" s="453"/>
      <c r="HY13" s="453"/>
      <c r="HZ13" s="455">
        <v>40086</v>
      </c>
      <c r="IA13" s="455">
        <v>40425</v>
      </c>
      <c r="IB13" s="455"/>
      <c r="IC13" s="455">
        <v>40898</v>
      </c>
      <c r="ID13" s="457"/>
      <c r="IE13" s="455">
        <v>41639</v>
      </c>
      <c r="IF13" s="457"/>
      <c r="IG13" s="457"/>
      <c r="IH13" s="457"/>
      <c r="II13" s="457">
        <v>42458</v>
      </c>
      <c r="IJ13" s="457"/>
      <c r="IK13" s="457"/>
      <c r="IL13" s="457"/>
      <c r="IM13" s="457"/>
      <c r="IN13" s="457">
        <v>40927</v>
      </c>
      <c r="IO13" s="457"/>
      <c r="IP13" s="457"/>
      <c r="IQ13" s="457"/>
      <c r="IR13" s="457"/>
      <c r="IS13" s="457"/>
      <c r="IT13" s="457"/>
      <c r="IU13" s="457"/>
      <c r="IV13" s="457"/>
      <c r="IW13" s="457"/>
      <c r="IX13" s="457"/>
      <c r="IY13" s="457"/>
      <c r="IZ13" s="457"/>
      <c r="JA13" s="457"/>
      <c r="JB13" s="457"/>
      <c r="JC13" s="510"/>
      <c r="JD13" s="457">
        <f>MAX(HZ13:JC13)</f>
        <v>42458</v>
      </c>
      <c r="JE13" s="456"/>
      <c r="JF13" s="456"/>
      <c r="JG13" s="457">
        <v>40465</v>
      </c>
      <c r="JH13" s="457">
        <v>40998</v>
      </c>
      <c r="JI13" s="457"/>
      <c r="JJ13" s="457">
        <v>41361</v>
      </c>
      <c r="JK13" s="457"/>
      <c r="JL13" s="457">
        <v>41463</v>
      </c>
      <c r="JM13" s="457"/>
      <c r="JN13" s="457"/>
      <c r="JO13" s="457"/>
      <c r="JP13" s="457"/>
      <c r="JQ13" s="457"/>
      <c r="JR13" s="457"/>
      <c r="JS13" s="457"/>
      <c r="JT13" s="457"/>
      <c r="JU13" s="457"/>
      <c r="JV13" s="457"/>
      <c r="JW13" s="457"/>
      <c r="JX13" s="457"/>
      <c r="JY13" s="457"/>
      <c r="JZ13" s="457"/>
      <c r="KA13" s="457"/>
      <c r="KB13" s="457"/>
      <c r="KC13" s="457"/>
      <c r="KD13" s="457"/>
      <c r="KE13" s="457"/>
      <c r="KF13" s="457"/>
      <c r="KG13" s="457"/>
      <c r="KH13" s="457"/>
      <c r="KI13" s="457"/>
      <c r="KJ13" s="457"/>
      <c r="KK13" s="457">
        <f>MAX(JG13:KJ13)</f>
        <v>41463</v>
      </c>
      <c r="KL13" s="458"/>
      <c r="KM13" s="456"/>
      <c r="KN13" s="457">
        <v>40856</v>
      </c>
      <c r="KO13" s="457">
        <v>41116</v>
      </c>
      <c r="KP13" s="457"/>
      <c r="KQ13" s="457">
        <v>41729</v>
      </c>
      <c r="KR13" s="457"/>
      <c r="KS13" s="457">
        <v>42235</v>
      </c>
      <c r="KT13" s="457"/>
      <c r="KU13" s="457"/>
      <c r="KV13" s="457"/>
      <c r="KW13" s="457"/>
      <c r="KX13" s="457"/>
      <c r="KY13" s="457"/>
      <c r="KZ13" s="457"/>
      <c r="LA13" s="457"/>
      <c r="LB13" s="457"/>
      <c r="LC13" s="457"/>
      <c r="LD13" s="457"/>
      <c r="LE13" s="457"/>
      <c r="LF13" s="457"/>
      <c r="LG13" s="457"/>
      <c r="LH13" s="457"/>
      <c r="LI13" s="457"/>
      <c r="LJ13" s="457"/>
      <c r="LK13" s="457"/>
      <c r="LL13" s="457"/>
      <c r="LM13" s="457"/>
      <c r="LN13" s="457"/>
      <c r="LO13" s="457"/>
      <c r="LP13" s="457"/>
      <c r="LQ13" s="457"/>
      <c r="LR13" s="457">
        <f>MAX(KN13:LQ13)</f>
        <v>42235</v>
      </c>
      <c r="LS13" s="456"/>
      <c r="LT13" s="456"/>
      <c r="LU13" s="457">
        <v>41180</v>
      </c>
      <c r="LV13" s="457">
        <v>41727</v>
      </c>
      <c r="LW13" s="457"/>
      <c r="LX13" s="457">
        <v>42081</v>
      </c>
      <c r="LY13" s="457"/>
      <c r="LZ13" s="457">
        <v>42144</v>
      </c>
      <c r="MA13" s="457"/>
      <c r="MB13" s="457"/>
      <c r="MC13" s="457"/>
      <c r="MD13" s="457"/>
      <c r="ME13" s="457"/>
      <c r="MF13" s="457"/>
      <c r="MG13" s="457"/>
      <c r="MH13" s="457"/>
      <c r="MI13" s="457"/>
      <c r="MJ13" s="457"/>
      <c r="MK13" s="457"/>
      <c r="ML13" s="457"/>
      <c r="MM13" s="457"/>
      <c r="MN13" s="457"/>
      <c r="MO13" s="457"/>
      <c r="MP13" s="457"/>
      <c r="MQ13" s="457"/>
      <c r="MR13" s="457"/>
      <c r="MS13" s="457"/>
      <c r="MT13" s="457"/>
      <c r="MU13" s="457"/>
      <c r="MV13" s="457"/>
      <c r="MW13" s="457"/>
      <c r="MX13" s="457"/>
      <c r="MY13" s="457">
        <f>MAX(LU13:MX13)</f>
        <v>42144</v>
      </c>
      <c r="MZ13" s="456"/>
      <c r="NA13" s="456"/>
      <c r="NB13" s="457">
        <v>41607</v>
      </c>
      <c r="NC13" s="457"/>
      <c r="ND13" s="457"/>
      <c r="NE13" s="457">
        <v>42460</v>
      </c>
      <c r="NF13" s="457"/>
      <c r="NG13" s="457"/>
      <c r="NH13" s="457"/>
      <c r="NI13" s="457"/>
      <c r="NJ13" s="457"/>
      <c r="NK13" s="457"/>
      <c r="NL13" s="457"/>
      <c r="NM13" s="457"/>
      <c r="NN13" s="457"/>
      <c r="NO13" s="457"/>
      <c r="NP13" s="457"/>
      <c r="NQ13" s="457"/>
      <c r="NR13" s="457"/>
      <c r="NS13" s="457"/>
      <c r="NT13" s="457"/>
      <c r="NU13" s="457"/>
      <c r="NV13" s="457"/>
      <c r="NW13" s="457"/>
      <c r="NX13" s="457"/>
      <c r="NY13" s="457"/>
      <c r="NZ13" s="457"/>
      <c r="OA13" s="457"/>
      <c r="OB13" s="457"/>
      <c r="OC13" s="457"/>
      <c r="OD13" s="457"/>
      <c r="OE13" s="457"/>
      <c r="OF13" s="457">
        <f>MAX(NB13:OE13)</f>
        <v>42460</v>
      </c>
      <c r="OG13" s="456"/>
      <c r="OH13" s="456"/>
      <c r="OI13" s="457">
        <v>41971</v>
      </c>
      <c r="OJ13" s="457">
        <v>42455</v>
      </c>
      <c r="OK13" s="457"/>
      <c r="OL13" s="457">
        <v>42735</v>
      </c>
      <c r="OM13" s="457"/>
      <c r="ON13" s="457"/>
      <c r="OO13" s="457"/>
      <c r="OP13" s="457"/>
      <c r="OQ13" s="457"/>
      <c r="OR13" s="457"/>
      <c r="OS13" s="457"/>
      <c r="OT13" s="457"/>
      <c r="OU13" s="457"/>
      <c r="OV13" s="457"/>
      <c r="OW13" s="457"/>
      <c r="OX13" s="457"/>
      <c r="OY13" s="457"/>
      <c r="OZ13" s="457"/>
      <c r="PA13" s="457"/>
      <c r="PB13" s="457"/>
      <c r="PC13" s="457"/>
      <c r="PD13" s="457"/>
      <c r="PE13" s="457"/>
      <c r="PF13" s="457"/>
      <c r="PG13" s="457"/>
      <c r="PH13" s="457"/>
      <c r="PI13" s="457"/>
      <c r="PJ13" s="457"/>
      <c r="PK13" s="457"/>
      <c r="PL13" s="457"/>
      <c r="PM13" s="457">
        <f>MAX(OI13:PL13)</f>
        <v>42735</v>
      </c>
      <c r="PN13" s="456"/>
      <c r="PO13" s="456"/>
      <c r="PP13" s="457">
        <v>42335</v>
      </c>
      <c r="PQ13" s="511"/>
      <c r="PR13" s="511"/>
      <c r="PS13" s="511"/>
      <c r="PT13" s="511"/>
      <c r="PU13" s="511"/>
      <c r="PV13" s="511"/>
      <c r="PW13" s="511"/>
      <c r="PX13" s="511"/>
      <c r="PY13" s="511"/>
      <c r="PZ13" s="511"/>
      <c r="QA13" s="511"/>
      <c r="QB13" s="511"/>
      <c r="QC13" s="511"/>
      <c r="QD13" s="511"/>
      <c r="QE13" s="511"/>
      <c r="QF13" s="511"/>
      <c r="QG13" s="511"/>
      <c r="QH13" s="511"/>
      <c r="QI13" s="511"/>
      <c r="QJ13" s="511"/>
      <c r="QK13" s="511"/>
      <c r="QL13" s="511"/>
      <c r="QM13" s="511"/>
      <c r="QN13" s="511"/>
      <c r="QO13" s="511"/>
      <c r="QP13" s="511"/>
      <c r="QQ13" s="511"/>
      <c r="QR13" s="511"/>
      <c r="QS13" s="511"/>
      <c r="QT13" s="457">
        <f>MAX(PP13:QS13)</f>
        <v>42335</v>
      </c>
      <c r="QW13" s="511"/>
      <c r="QX13" s="511"/>
      <c r="QY13" s="511"/>
      <c r="QZ13" s="511"/>
      <c r="RA13" s="511"/>
      <c r="RB13" s="511"/>
      <c r="RC13" s="511"/>
      <c r="RD13" s="511"/>
      <c r="RE13" s="511"/>
      <c r="RF13" s="511"/>
      <c r="RG13" s="511"/>
      <c r="RH13" s="511"/>
      <c r="RI13" s="511"/>
      <c r="RJ13" s="511"/>
      <c r="RK13" s="511"/>
      <c r="RL13" s="511"/>
      <c r="RM13" s="511"/>
      <c r="RN13" s="511"/>
      <c r="RO13" s="511"/>
      <c r="RP13" s="511"/>
      <c r="RQ13" s="511"/>
      <c r="RR13" s="511"/>
      <c r="RS13" s="511"/>
      <c r="RT13" s="511"/>
      <c r="RU13" s="511"/>
      <c r="RV13" s="511"/>
      <c r="RW13" s="511"/>
      <c r="RX13" s="511"/>
      <c r="RY13" s="511"/>
      <c r="RZ13" s="511"/>
      <c r="SA13" s="511"/>
    </row>
    <row r="14" spans="1:495" s="223" customFormat="1" ht="15">
      <c r="A14" s="604">
        <f>A13+1</f>
        <v>2</v>
      </c>
      <c r="B14" s="512" t="s">
        <v>195</v>
      </c>
      <c r="C14" s="240">
        <f>C15</f>
        <v>0</v>
      </c>
      <c r="D14" s="513">
        <f>SUM(D15:D43)</f>
        <v>0</v>
      </c>
      <c r="E14" s="514">
        <f>SUM(E15:E43)</f>
        <v>0</v>
      </c>
      <c r="F14" s="515">
        <f t="shared" ref="F14:AG14" si="0">SUM(F15:F43)</f>
        <v>0</v>
      </c>
      <c r="G14" s="513">
        <f t="shared" si="0"/>
        <v>0</v>
      </c>
      <c r="H14" s="240">
        <f t="shared" si="0"/>
        <v>0</v>
      </c>
      <c r="I14" s="240">
        <f t="shared" si="0"/>
        <v>0</v>
      </c>
      <c r="J14" s="240">
        <f t="shared" si="0"/>
        <v>0</v>
      </c>
      <c r="K14" s="240">
        <f t="shared" si="0"/>
        <v>0</v>
      </c>
      <c r="L14" s="240">
        <f t="shared" si="0"/>
        <v>0</v>
      </c>
      <c r="M14" s="240">
        <f t="shared" si="0"/>
        <v>0</v>
      </c>
      <c r="N14" s="240">
        <f t="shared" si="0"/>
        <v>0</v>
      </c>
      <c r="O14" s="240">
        <f t="shared" si="0"/>
        <v>0</v>
      </c>
      <c r="P14" s="240">
        <f t="shared" si="0"/>
        <v>0</v>
      </c>
      <c r="Q14" s="240">
        <f t="shared" si="0"/>
        <v>0</v>
      </c>
      <c r="R14" s="240">
        <f t="shared" si="0"/>
        <v>0</v>
      </c>
      <c r="S14" s="240">
        <f t="shared" si="0"/>
        <v>0</v>
      </c>
      <c r="T14" s="240">
        <f t="shared" si="0"/>
        <v>0</v>
      </c>
      <c r="U14" s="240">
        <f t="shared" si="0"/>
        <v>0</v>
      </c>
      <c r="V14" s="240">
        <f t="shared" si="0"/>
        <v>0</v>
      </c>
      <c r="W14" s="240">
        <f t="shared" si="0"/>
        <v>0</v>
      </c>
      <c r="X14" s="240">
        <f t="shared" si="0"/>
        <v>0</v>
      </c>
      <c r="Y14" s="240">
        <f t="shared" si="0"/>
        <v>0</v>
      </c>
      <c r="Z14" s="240">
        <f t="shared" si="0"/>
        <v>0</v>
      </c>
      <c r="AA14" s="240">
        <f t="shared" si="0"/>
        <v>0</v>
      </c>
      <c r="AB14" s="240">
        <f t="shared" si="0"/>
        <v>0</v>
      </c>
      <c r="AC14" s="240">
        <f t="shared" si="0"/>
        <v>0</v>
      </c>
      <c r="AD14" s="240">
        <f t="shared" si="0"/>
        <v>0</v>
      </c>
      <c r="AE14" s="240">
        <f t="shared" si="0"/>
        <v>0</v>
      </c>
      <c r="AF14" s="240">
        <f t="shared" si="0"/>
        <v>0</v>
      </c>
      <c r="AG14" s="240">
        <f t="shared" si="0"/>
        <v>0</v>
      </c>
      <c r="AJ14" s="240">
        <f>AJ15</f>
        <v>0</v>
      </c>
      <c r="AK14" s="240">
        <f t="shared" ref="AK14:BA14" si="1">SUM(AK15:AK30)</f>
        <v>0</v>
      </c>
      <c r="AL14" s="240">
        <f t="shared" si="1"/>
        <v>0</v>
      </c>
      <c r="AM14" s="240">
        <f t="shared" si="1"/>
        <v>0</v>
      </c>
      <c r="AN14" s="240">
        <f t="shared" si="1"/>
        <v>0</v>
      </c>
      <c r="AO14" s="240">
        <f t="shared" si="1"/>
        <v>0</v>
      </c>
      <c r="AP14" s="240">
        <f t="shared" si="1"/>
        <v>0</v>
      </c>
      <c r="AQ14" s="240">
        <f t="shared" si="1"/>
        <v>0</v>
      </c>
      <c r="AR14" s="240">
        <f t="shared" si="1"/>
        <v>0</v>
      </c>
      <c r="AS14" s="240">
        <f t="shared" si="1"/>
        <v>0</v>
      </c>
      <c r="AT14" s="240">
        <f t="shared" si="1"/>
        <v>0</v>
      </c>
      <c r="AU14" s="240">
        <f t="shared" si="1"/>
        <v>0</v>
      </c>
      <c r="AV14" s="240">
        <f t="shared" si="1"/>
        <v>0</v>
      </c>
      <c r="AW14" s="240">
        <f t="shared" si="1"/>
        <v>0</v>
      </c>
      <c r="AX14" s="240">
        <f t="shared" si="1"/>
        <v>0</v>
      </c>
      <c r="AY14" s="240">
        <f t="shared" si="1"/>
        <v>0</v>
      </c>
      <c r="AZ14" s="240">
        <f t="shared" si="1"/>
        <v>0</v>
      </c>
      <c r="BA14" s="240">
        <f t="shared" si="1"/>
        <v>0</v>
      </c>
      <c r="BB14" s="240">
        <f t="shared" ref="BB14:BN14" si="2">SUM(BB15:BB30)</f>
        <v>0</v>
      </c>
      <c r="BC14" s="240">
        <f t="shared" si="2"/>
        <v>0</v>
      </c>
      <c r="BD14" s="240">
        <f t="shared" si="2"/>
        <v>0</v>
      </c>
      <c r="BE14" s="240">
        <f t="shared" si="2"/>
        <v>0</v>
      </c>
      <c r="BF14" s="240">
        <f t="shared" si="2"/>
        <v>0</v>
      </c>
      <c r="BG14" s="240">
        <f t="shared" si="2"/>
        <v>0</v>
      </c>
      <c r="BH14" s="240">
        <f t="shared" si="2"/>
        <v>0</v>
      </c>
      <c r="BI14" s="240">
        <f t="shared" si="2"/>
        <v>0</v>
      </c>
      <c r="BJ14" s="240">
        <f t="shared" si="2"/>
        <v>0</v>
      </c>
      <c r="BK14" s="240">
        <f t="shared" si="2"/>
        <v>0</v>
      </c>
      <c r="BL14" s="240">
        <f t="shared" si="2"/>
        <v>0</v>
      </c>
      <c r="BM14" s="240">
        <f t="shared" si="2"/>
        <v>0</v>
      </c>
      <c r="BN14" s="240">
        <f t="shared" si="2"/>
        <v>0</v>
      </c>
      <c r="BQ14" s="240">
        <f>BQ15</f>
        <v>0</v>
      </c>
      <c r="BR14" s="240">
        <f t="shared" ref="BR14:CH14" si="3">SUM(BR15:BR30)</f>
        <v>0</v>
      </c>
      <c r="BS14" s="240">
        <f t="shared" si="3"/>
        <v>0</v>
      </c>
      <c r="BT14" s="240">
        <f t="shared" si="3"/>
        <v>0</v>
      </c>
      <c r="BU14" s="240">
        <f t="shared" si="3"/>
        <v>0</v>
      </c>
      <c r="BV14" s="240">
        <f t="shared" si="3"/>
        <v>0</v>
      </c>
      <c r="BW14" s="240">
        <f t="shared" si="3"/>
        <v>0</v>
      </c>
      <c r="BX14" s="240">
        <f t="shared" si="3"/>
        <v>0</v>
      </c>
      <c r="BY14" s="240">
        <f t="shared" si="3"/>
        <v>0</v>
      </c>
      <c r="BZ14" s="240">
        <f t="shared" si="3"/>
        <v>0</v>
      </c>
      <c r="CA14" s="240">
        <f t="shared" si="3"/>
        <v>0</v>
      </c>
      <c r="CB14" s="240">
        <f t="shared" si="3"/>
        <v>0</v>
      </c>
      <c r="CC14" s="240">
        <f t="shared" si="3"/>
        <v>0</v>
      </c>
      <c r="CD14" s="240">
        <f t="shared" si="3"/>
        <v>0</v>
      </c>
      <c r="CE14" s="240">
        <f t="shared" si="3"/>
        <v>0</v>
      </c>
      <c r="CF14" s="240">
        <f t="shared" si="3"/>
        <v>0</v>
      </c>
      <c r="CG14" s="240">
        <f t="shared" si="3"/>
        <v>0</v>
      </c>
      <c r="CH14" s="240">
        <f t="shared" si="3"/>
        <v>0</v>
      </c>
      <c r="CI14" s="240">
        <f t="shared" ref="CI14:CU14" si="4">SUM(CI15:CI30)</f>
        <v>0</v>
      </c>
      <c r="CJ14" s="240">
        <f t="shared" si="4"/>
        <v>0</v>
      </c>
      <c r="CK14" s="240">
        <f t="shared" si="4"/>
        <v>0</v>
      </c>
      <c r="CL14" s="240">
        <f t="shared" si="4"/>
        <v>0</v>
      </c>
      <c r="CM14" s="240">
        <f t="shared" si="4"/>
        <v>0</v>
      </c>
      <c r="CN14" s="240">
        <f t="shared" si="4"/>
        <v>0</v>
      </c>
      <c r="CO14" s="240">
        <f t="shared" si="4"/>
        <v>0</v>
      </c>
      <c r="CP14" s="240">
        <f t="shared" si="4"/>
        <v>0</v>
      </c>
      <c r="CQ14" s="240">
        <f t="shared" si="4"/>
        <v>0</v>
      </c>
      <c r="CR14" s="240">
        <f t="shared" si="4"/>
        <v>0</v>
      </c>
      <c r="CS14" s="240">
        <f t="shared" si="4"/>
        <v>0</v>
      </c>
      <c r="CT14" s="240">
        <f t="shared" si="4"/>
        <v>0</v>
      </c>
      <c r="CU14" s="240">
        <f t="shared" si="4"/>
        <v>0</v>
      </c>
      <c r="CX14" s="240">
        <f>CX15</f>
        <v>0</v>
      </c>
      <c r="CY14" s="240">
        <f t="shared" ref="CY14:DO14" si="5">SUM(CY15:CY30)</f>
        <v>0</v>
      </c>
      <c r="CZ14" s="240">
        <f t="shared" si="5"/>
        <v>0</v>
      </c>
      <c r="DA14" s="240">
        <f t="shared" si="5"/>
        <v>0</v>
      </c>
      <c r="DB14" s="240">
        <f t="shared" si="5"/>
        <v>0</v>
      </c>
      <c r="DC14" s="240">
        <f t="shared" si="5"/>
        <v>0</v>
      </c>
      <c r="DD14" s="240">
        <f t="shared" si="5"/>
        <v>0</v>
      </c>
      <c r="DE14" s="240">
        <f t="shared" si="5"/>
        <v>0</v>
      </c>
      <c r="DF14" s="240">
        <f t="shared" si="5"/>
        <v>0</v>
      </c>
      <c r="DG14" s="240">
        <f t="shared" si="5"/>
        <v>0</v>
      </c>
      <c r="DH14" s="240">
        <f t="shared" si="5"/>
        <v>0</v>
      </c>
      <c r="DI14" s="240">
        <f t="shared" si="5"/>
        <v>0</v>
      </c>
      <c r="DJ14" s="240">
        <f t="shared" si="5"/>
        <v>0</v>
      </c>
      <c r="DK14" s="240">
        <f t="shared" si="5"/>
        <v>0</v>
      </c>
      <c r="DL14" s="240">
        <f t="shared" si="5"/>
        <v>0</v>
      </c>
      <c r="DM14" s="240">
        <f t="shared" si="5"/>
        <v>0</v>
      </c>
      <c r="DN14" s="240">
        <f t="shared" si="5"/>
        <v>0</v>
      </c>
      <c r="DO14" s="240">
        <f t="shared" si="5"/>
        <v>0</v>
      </c>
      <c r="DP14" s="240">
        <f t="shared" ref="DP14:EB14" si="6">SUM(DP15:DP30)</f>
        <v>0</v>
      </c>
      <c r="DQ14" s="240">
        <f t="shared" si="6"/>
        <v>0</v>
      </c>
      <c r="DR14" s="240">
        <f t="shared" si="6"/>
        <v>0</v>
      </c>
      <c r="DS14" s="240">
        <f t="shared" si="6"/>
        <v>0</v>
      </c>
      <c r="DT14" s="240">
        <f t="shared" si="6"/>
        <v>0</v>
      </c>
      <c r="DU14" s="240">
        <f t="shared" si="6"/>
        <v>0</v>
      </c>
      <c r="DV14" s="240">
        <f t="shared" si="6"/>
        <v>0</v>
      </c>
      <c r="DW14" s="240">
        <f t="shared" si="6"/>
        <v>0</v>
      </c>
      <c r="DX14" s="240">
        <f t="shared" si="6"/>
        <v>0</v>
      </c>
      <c r="DY14" s="240">
        <f t="shared" si="6"/>
        <v>0</v>
      </c>
      <c r="DZ14" s="240">
        <f t="shared" si="6"/>
        <v>0</v>
      </c>
      <c r="EA14" s="240">
        <f t="shared" si="6"/>
        <v>0</v>
      </c>
      <c r="EB14" s="240">
        <f t="shared" si="6"/>
        <v>0</v>
      </c>
      <c r="EE14" s="240">
        <f>EE15</f>
        <v>0</v>
      </c>
      <c r="EF14" s="240">
        <f t="shared" ref="EF14:EV14" si="7">SUM(EF15:EF30)</f>
        <v>0</v>
      </c>
      <c r="EG14" s="240">
        <f t="shared" si="7"/>
        <v>0</v>
      </c>
      <c r="EH14" s="240">
        <f t="shared" si="7"/>
        <v>0</v>
      </c>
      <c r="EI14" s="240">
        <f t="shared" si="7"/>
        <v>0</v>
      </c>
      <c r="EJ14" s="240">
        <f t="shared" si="7"/>
        <v>0</v>
      </c>
      <c r="EK14" s="240">
        <f t="shared" si="7"/>
        <v>0</v>
      </c>
      <c r="EL14" s="240">
        <f t="shared" si="7"/>
        <v>0</v>
      </c>
      <c r="EM14" s="240">
        <f t="shared" si="7"/>
        <v>0</v>
      </c>
      <c r="EN14" s="240">
        <f t="shared" si="7"/>
        <v>0</v>
      </c>
      <c r="EO14" s="240">
        <f t="shared" si="7"/>
        <v>0</v>
      </c>
      <c r="EP14" s="240">
        <f t="shared" si="7"/>
        <v>0</v>
      </c>
      <c r="EQ14" s="240">
        <f t="shared" si="7"/>
        <v>0</v>
      </c>
      <c r="ER14" s="240">
        <f t="shared" si="7"/>
        <v>0</v>
      </c>
      <c r="ES14" s="240">
        <f t="shared" si="7"/>
        <v>0</v>
      </c>
      <c r="ET14" s="240">
        <f t="shared" si="7"/>
        <v>0</v>
      </c>
      <c r="EU14" s="240">
        <f t="shared" si="7"/>
        <v>0</v>
      </c>
      <c r="EV14" s="240">
        <f t="shared" si="7"/>
        <v>0</v>
      </c>
      <c r="EW14" s="240">
        <f t="shared" ref="EW14:FI14" si="8">SUM(EW15:EW30)</f>
        <v>0</v>
      </c>
      <c r="EX14" s="240">
        <f t="shared" si="8"/>
        <v>0</v>
      </c>
      <c r="EY14" s="240">
        <f t="shared" si="8"/>
        <v>0</v>
      </c>
      <c r="EZ14" s="240">
        <f t="shared" si="8"/>
        <v>0</v>
      </c>
      <c r="FA14" s="240">
        <f t="shared" si="8"/>
        <v>0</v>
      </c>
      <c r="FB14" s="240">
        <f t="shared" si="8"/>
        <v>0</v>
      </c>
      <c r="FC14" s="240">
        <f t="shared" si="8"/>
        <v>0</v>
      </c>
      <c r="FD14" s="240">
        <f t="shared" si="8"/>
        <v>0</v>
      </c>
      <c r="FE14" s="240">
        <f t="shared" si="8"/>
        <v>0</v>
      </c>
      <c r="FF14" s="240">
        <f t="shared" si="8"/>
        <v>0</v>
      </c>
      <c r="FG14" s="240">
        <f t="shared" si="8"/>
        <v>0</v>
      </c>
      <c r="FH14" s="240">
        <f t="shared" si="8"/>
        <v>0</v>
      </c>
      <c r="FI14" s="240">
        <f t="shared" si="8"/>
        <v>0</v>
      </c>
      <c r="FL14" s="240">
        <f>FL15</f>
        <v>0</v>
      </c>
      <c r="FM14" s="240">
        <f t="shared" ref="FM14:GC14" si="9">SUM(FM15:FM30)</f>
        <v>0</v>
      </c>
      <c r="FN14" s="240">
        <f t="shared" si="9"/>
        <v>0</v>
      </c>
      <c r="FO14" s="240">
        <f t="shared" si="9"/>
        <v>0</v>
      </c>
      <c r="FP14" s="240">
        <f t="shared" si="9"/>
        <v>0</v>
      </c>
      <c r="FQ14" s="240">
        <f t="shared" si="9"/>
        <v>0</v>
      </c>
      <c r="FR14" s="240">
        <f t="shared" si="9"/>
        <v>0</v>
      </c>
      <c r="FS14" s="240">
        <f t="shared" si="9"/>
        <v>0</v>
      </c>
      <c r="FT14" s="240">
        <f t="shared" si="9"/>
        <v>0</v>
      </c>
      <c r="FU14" s="240">
        <f t="shared" si="9"/>
        <v>0</v>
      </c>
      <c r="FV14" s="240">
        <f t="shared" si="9"/>
        <v>0</v>
      </c>
      <c r="FW14" s="240">
        <f t="shared" si="9"/>
        <v>0</v>
      </c>
      <c r="FX14" s="240">
        <f t="shared" si="9"/>
        <v>0</v>
      </c>
      <c r="FY14" s="240">
        <f t="shared" si="9"/>
        <v>0</v>
      </c>
      <c r="FZ14" s="240">
        <f t="shared" si="9"/>
        <v>0</v>
      </c>
      <c r="GA14" s="240">
        <f t="shared" si="9"/>
        <v>0</v>
      </c>
      <c r="GB14" s="240">
        <f t="shared" si="9"/>
        <v>0</v>
      </c>
      <c r="GC14" s="240">
        <f t="shared" si="9"/>
        <v>0</v>
      </c>
      <c r="GD14" s="240">
        <f t="shared" ref="GD14:GP14" si="10">SUM(GD15:GD30)</f>
        <v>0</v>
      </c>
      <c r="GE14" s="240">
        <f t="shared" si="10"/>
        <v>0</v>
      </c>
      <c r="GF14" s="240">
        <f t="shared" si="10"/>
        <v>0</v>
      </c>
      <c r="GG14" s="240">
        <f t="shared" si="10"/>
        <v>0</v>
      </c>
      <c r="GH14" s="240">
        <f t="shared" si="10"/>
        <v>0</v>
      </c>
      <c r="GI14" s="240">
        <f t="shared" ref="GI14" si="11">SUM(GI15:GI30)</f>
        <v>0</v>
      </c>
      <c r="GJ14" s="240">
        <f t="shared" si="10"/>
        <v>0</v>
      </c>
      <c r="GK14" s="240">
        <f t="shared" si="10"/>
        <v>0</v>
      </c>
      <c r="GL14" s="240">
        <f t="shared" si="10"/>
        <v>0</v>
      </c>
      <c r="GM14" s="240">
        <f t="shared" si="10"/>
        <v>0</v>
      </c>
      <c r="GN14" s="240">
        <f t="shared" si="10"/>
        <v>0</v>
      </c>
      <c r="GO14" s="240">
        <f t="shared" si="10"/>
        <v>0</v>
      </c>
      <c r="GP14" s="240">
        <f t="shared" si="10"/>
        <v>0</v>
      </c>
      <c r="GS14" s="240"/>
      <c r="GT14" s="240"/>
      <c r="GU14" s="240"/>
      <c r="GV14" s="240"/>
      <c r="GW14" s="240"/>
      <c r="GX14" s="240"/>
      <c r="GY14" s="240"/>
      <c r="GZ14" s="240"/>
      <c r="HA14" s="240"/>
      <c r="HB14" s="240"/>
      <c r="HC14" s="240"/>
      <c r="HD14" s="240"/>
      <c r="HE14" s="240"/>
      <c r="HF14" s="240"/>
      <c r="HG14" s="240"/>
      <c r="HH14" s="240"/>
      <c r="HI14" s="240"/>
      <c r="HJ14" s="240"/>
      <c r="HK14" s="240"/>
      <c r="HL14" s="240"/>
      <c r="HM14" s="240"/>
      <c r="HN14" s="240"/>
      <c r="HO14" s="240"/>
      <c r="HP14" s="240"/>
      <c r="HQ14" s="240"/>
      <c r="HR14" s="240"/>
      <c r="HS14" s="240"/>
      <c r="HT14" s="240"/>
      <c r="HU14" s="240"/>
      <c r="HV14" s="240"/>
      <c r="HW14" s="240"/>
      <c r="HZ14" s="240">
        <f>HZ15</f>
        <v>0</v>
      </c>
      <c r="IA14" s="240">
        <f t="shared" ref="IA14:IQ14" si="12">SUM(IA15:IA30)</f>
        <v>0</v>
      </c>
      <c r="IB14" s="240">
        <f t="shared" si="12"/>
        <v>0</v>
      </c>
      <c r="IC14" s="240">
        <f t="shared" si="12"/>
        <v>0</v>
      </c>
      <c r="ID14" s="240">
        <f t="shared" si="12"/>
        <v>0</v>
      </c>
      <c r="IE14" s="240">
        <f t="shared" si="12"/>
        <v>0</v>
      </c>
      <c r="IF14" s="240">
        <f t="shared" si="12"/>
        <v>0</v>
      </c>
      <c r="IG14" s="240">
        <f t="shared" si="12"/>
        <v>0</v>
      </c>
      <c r="IH14" s="240">
        <f t="shared" si="12"/>
        <v>0</v>
      </c>
      <c r="II14" s="240">
        <f t="shared" si="12"/>
        <v>0</v>
      </c>
      <c r="IJ14" s="240">
        <f t="shared" si="12"/>
        <v>0</v>
      </c>
      <c r="IK14" s="240">
        <f t="shared" si="12"/>
        <v>0</v>
      </c>
      <c r="IL14" s="240">
        <f t="shared" si="12"/>
        <v>0</v>
      </c>
      <c r="IM14" s="240">
        <f t="shared" si="12"/>
        <v>0</v>
      </c>
      <c r="IN14" s="240">
        <f t="shared" si="12"/>
        <v>0</v>
      </c>
      <c r="IO14" s="240">
        <f t="shared" si="12"/>
        <v>0</v>
      </c>
      <c r="IP14" s="240">
        <f t="shared" si="12"/>
        <v>0</v>
      </c>
      <c r="IQ14" s="240">
        <f t="shared" si="12"/>
        <v>0</v>
      </c>
      <c r="IR14" s="240">
        <f t="shared" ref="IR14:JD14" si="13">SUM(IR15:IR30)</f>
        <v>0</v>
      </c>
      <c r="IS14" s="240">
        <f t="shared" si="13"/>
        <v>0</v>
      </c>
      <c r="IT14" s="240">
        <f t="shared" si="13"/>
        <v>0</v>
      </c>
      <c r="IU14" s="240">
        <f t="shared" si="13"/>
        <v>0</v>
      </c>
      <c r="IV14" s="240">
        <f t="shared" si="13"/>
        <v>0</v>
      </c>
      <c r="IW14" s="240">
        <f t="shared" ref="IW14" si="14">SUM(IW15:IW30)</f>
        <v>0</v>
      </c>
      <c r="IX14" s="240">
        <f t="shared" si="13"/>
        <v>0</v>
      </c>
      <c r="IY14" s="240">
        <f t="shared" si="13"/>
        <v>0</v>
      </c>
      <c r="IZ14" s="240">
        <f t="shared" si="13"/>
        <v>0</v>
      </c>
      <c r="JA14" s="240">
        <f t="shared" si="13"/>
        <v>0</v>
      </c>
      <c r="JB14" s="240">
        <f t="shared" si="13"/>
        <v>0</v>
      </c>
      <c r="JC14" s="514">
        <f t="shared" si="13"/>
        <v>0</v>
      </c>
      <c r="JD14" s="240">
        <f t="shared" si="13"/>
        <v>0</v>
      </c>
      <c r="JG14" s="240">
        <f>JG15</f>
        <v>0</v>
      </c>
      <c r="JH14" s="240">
        <f t="shared" ref="JH14:JX14" si="15">SUM(JH15:JH30)</f>
        <v>0</v>
      </c>
      <c r="JI14" s="240">
        <f t="shared" si="15"/>
        <v>0</v>
      </c>
      <c r="JJ14" s="240">
        <f t="shared" si="15"/>
        <v>0</v>
      </c>
      <c r="JK14" s="240">
        <f t="shared" si="15"/>
        <v>0</v>
      </c>
      <c r="JL14" s="240">
        <f t="shared" si="15"/>
        <v>0</v>
      </c>
      <c r="JM14" s="240">
        <f t="shared" si="15"/>
        <v>0</v>
      </c>
      <c r="JN14" s="240">
        <f t="shared" si="15"/>
        <v>0</v>
      </c>
      <c r="JO14" s="240">
        <f t="shared" si="15"/>
        <v>0</v>
      </c>
      <c r="JP14" s="240">
        <f t="shared" si="15"/>
        <v>0</v>
      </c>
      <c r="JQ14" s="240">
        <f t="shared" si="15"/>
        <v>0</v>
      </c>
      <c r="JR14" s="240">
        <f t="shared" si="15"/>
        <v>0</v>
      </c>
      <c r="JS14" s="240">
        <f t="shared" si="15"/>
        <v>0</v>
      </c>
      <c r="JT14" s="240">
        <f t="shared" si="15"/>
        <v>0</v>
      </c>
      <c r="JU14" s="240">
        <f t="shared" si="15"/>
        <v>0</v>
      </c>
      <c r="JV14" s="240">
        <f t="shared" si="15"/>
        <v>0</v>
      </c>
      <c r="JW14" s="240">
        <f t="shared" si="15"/>
        <v>0</v>
      </c>
      <c r="JX14" s="240">
        <f t="shared" si="15"/>
        <v>0</v>
      </c>
      <c r="JY14" s="240">
        <f t="shared" ref="JY14:KK14" si="16">SUM(JY15:JY30)</f>
        <v>0</v>
      </c>
      <c r="JZ14" s="240">
        <f t="shared" si="16"/>
        <v>0</v>
      </c>
      <c r="KA14" s="240">
        <f t="shared" si="16"/>
        <v>0</v>
      </c>
      <c r="KB14" s="240">
        <f t="shared" si="16"/>
        <v>0</v>
      </c>
      <c r="KC14" s="240">
        <f t="shared" si="16"/>
        <v>0</v>
      </c>
      <c r="KD14" s="240">
        <f t="shared" ref="KD14" si="17">SUM(KD15:KD30)</f>
        <v>0</v>
      </c>
      <c r="KE14" s="240">
        <f t="shared" si="16"/>
        <v>0</v>
      </c>
      <c r="KF14" s="240">
        <f t="shared" si="16"/>
        <v>0</v>
      </c>
      <c r="KG14" s="240">
        <f t="shared" si="16"/>
        <v>0</v>
      </c>
      <c r="KH14" s="240">
        <f t="shared" si="16"/>
        <v>0</v>
      </c>
      <c r="KI14" s="240">
        <f t="shared" si="16"/>
        <v>0</v>
      </c>
      <c r="KJ14" s="240">
        <f t="shared" si="16"/>
        <v>0</v>
      </c>
      <c r="KK14" s="240">
        <f t="shared" si="16"/>
        <v>0</v>
      </c>
      <c r="KL14" s="234"/>
      <c r="KN14" s="240">
        <f>KN15</f>
        <v>0</v>
      </c>
      <c r="KO14" s="240">
        <f t="shared" ref="KO14:LE14" si="18">SUM(KO15:KO30)</f>
        <v>0</v>
      </c>
      <c r="KP14" s="240">
        <f t="shared" si="18"/>
        <v>0</v>
      </c>
      <c r="KQ14" s="240">
        <f t="shared" si="18"/>
        <v>0</v>
      </c>
      <c r="KR14" s="240">
        <f t="shared" si="18"/>
        <v>0</v>
      </c>
      <c r="KS14" s="240">
        <f t="shared" si="18"/>
        <v>0</v>
      </c>
      <c r="KT14" s="240">
        <f t="shared" si="18"/>
        <v>0</v>
      </c>
      <c r="KU14" s="240">
        <f t="shared" si="18"/>
        <v>0</v>
      </c>
      <c r="KV14" s="240">
        <f t="shared" si="18"/>
        <v>0</v>
      </c>
      <c r="KW14" s="240">
        <f t="shared" si="18"/>
        <v>0</v>
      </c>
      <c r="KX14" s="240">
        <f t="shared" si="18"/>
        <v>0</v>
      </c>
      <c r="KY14" s="240">
        <f t="shared" si="18"/>
        <v>0</v>
      </c>
      <c r="KZ14" s="240">
        <f t="shared" si="18"/>
        <v>0</v>
      </c>
      <c r="LA14" s="240">
        <f t="shared" si="18"/>
        <v>0</v>
      </c>
      <c r="LB14" s="240">
        <f t="shared" si="18"/>
        <v>0</v>
      </c>
      <c r="LC14" s="240">
        <f t="shared" si="18"/>
        <v>0</v>
      </c>
      <c r="LD14" s="240">
        <f t="shared" si="18"/>
        <v>0</v>
      </c>
      <c r="LE14" s="240">
        <f t="shared" si="18"/>
        <v>0</v>
      </c>
      <c r="LF14" s="240">
        <f t="shared" ref="LF14:LR14" si="19">SUM(LF15:LF30)</f>
        <v>0</v>
      </c>
      <c r="LG14" s="240">
        <f t="shared" si="19"/>
        <v>0</v>
      </c>
      <c r="LH14" s="240">
        <f t="shared" si="19"/>
        <v>0</v>
      </c>
      <c r="LI14" s="240">
        <f t="shared" si="19"/>
        <v>0</v>
      </c>
      <c r="LJ14" s="240">
        <f t="shared" si="19"/>
        <v>0</v>
      </c>
      <c r="LK14" s="240">
        <f t="shared" ref="LK14" si="20">SUM(LK15:LK30)</f>
        <v>0</v>
      </c>
      <c r="LL14" s="240">
        <f t="shared" si="19"/>
        <v>0</v>
      </c>
      <c r="LM14" s="240">
        <f t="shared" si="19"/>
        <v>0</v>
      </c>
      <c r="LN14" s="240">
        <f t="shared" si="19"/>
        <v>0</v>
      </c>
      <c r="LO14" s="240">
        <f t="shared" si="19"/>
        <v>0</v>
      </c>
      <c r="LP14" s="240">
        <f t="shared" si="19"/>
        <v>0</v>
      </c>
      <c r="LQ14" s="240">
        <f t="shared" si="19"/>
        <v>0</v>
      </c>
      <c r="LR14" s="240">
        <f t="shared" si="19"/>
        <v>0</v>
      </c>
      <c r="LU14" s="240">
        <f>LU15</f>
        <v>0</v>
      </c>
      <c r="LV14" s="240">
        <f t="shared" ref="LV14:ML14" si="21">SUM(LV15:LV30)</f>
        <v>0</v>
      </c>
      <c r="LW14" s="240">
        <f t="shared" si="21"/>
        <v>0</v>
      </c>
      <c r="LX14" s="240">
        <f t="shared" si="21"/>
        <v>0</v>
      </c>
      <c r="LY14" s="240">
        <f t="shared" si="21"/>
        <v>0</v>
      </c>
      <c r="LZ14" s="240">
        <f t="shared" si="21"/>
        <v>0</v>
      </c>
      <c r="MA14" s="240">
        <f t="shared" si="21"/>
        <v>0</v>
      </c>
      <c r="MB14" s="240">
        <f t="shared" si="21"/>
        <v>0</v>
      </c>
      <c r="MC14" s="240">
        <f t="shared" si="21"/>
        <v>0</v>
      </c>
      <c r="MD14" s="240">
        <f t="shared" si="21"/>
        <v>0</v>
      </c>
      <c r="ME14" s="240">
        <f t="shared" si="21"/>
        <v>0</v>
      </c>
      <c r="MF14" s="240">
        <f t="shared" si="21"/>
        <v>0</v>
      </c>
      <c r="MG14" s="240">
        <f t="shared" si="21"/>
        <v>0</v>
      </c>
      <c r="MH14" s="240">
        <f t="shared" si="21"/>
        <v>0</v>
      </c>
      <c r="MI14" s="240">
        <f t="shared" si="21"/>
        <v>0</v>
      </c>
      <c r="MJ14" s="240">
        <f t="shared" si="21"/>
        <v>0</v>
      </c>
      <c r="MK14" s="240">
        <f t="shared" si="21"/>
        <v>0</v>
      </c>
      <c r="ML14" s="240">
        <f t="shared" si="21"/>
        <v>0</v>
      </c>
      <c r="MM14" s="240">
        <f t="shared" ref="MM14:MY14" si="22">SUM(MM15:MM30)</f>
        <v>0</v>
      </c>
      <c r="MN14" s="240">
        <f t="shared" si="22"/>
        <v>0</v>
      </c>
      <c r="MO14" s="240">
        <f t="shared" si="22"/>
        <v>0</v>
      </c>
      <c r="MP14" s="240">
        <f t="shared" si="22"/>
        <v>0</v>
      </c>
      <c r="MQ14" s="240">
        <f t="shared" si="22"/>
        <v>0</v>
      </c>
      <c r="MR14" s="240">
        <f t="shared" ref="MR14" si="23">SUM(MR15:MR30)</f>
        <v>0</v>
      </c>
      <c r="MS14" s="240">
        <f t="shared" si="22"/>
        <v>0</v>
      </c>
      <c r="MT14" s="240">
        <f t="shared" si="22"/>
        <v>0</v>
      </c>
      <c r="MU14" s="240">
        <f t="shared" si="22"/>
        <v>0</v>
      </c>
      <c r="MV14" s="240">
        <f t="shared" si="22"/>
        <v>0</v>
      </c>
      <c r="MW14" s="240">
        <f t="shared" si="22"/>
        <v>0</v>
      </c>
      <c r="MX14" s="240">
        <f t="shared" si="22"/>
        <v>0</v>
      </c>
      <c r="MY14" s="240">
        <f t="shared" si="22"/>
        <v>0</v>
      </c>
      <c r="NB14" s="240">
        <f>NB15</f>
        <v>0</v>
      </c>
      <c r="NC14" s="240">
        <f t="shared" ref="NC14:NS14" si="24">SUM(NC15:NC30)</f>
        <v>0</v>
      </c>
      <c r="ND14" s="240">
        <f t="shared" si="24"/>
        <v>0</v>
      </c>
      <c r="NE14" s="240">
        <f t="shared" si="24"/>
        <v>0</v>
      </c>
      <c r="NF14" s="240">
        <f t="shared" si="24"/>
        <v>0</v>
      </c>
      <c r="NG14" s="240">
        <f t="shared" si="24"/>
        <v>0</v>
      </c>
      <c r="NH14" s="240">
        <f t="shared" si="24"/>
        <v>0</v>
      </c>
      <c r="NI14" s="240">
        <f t="shared" si="24"/>
        <v>0</v>
      </c>
      <c r="NJ14" s="240">
        <f t="shared" si="24"/>
        <v>0</v>
      </c>
      <c r="NK14" s="240">
        <f t="shared" si="24"/>
        <v>0</v>
      </c>
      <c r="NL14" s="240">
        <f t="shared" si="24"/>
        <v>0</v>
      </c>
      <c r="NM14" s="240">
        <f t="shared" si="24"/>
        <v>0</v>
      </c>
      <c r="NN14" s="240">
        <f t="shared" si="24"/>
        <v>0</v>
      </c>
      <c r="NO14" s="240">
        <f t="shared" si="24"/>
        <v>0</v>
      </c>
      <c r="NP14" s="240">
        <f t="shared" si="24"/>
        <v>0</v>
      </c>
      <c r="NQ14" s="240">
        <f t="shared" si="24"/>
        <v>0</v>
      </c>
      <c r="NR14" s="240">
        <f t="shared" si="24"/>
        <v>0</v>
      </c>
      <c r="NS14" s="240">
        <f t="shared" si="24"/>
        <v>0</v>
      </c>
      <c r="NT14" s="240">
        <f t="shared" ref="NT14:OF14" si="25">SUM(NT15:NT30)</f>
        <v>0</v>
      </c>
      <c r="NU14" s="240">
        <f t="shared" si="25"/>
        <v>0</v>
      </c>
      <c r="NV14" s="240">
        <f t="shared" si="25"/>
        <v>0</v>
      </c>
      <c r="NW14" s="240">
        <f t="shared" si="25"/>
        <v>0</v>
      </c>
      <c r="NX14" s="240">
        <f t="shared" si="25"/>
        <v>0</v>
      </c>
      <c r="NY14" s="240">
        <f t="shared" ref="NY14" si="26">SUM(NY15:NY30)</f>
        <v>0</v>
      </c>
      <c r="NZ14" s="240">
        <f t="shared" si="25"/>
        <v>0</v>
      </c>
      <c r="OA14" s="240">
        <f t="shared" si="25"/>
        <v>0</v>
      </c>
      <c r="OB14" s="240">
        <f t="shared" si="25"/>
        <v>0</v>
      </c>
      <c r="OC14" s="240">
        <f t="shared" si="25"/>
        <v>0</v>
      </c>
      <c r="OD14" s="240">
        <f t="shared" si="25"/>
        <v>0</v>
      </c>
      <c r="OE14" s="240">
        <f t="shared" si="25"/>
        <v>0</v>
      </c>
      <c r="OF14" s="240">
        <f t="shared" si="25"/>
        <v>0</v>
      </c>
      <c r="OI14" s="240">
        <f>OI15</f>
        <v>0</v>
      </c>
      <c r="OJ14" s="240">
        <f t="shared" ref="OJ14:OZ14" si="27">SUM(OJ15:OJ30)</f>
        <v>0</v>
      </c>
      <c r="OK14" s="240">
        <f t="shared" si="27"/>
        <v>0</v>
      </c>
      <c r="OL14" s="240">
        <f t="shared" si="27"/>
        <v>0</v>
      </c>
      <c r="OM14" s="240">
        <f t="shared" si="27"/>
        <v>0</v>
      </c>
      <c r="ON14" s="240">
        <f t="shared" si="27"/>
        <v>0</v>
      </c>
      <c r="OO14" s="240">
        <f t="shared" si="27"/>
        <v>0</v>
      </c>
      <c r="OP14" s="240">
        <f t="shared" si="27"/>
        <v>0</v>
      </c>
      <c r="OQ14" s="240">
        <f t="shared" si="27"/>
        <v>0</v>
      </c>
      <c r="OR14" s="240">
        <f t="shared" si="27"/>
        <v>0</v>
      </c>
      <c r="OS14" s="240">
        <f t="shared" si="27"/>
        <v>0</v>
      </c>
      <c r="OT14" s="240">
        <f t="shared" si="27"/>
        <v>0</v>
      </c>
      <c r="OU14" s="240">
        <f t="shared" si="27"/>
        <v>0</v>
      </c>
      <c r="OV14" s="240">
        <f t="shared" si="27"/>
        <v>0</v>
      </c>
      <c r="OW14" s="240">
        <f t="shared" si="27"/>
        <v>0</v>
      </c>
      <c r="OX14" s="240">
        <f t="shared" si="27"/>
        <v>0</v>
      </c>
      <c r="OY14" s="240">
        <f t="shared" si="27"/>
        <v>0</v>
      </c>
      <c r="OZ14" s="240">
        <f t="shared" si="27"/>
        <v>0</v>
      </c>
      <c r="PA14" s="240">
        <f t="shared" ref="PA14:PM14" si="28">SUM(PA15:PA30)</f>
        <v>0</v>
      </c>
      <c r="PB14" s="240">
        <f t="shared" si="28"/>
        <v>0</v>
      </c>
      <c r="PC14" s="240">
        <f t="shared" si="28"/>
        <v>0</v>
      </c>
      <c r="PD14" s="240">
        <f t="shared" si="28"/>
        <v>0</v>
      </c>
      <c r="PE14" s="240">
        <f t="shared" si="28"/>
        <v>0</v>
      </c>
      <c r="PF14" s="240">
        <f t="shared" ref="PF14" si="29">SUM(PF15:PF30)</f>
        <v>0</v>
      </c>
      <c r="PG14" s="240">
        <f t="shared" si="28"/>
        <v>0</v>
      </c>
      <c r="PH14" s="240">
        <f t="shared" si="28"/>
        <v>0</v>
      </c>
      <c r="PI14" s="240">
        <f t="shared" si="28"/>
        <v>0</v>
      </c>
      <c r="PJ14" s="240">
        <f t="shared" si="28"/>
        <v>0</v>
      </c>
      <c r="PK14" s="240">
        <f t="shared" si="28"/>
        <v>0</v>
      </c>
      <c r="PL14" s="240">
        <f t="shared" si="28"/>
        <v>0</v>
      </c>
      <c r="PM14" s="240">
        <f t="shared" si="28"/>
        <v>0</v>
      </c>
      <c r="PP14" s="240">
        <f>PP15</f>
        <v>0</v>
      </c>
      <c r="PQ14" s="240">
        <f t="shared" ref="PQ14:QG14" si="30">SUM(PQ15:PQ30)</f>
        <v>0</v>
      </c>
      <c r="PR14" s="240">
        <f t="shared" si="30"/>
        <v>0</v>
      </c>
      <c r="PS14" s="240">
        <f t="shared" si="30"/>
        <v>0</v>
      </c>
      <c r="PT14" s="240">
        <f t="shared" si="30"/>
        <v>0</v>
      </c>
      <c r="PU14" s="240">
        <f t="shared" si="30"/>
        <v>0</v>
      </c>
      <c r="PV14" s="240">
        <f t="shared" si="30"/>
        <v>0</v>
      </c>
      <c r="PW14" s="240">
        <f t="shared" si="30"/>
        <v>0</v>
      </c>
      <c r="PX14" s="240">
        <f t="shared" si="30"/>
        <v>0</v>
      </c>
      <c r="PY14" s="240">
        <f t="shared" si="30"/>
        <v>0</v>
      </c>
      <c r="PZ14" s="240">
        <f t="shared" si="30"/>
        <v>0</v>
      </c>
      <c r="QA14" s="240">
        <f t="shared" si="30"/>
        <v>0</v>
      </c>
      <c r="QB14" s="240">
        <f t="shared" si="30"/>
        <v>0</v>
      </c>
      <c r="QC14" s="240">
        <f t="shared" si="30"/>
        <v>0</v>
      </c>
      <c r="QD14" s="240">
        <f t="shared" si="30"/>
        <v>0</v>
      </c>
      <c r="QE14" s="240">
        <f t="shared" si="30"/>
        <v>0</v>
      </c>
      <c r="QF14" s="240">
        <f t="shared" si="30"/>
        <v>0</v>
      </c>
      <c r="QG14" s="240">
        <f t="shared" si="30"/>
        <v>0</v>
      </c>
      <c r="QH14" s="240">
        <f t="shared" ref="QH14:QT14" si="31">SUM(QH15:QH30)</f>
        <v>0</v>
      </c>
      <c r="QI14" s="240">
        <f t="shared" si="31"/>
        <v>0</v>
      </c>
      <c r="QJ14" s="240">
        <f t="shared" si="31"/>
        <v>0</v>
      </c>
      <c r="QK14" s="240">
        <f t="shared" si="31"/>
        <v>0</v>
      </c>
      <c r="QL14" s="240">
        <f t="shared" si="31"/>
        <v>0</v>
      </c>
      <c r="QM14" s="240">
        <f t="shared" ref="QM14" si="32">SUM(QM15:QM30)</f>
        <v>0</v>
      </c>
      <c r="QN14" s="240">
        <f t="shared" si="31"/>
        <v>0</v>
      </c>
      <c r="QO14" s="240">
        <f t="shared" si="31"/>
        <v>0</v>
      </c>
      <c r="QP14" s="240">
        <f t="shared" si="31"/>
        <v>0</v>
      </c>
      <c r="QQ14" s="240">
        <f t="shared" si="31"/>
        <v>0</v>
      </c>
      <c r="QR14" s="240">
        <f t="shared" si="31"/>
        <v>0</v>
      </c>
      <c r="QS14" s="240">
        <f t="shared" si="31"/>
        <v>0</v>
      </c>
      <c r="QT14" s="240">
        <f t="shared" si="31"/>
        <v>0</v>
      </c>
      <c r="QU14" s="235"/>
      <c r="QV14" s="235"/>
      <c r="QW14" s="240">
        <f>QW15</f>
        <v>0</v>
      </c>
      <c r="QX14" s="240">
        <f t="shared" ref="QX14:RN14" si="33">SUM(QX15:QX30)</f>
        <v>0</v>
      </c>
      <c r="QY14" s="240">
        <f t="shared" si="33"/>
        <v>0</v>
      </c>
      <c r="QZ14" s="240">
        <f t="shared" si="33"/>
        <v>0</v>
      </c>
      <c r="RA14" s="240">
        <f t="shared" si="33"/>
        <v>0</v>
      </c>
      <c r="RB14" s="240">
        <f t="shared" si="33"/>
        <v>0</v>
      </c>
      <c r="RC14" s="240">
        <f t="shared" si="33"/>
        <v>0</v>
      </c>
      <c r="RD14" s="240">
        <f t="shared" si="33"/>
        <v>0</v>
      </c>
      <c r="RE14" s="240">
        <f t="shared" si="33"/>
        <v>0</v>
      </c>
      <c r="RF14" s="240">
        <f t="shared" si="33"/>
        <v>0</v>
      </c>
      <c r="RG14" s="240">
        <f t="shared" si="33"/>
        <v>0</v>
      </c>
      <c r="RH14" s="240">
        <f t="shared" si="33"/>
        <v>0</v>
      </c>
      <c r="RI14" s="240">
        <f t="shared" si="33"/>
        <v>0</v>
      </c>
      <c r="RJ14" s="240">
        <f t="shared" si="33"/>
        <v>0</v>
      </c>
      <c r="RK14" s="240">
        <f t="shared" si="33"/>
        <v>0</v>
      </c>
      <c r="RL14" s="240">
        <f t="shared" si="33"/>
        <v>0</v>
      </c>
      <c r="RM14" s="240">
        <f t="shared" si="33"/>
        <v>0</v>
      </c>
      <c r="RN14" s="240">
        <f t="shared" si="33"/>
        <v>0</v>
      </c>
      <c r="RO14" s="240">
        <f t="shared" ref="RO14:SA14" si="34">SUM(RO15:RO30)</f>
        <v>0</v>
      </c>
      <c r="RP14" s="240">
        <f t="shared" si="34"/>
        <v>0</v>
      </c>
      <c r="RQ14" s="240">
        <f t="shared" si="34"/>
        <v>0</v>
      </c>
      <c r="RR14" s="240">
        <f t="shared" si="34"/>
        <v>0</v>
      </c>
      <c r="RS14" s="240">
        <f t="shared" si="34"/>
        <v>0</v>
      </c>
      <c r="RT14" s="240">
        <f t="shared" ref="RT14" si="35">SUM(RT15:RT30)</f>
        <v>0</v>
      </c>
      <c r="RU14" s="240">
        <f t="shared" si="34"/>
        <v>0</v>
      </c>
      <c r="RV14" s="240">
        <f t="shared" si="34"/>
        <v>0</v>
      </c>
      <c r="RW14" s="240">
        <f t="shared" si="34"/>
        <v>0</v>
      </c>
      <c r="RX14" s="240">
        <f t="shared" si="34"/>
        <v>0</v>
      </c>
      <c r="RY14" s="240">
        <f t="shared" si="34"/>
        <v>0</v>
      </c>
      <c r="RZ14" s="240">
        <f t="shared" si="34"/>
        <v>0</v>
      </c>
      <c r="SA14" s="240">
        <f t="shared" si="34"/>
        <v>0</v>
      </c>
    </row>
    <row r="15" spans="1:495" s="223" customFormat="1" ht="15" hidden="1" outlineLevel="1">
      <c r="A15" s="604">
        <f t="shared" ref="A15:A78" si="36">A14+1</f>
        <v>3</v>
      </c>
      <c r="B15" s="516"/>
      <c r="C15" s="242"/>
      <c r="D15" s="517"/>
      <c r="E15" s="518">
        <f>IF(E$13&lt;&gt;"",$C15,)</f>
        <v>0</v>
      </c>
      <c r="F15" s="242">
        <f t="shared" ref="F15:AG15" si="37">IF(F$13&lt;&gt;"",$C15,)</f>
        <v>0</v>
      </c>
      <c r="G15" s="517">
        <f t="shared" si="37"/>
        <v>0</v>
      </c>
      <c r="H15" s="242">
        <f t="shared" si="37"/>
        <v>0</v>
      </c>
      <c r="I15" s="242">
        <f t="shared" si="37"/>
        <v>0</v>
      </c>
      <c r="J15" s="242">
        <f t="shared" si="37"/>
        <v>0</v>
      </c>
      <c r="K15" s="242">
        <f t="shared" si="37"/>
        <v>0</v>
      </c>
      <c r="L15" s="242">
        <f t="shared" si="37"/>
        <v>0</v>
      </c>
      <c r="M15" s="242">
        <f t="shared" si="37"/>
        <v>0</v>
      </c>
      <c r="N15" s="242">
        <f t="shared" si="37"/>
        <v>0</v>
      </c>
      <c r="O15" s="242">
        <f t="shared" si="37"/>
        <v>0</v>
      </c>
      <c r="P15" s="242">
        <f t="shared" si="37"/>
        <v>0</v>
      </c>
      <c r="Q15" s="242">
        <f t="shared" si="37"/>
        <v>0</v>
      </c>
      <c r="R15" s="242">
        <f t="shared" si="37"/>
        <v>0</v>
      </c>
      <c r="S15" s="242">
        <f t="shared" si="37"/>
        <v>0</v>
      </c>
      <c r="T15" s="242">
        <f t="shared" si="37"/>
        <v>0</v>
      </c>
      <c r="U15" s="242">
        <f t="shared" si="37"/>
        <v>0</v>
      </c>
      <c r="V15" s="242">
        <f t="shared" si="37"/>
        <v>0</v>
      </c>
      <c r="W15" s="242">
        <f t="shared" si="37"/>
        <v>0</v>
      </c>
      <c r="X15" s="242">
        <f t="shared" si="37"/>
        <v>0</v>
      </c>
      <c r="Y15" s="242">
        <f t="shared" si="37"/>
        <v>0</v>
      </c>
      <c r="Z15" s="242">
        <f t="shared" si="37"/>
        <v>0</v>
      </c>
      <c r="AA15" s="242">
        <f t="shared" si="37"/>
        <v>0</v>
      </c>
      <c r="AB15" s="242">
        <f t="shared" si="37"/>
        <v>0</v>
      </c>
      <c r="AC15" s="242">
        <f t="shared" si="37"/>
        <v>0</v>
      </c>
      <c r="AD15" s="242">
        <f t="shared" si="37"/>
        <v>0</v>
      </c>
      <c r="AE15" s="242">
        <f t="shared" si="37"/>
        <v>0</v>
      </c>
      <c r="AF15" s="242">
        <f t="shared" si="37"/>
        <v>0</v>
      </c>
      <c r="AG15" s="242">
        <f t="shared" si="37"/>
        <v>0</v>
      </c>
      <c r="AJ15" s="242"/>
      <c r="AK15" s="242"/>
      <c r="AL15" s="242">
        <f t="shared" ref="AL15:AO15" si="38">IF(AL$13&lt;&gt;"",$AJ15,)</f>
        <v>0</v>
      </c>
      <c r="AM15" s="242">
        <f t="shared" si="38"/>
        <v>0</v>
      </c>
      <c r="AN15" s="242">
        <f t="shared" si="38"/>
        <v>0</v>
      </c>
      <c r="AO15" s="242">
        <f t="shared" si="38"/>
        <v>0</v>
      </c>
      <c r="AP15" s="242">
        <f t="shared" ref="AP15:AR15" si="39">IF(AP$13&lt;&gt;"",$AJ15,)</f>
        <v>0</v>
      </c>
      <c r="AQ15" s="242">
        <f t="shared" si="39"/>
        <v>0</v>
      </c>
      <c r="AR15" s="242">
        <f t="shared" si="39"/>
        <v>0</v>
      </c>
      <c r="AS15" s="242">
        <f t="shared" ref="AS15:AU15" si="40">IF(AS$13&lt;&gt;"",$AJ15,)</f>
        <v>0</v>
      </c>
      <c r="AT15" s="242">
        <f t="shared" si="40"/>
        <v>0</v>
      </c>
      <c r="AU15" s="242">
        <f t="shared" si="40"/>
        <v>0</v>
      </c>
      <c r="AV15" s="242">
        <f t="shared" ref="AV15:AX15" si="41">IF(AV$13&lt;&gt;"",$AJ15,)</f>
        <v>0</v>
      </c>
      <c r="AW15" s="242">
        <f t="shared" si="41"/>
        <v>0</v>
      </c>
      <c r="AX15" s="242">
        <f t="shared" si="41"/>
        <v>0</v>
      </c>
      <c r="AY15" s="242">
        <f t="shared" ref="AY15:BN15" si="42">IF(AY$13&lt;&gt;"",$AJ15,)</f>
        <v>0</v>
      </c>
      <c r="AZ15" s="242">
        <f t="shared" si="42"/>
        <v>0</v>
      </c>
      <c r="BA15" s="242">
        <f t="shared" si="42"/>
        <v>0</v>
      </c>
      <c r="BB15" s="242">
        <f t="shared" si="42"/>
        <v>0</v>
      </c>
      <c r="BC15" s="242">
        <f t="shared" si="42"/>
        <v>0</v>
      </c>
      <c r="BD15" s="242">
        <f t="shared" si="42"/>
        <v>0</v>
      </c>
      <c r="BE15" s="242">
        <f t="shared" si="42"/>
        <v>0</v>
      </c>
      <c r="BF15" s="242">
        <f t="shared" si="42"/>
        <v>0</v>
      </c>
      <c r="BG15" s="242">
        <f t="shared" si="42"/>
        <v>0</v>
      </c>
      <c r="BH15" s="242">
        <f t="shared" si="42"/>
        <v>0</v>
      </c>
      <c r="BI15" s="242">
        <f t="shared" si="42"/>
        <v>0</v>
      </c>
      <c r="BJ15" s="242">
        <f t="shared" si="42"/>
        <v>0</v>
      </c>
      <c r="BK15" s="242">
        <f t="shared" si="42"/>
        <v>0</v>
      </c>
      <c r="BL15" s="242">
        <f t="shared" si="42"/>
        <v>0</v>
      </c>
      <c r="BM15" s="242">
        <f t="shared" si="42"/>
        <v>0</v>
      </c>
      <c r="BN15" s="242">
        <f t="shared" si="42"/>
        <v>0</v>
      </c>
      <c r="BQ15" s="242"/>
      <c r="BR15" s="242"/>
      <c r="BS15" s="242">
        <f t="shared" ref="BS15:BU15" si="43">IF(BS$13&lt;&gt;"",$BQ15,)</f>
        <v>0</v>
      </c>
      <c r="BT15" s="242">
        <f t="shared" si="43"/>
        <v>0</v>
      </c>
      <c r="BU15" s="242">
        <f t="shared" si="43"/>
        <v>0</v>
      </c>
      <c r="BV15" s="242">
        <f t="shared" ref="BV15:BZ15" si="44">IF(BV$13&lt;&gt;"",$BQ15,)</f>
        <v>0</v>
      </c>
      <c r="BW15" s="242">
        <f t="shared" si="44"/>
        <v>0</v>
      </c>
      <c r="BX15" s="242">
        <f t="shared" si="44"/>
        <v>0</v>
      </c>
      <c r="BY15" s="242">
        <f t="shared" si="44"/>
        <v>0</v>
      </c>
      <c r="BZ15" s="242">
        <f t="shared" si="44"/>
        <v>0</v>
      </c>
      <c r="CA15" s="242">
        <f t="shared" ref="CA15:CU15" si="45">IF(CA$13&lt;&gt;"",$BQ15,)</f>
        <v>0</v>
      </c>
      <c r="CB15" s="242">
        <f t="shared" si="45"/>
        <v>0</v>
      </c>
      <c r="CC15" s="242">
        <f t="shared" si="45"/>
        <v>0</v>
      </c>
      <c r="CD15" s="242">
        <f t="shared" si="45"/>
        <v>0</v>
      </c>
      <c r="CE15" s="242">
        <f t="shared" si="45"/>
        <v>0</v>
      </c>
      <c r="CF15" s="242">
        <f t="shared" si="45"/>
        <v>0</v>
      </c>
      <c r="CG15" s="242">
        <f t="shared" si="45"/>
        <v>0</v>
      </c>
      <c r="CH15" s="242">
        <f t="shared" si="45"/>
        <v>0</v>
      </c>
      <c r="CI15" s="242">
        <f t="shared" si="45"/>
        <v>0</v>
      </c>
      <c r="CJ15" s="242">
        <f t="shared" si="45"/>
        <v>0</v>
      </c>
      <c r="CK15" s="242">
        <f t="shared" si="45"/>
        <v>0</v>
      </c>
      <c r="CL15" s="242">
        <f t="shared" si="45"/>
        <v>0</v>
      </c>
      <c r="CM15" s="242">
        <f t="shared" si="45"/>
        <v>0</v>
      </c>
      <c r="CN15" s="242">
        <f t="shared" si="45"/>
        <v>0</v>
      </c>
      <c r="CO15" s="242">
        <f t="shared" si="45"/>
        <v>0</v>
      </c>
      <c r="CP15" s="242">
        <f t="shared" si="45"/>
        <v>0</v>
      </c>
      <c r="CQ15" s="242">
        <f t="shared" si="45"/>
        <v>0</v>
      </c>
      <c r="CR15" s="242">
        <f t="shared" si="45"/>
        <v>0</v>
      </c>
      <c r="CS15" s="242">
        <f t="shared" si="45"/>
        <v>0</v>
      </c>
      <c r="CT15" s="242">
        <f t="shared" si="45"/>
        <v>0</v>
      </c>
      <c r="CU15" s="242">
        <f t="shared" si="45"/>
        <v>0</v>
      </c>
      <c r="CX15" s="242"/>
      <c r="CY15" s="242"/>
      <c r="CZ15" s="242">
        <f t="shared" ref="CZ15:DC15" si="46">IF(CZ$13&lt;&gt;"",$CX15,)</f>
        <v>0</v>
      </c>
      <c r="DA15" s="242">
        <f t="shared" si="46"/>
        <v>0</v>
      </c>
      <c r="DB15" s="242">
        <f t="shared" si="46"/>
        <v>0</v>
      </c>
      <c r="DC15" s="242">
        <f t="shared" si="46"/>
        <v>0</v>
      </c>
      <c r="DD15" s="242">
        <f t="shared" ref="DD15:DG15" si="47">IF(DD$13&lt;&gt;"",$CX15,)</f>
        <v>0</v>
      </c>
      <c r="DE15" s="242">
        <f t="shared" si="47"/>
        <v>0</v>
      </c>
      <c r="DF15" s="242">
        <f t="shared" si="47"/>
        <v>0</v>
      </c>
      <c r="DG15" s="242">
        <f t="shared" si="47"/>
        <v>0</v>
      </c>
      <c r="DH15" s="242">
        <f t="shared" ref="DH15:DK15" si="48">IF(DH$13&lt;&gt;"",$CX15,)</f>
        <v>0</v>
      </c>
      <c r="DI15" s="242">
        <f t="shared" si="48"/>
        <v>0</v>
      </c>
      <c r="DJ15" s="242">
        <f t="shared" si="48"/>
        <v>0</v>
      </c>
      <c r="DK15" s="242">
        <f t="shared" si="48"/>
        <v>0</v>
      </c>
      <c r="DL15" s="242">
        <f t="shared" ref="DL15:EB15" si="49">IF(DL$13&lt;&gt;"",$CX15,)</f>
        <v>0</v>
      </c>
      <c r="DM15" s="242">
        <f t="shared" si="49"/>
        <v>0</v>
      </c>
      <c r="DN15" s="242">
        <f t="shared" si="49"/>
        <v>0</v>
      </c>
      <c r="DO15" s="242">
        <f t="shared" si="49"/>
        <v>0</v>
      </c>
      <c r="DP15" s="242">
        <f t="shared" si="49"/>
        <v>0</v>
      </c>
      <c r="DQ15" s="242">
        <f t="shared" si="49"/>
        <v>0</v>
      </c>
      <c r="DR15" s="242">
        <f t="shared" si="49"/>
        <v>0</v>
      </c>
      <c r="DS15" s="242">
        <f t="shared" si="49"/>
        <v>0</v>
      </c>
      <c r="DT15" s="242">
        <f t="shared" si="49"/>
        <v>0</v>
      </c>
      <c r="DU15" s="242">
        <f t="shared" si="49"/>
        <v>0</v>
      </c>
      <c r="DV15" s="242">
        <f t="shared" si="49"/>
        <v>0</v>
      </c>
      <c r="DW15" s="242">
        <f t="shared" si="49"/>
        <v>0</v>
      </c>
      <c r="DX15" s="242">
        <f t="shared" si="49"/>
        <v>0</v>
      </c>
      <c r="DY15" s="242">
        <f t="shared" si="49"/>
        <v>0</v>
      </c>
      <c r="DZ15" s="242">
        <f t="shared" si="49"/>
        <v>0</v>
      </c>
      <c r="EA15" s="242">
        <f t="shared" si="49"/>
        <v>0</v>
      </c>
      <c r="EB15" s="242">
        <f t="shared" si="49"/>
        <v>0</v>
      </c>
      <c r="EE15" s="242"/>
      <c r="EF15" s="242"/>
      <c r="EG15" s="242">
        <f t="shared" ref="EG15:EJ15" si="50">IF(EG$13&lt;&gt;"",$EE15,)</f>
        <v>0</v>
      </c>
      <c r="EH15" s="242">
        <f t="shared" si="50"/>
        <v>0</v>
      </c>
      <c r="EI15" s="242">
        <f t="shared" si="50"/>
        <v>0</v>
      </c>
      <c r="EJ15" s="242">
        <f t="shared" si="50"/>
        <v>0</v>
      </c>
      <c r="EK15" s="242">
        <f t="shared" ref="EK15:EN15" si="51">IF(EK$13&lt;&gt;"",$EE15,)</f>
        <v>0</v>
      </c>
      <c r="EL15" s="242">
        <f t="shared" si="51"/>
        <v>0</v>
      </c>
      <c r="EM15" s="242">
        <f t="shared" si="51"/>
        <v>0</v>
      </c>
      <c r="EN15" s="242">
        <f t="shared" si="51"/>
        <v>0</v>
      </c>
      <c r="EO15" s="242">
        <f t="shared" ref="EO15:ER15" si="52">IF(EO$13&lt;&gt;"",$EE15,)</f>
        <v>0</v>
      </c>
      <c r="EP15" s="242">
        <f t="shared" si="52"/>
        <v>0</v>
      </c>
      <c r="EQ15" s="242">
        <f t="shared" si="52"/>
        <v>0</v>
      </c>
      <c r="ER15" s="242">
        <f t="shared" si="52"/>
        <v>0</v>
      </c>
      <c r="ES15" s="242">
        <f t="shared" ref="ES15:FI15" si="53">IF(ES$13&lt;&gt;"",$EE15,)</f>
        <v>0</v>
      </c>
      <c r="ET15" s="242">
        <f t="shared" si="53"/>
        <v>0</v>
      </c>
      <c r="EU15" s="242">
        <f t="shared" si="53"/>
        <v>0</v>
      </c>
      <c r="EV15" s="242">
        <f t="shared" si="53"/>
        <v>0</v>
      </c>
      <c r="EW15" s="242">
        <f t="shared" si="53"/>
        <v>0</v>
      </c>
      <c r="EX15" s="242">
        <f t="shared" si="53"/>
        <v>0</v>
      </c>
      <c r="EY15" s="242">
        <f t="shared" si="53"/>
        <v>0</v>
      </c>
      <c r="EZ15" s="242">
        <f t="shared" si="53"/>
        <v>0</v>
      </c>
      <c r="FA15" s="242">
        <f t="shared" si="53"/>
        <v>0</v>
      </c>
      <c r="FB15" s="242">
        <f t="shared" si="53"/>
        <v>0</v>
      </c>
      <c r="FC15" s="242">
        <f t="shared" si="53"/>
        <v>0</v>
      </c>
      <c r="FD15" s="242">
        <f t="shared" si="53"/>
        <v>0</v>
      </c>
      <c r="FE15" s="242">
        <f t="shared" si="53"/>
        <v>0</v>
      </c>
      <c r="FF15" s="242">
        <f t="shared" si="53"/>
        <v>0</v>
      </c>
      <c r="FG15" s="242">
        <f t="shared" si="53"/>
        <v>0</v>
      </c>
      <c r="FH15" s="242">
        <f t="shared" si="53"/>
        <v>0</v>
      </c>
      <c r="FI15" s="242">
        <f t="shared" si="53"/>
        <v>0</v>
      </c>
      <c r="FL15" s="242"/>
      <c r="FM15" s="242"/>
      <c r="FN15" s="242">
        <f t="shared" ref="FN15:GC15" si="54">IF(FN$13&lt;&gt;"",$FL15,)</f>
        <v>0</v>
      </c>
      <c r="FO15" s="242">
        <f t="shared" si="54"/>
        <v>0</v>
      </c>
      <c r="FP15" s="242">
        <f t="shared" si="54"/>
        <v>0</v>
      </c>
      <c r="FQ15" s="242">
        <f t="shared" si="54"/>
        <v>0</v>
      </c>
      <c r="FR15" s="242">
        <f t="shared" si="54"/>
        <v>0</v>
      </c>
      <c r="FS15" s="242">
        <f t="shared" si="54"/>
        <v>0</v>
      </c>
      <c r="FT15" s="242">
        <f t="shared" si="54"/>
        <v>0</v>
      </c>
      <c r="FU15" s="242">
        <f t="shared" si="54"/>
        <v>0</v>
      </c>
      <c r="FV15" s="242">
        <f t="shared" si="54"/>
        <v>0</v>
      </c>
      <c r="FW15" s="242">
        <f t="shared" si="54"/>
        <v>0</v>
      </c>
      <c r="FX15" s="242">
        <f t="shared" si="54"/>
        <v>0</v>
      </c>
      <c r="FY15" s="242">
        <f t="shared" si="54"/>
        <v>0</v>
      </c>
      <c r="FZ15" s="242">
        <f t="shared" si="54"/>
        <v>0</v>
      </c>
      <c r="GA15" s="242">
        <f t="shared" si="54"/>
        <v>0</v>
      </c>
      <c r="GB15" s="242">
        <f t="shared" si="54"/>
        <v>0</v>
      </c>
      <c r="GC15" s="242">
        <f t="shared" si="54"/>
        <v>0</v>
      </c>
      <c r="GD15" s="242">
        <f t="shared" ref="GD15:GP15" si="55">IF(GD$13&lt;&gt;"",$FL15,)</f>
        <v>0</v>
      </c>
      <c r="GE15" s="242">
        <f t="shared" si="55"/>
        <v>0</v>
      </c>
      <c r="GF15" s="242">
        <f t="shared" si="55"/>
        <v>0</v>
      </c>
      <c r="GG15" s="242">
        <f t="shared" si="55"/>
        <v>0</v>
      </c>
      <c r="GH15" s="242">
        <f t="shared" si="55"/>
        <v>0</v>
      </c>
      <c r="GI15" s="242">
        <f t="shared" si="55"/>
        <v>0</v>
      </c>
      <c r="GJ15" s="242">
        <f t="shared" si="55"/>
        <v>0</v>
      </c>
      <c r="GK15" s="242">
        <f t="shared" si="55"/>
        <v>0</v>
      </c>
      <c r="GL15" s="242">
        <f>IF(GL$13&lt;&gt;"",$FL15,)</f>
        <v>0</v>
      </c>
      <c r="GM15" s="242">
        <f>IF(GM$13&lt;&gt;"",$FL15,)</f>
        <v>0</v>
      </c>
      <c r="GN15" s="242">
        <f>IF(GN$13&lt;&gt;"",$FL15,)</f>
        <v>0</v>
      </c>
      <c r="GO15" s="242">
        <f>IF(GO$13&lt;&gt;"",$FL15,)</f>
        <v>0</v>
      </c>
      <c r="GP15" s="242">
        <f t="shared" si="55"/>
        <v>0</v>
      </c>
      <c r="GS15" s="242"/>
      <c r="GT15" s="242"/>
      <c r="GU15" s="242"/>
      <c r="GV15" s="242"/>
      <c r="GW15" s="242"/>
      <c r="GX15" s="242"/>
      <c r="GY15" s="242"/>
      <c r="GZ15" s="242"/>
      <c r="HA15" s="242"/>
      <c r="HB15" s="242"/>
      <c r="HC15" s="242"/>
      <c r="HD15" s="242"/>
      <c r="HE15" s="242"/>
      <c r="HF15" s="242"/>
      <c r="HG15" s="242"/>
      <c r="HH15" s="242"/>
      <c r="HI15" s="242"/>
      <c r="HJ15" s="242"/>
      <c r="HK15" s="242"/>
      <c r="HL15" s="242"/>
      <c r="HM15" s="242"/>
      <c r="HN15" s="242"/>
      <c r="HO15" s="242"/>
      <c r="HP15" s="242"/>
      <c r="HQ15" s="242"/>
      <c r="HR15" s="242"/>
      <c r="HS15" s="242"/>
      <c r="HT15" s="242"/>
      <c r="HU15" s="242"/>
      <c r="HV15" s="242"/>
      <c r="HW15" s="242"/>
      <c r="HZ15" s="242"/>
      <c r="IA15" s="242">
        <f t="shared" ref="IA15:IQ15" si="56">IF(IA$13&lt;&gt;"",$HZ15,)</f>
        <v>0</v>
      </c>
      <c r="IB15" s="242">
        <f t="shared" si="56"/>
        <v>0</v>
      </c>
      <c r="IC15" s="242">
        <f t="shared" si="56"/>
        <v>0</v>
      </c>
      <c r="ID15" s="242">
        <f t="shared" si="56"/>
        <v>0</v>
      </c>
      <c r="IE15" s="242">
        <f t="shared" si="56"/>
        <v>0</v>
      </c>
      <c r="IF15" s="242">
        <f t="shared" si="56"/>
        <v>0</v>
      </c>
      <c r="IG15" s="242">
        <f t="shared" si="56"/>
        <v>0</v>
      </c>
      <c r="IH15" s="242">
        <f t="shared" si="56"/>
        <v>0</v>
      </c>
      <c r="II15" s="242"/>
      <c r="IJ15" s="242">
        <f t="shared" si="56"/>
        <v>0</v>
      </c>
      <c r="IK15" s="242">
        <f t="shared" si="56"/>
        <v>0</v>
      </c>
      <c r="IL15" s="242">
        <f t="shared" si="56"/>
        <v>0</v>
      </c>
      <c r="IM15" s="242">
        <f t="shared" si="56"/>
        <v>0</v>
      </c>
      <c r="IN15" s="242">
        <f t="shared" si="56"/>
        <v>0</v>
      </c>
      <c r="IO15" s="242">
        <f t="shared" si="56"/>
        <v>0</v>
      </c>
      <c r="IP15" s="242">
        <f t="shared" si="56"/>
        <v>0</v>
      </c>
      <c r="IQ15" s="242">
        <f t="shared" si="56"/>
        <v>0</v>
      </c>
      <c r="IR15" s="242">
        <f t="shared" ref="IR15:IY15" si="57">IF(IR$13&lt;&gt;"",$HZ15,)</f>
        <v>0</v>
      </c>
      <c r="IS15" s="242">
        <f t="shared" si="57"/>
        <v>0</v>
      </c>
      <c r="IT15" s="242">
        <f t="shared" si="57"/>
        <v>0</v>
      </c>
      <c r="IU15" s="242">
        <f t="shared" si="57"/>
        <v>0</v>
      </c>
      <c r="IV15" s="242">
        <f t="shared" si="57"/>
        <v>0</v>
      </c>
      <c r="IW15" s="242">
        <f t="shared" si="57"/>
        <v>0</v>
      </c>
      <c r="IX15" s="242">
        <f t="shared" si="57"/>
        <v>0</v>
      </c>
      <c r="IY15" s="242">
        <f t="shared" si="57"/>
        <v>0</v>
      </c>
      <c r="IZ15" s="242">
        <f>IF(IZ$13&lt;&gt;"",$HZ15,)</f>
        <v>0</v>
      </c>
      <c r="JA15" s="242">
        <f>IF(JA$13&lt;&gt;"",$HZ15,)</f>
        <v>0</v>
      </c>
      <c r="JB15" s="242">
        <f>IF(JB$13&lt;&gt;"",$HZ15,)</f>
        <v>0</v>
      </c>
      <c r="JC15" s="518">
        <f>IF(JC$13&lt;&gt;"",$HZ15,)</f>
        <v>0</v>
      </c>
      <c r="JD15" s="240">
        <f>HLOOKUP($JD$13,$HZ$13:$JC$196,A15,)</f>
        <v>0</v>
      </c>
      <c r="JG15" s="242"/>
      <c r="JH15" s="242">
        <f t="shared" ref="JH15:JX15" si="58">IF(JH$13&lt;&gt;"",$JG15,)</f>
        <v>0</v>
      </c>
      <c r="JI15" s="242">
        <f t="shared" si="58"/>
        <v>0</v>
      </c>
      <c r="JJ15" s="242">
        <f t="shared" si="58"/>
        <v>0</v>
      </c>
      <c r="JK15" s="242">
        <f t="shared" si="58"/>
        <v>0</v>
      </c>
      <c r="JL15" s="242">
        <f t="shared" si="58"/>
        <v>0</v>
      </c>
      <c r="JM15" s="242">
        <f t="shared" si="58"/>
        <v>0</v>
      </c>
      <c r="JN15" s="242">
        <f t="shared" si="58"/>
        <v>0</v>
      </c>
      <c r="JO15" s="242">
        <f t="shared" si="58"/>
        <v>0</v>
      </c>
      <c r="JP15" s="242">
        <f t="shared" si="58"/>
        <v>0</v>
      </c>
      <c r="JQ15" s="242">
        <f t="shared" si="58"/>
        <v>0</v>
      </c>
      <c r="JR15" s="242">
        <f t="shared" si="58"/>
        <v>0</v>
      </c>
      <c r="JS15" s="242">
        <f t="shared" si="58"/>
        <v>0</v>
      </c>
      <c r="JT15" s="242">
        <f t="shared" si="58"/>
        <v>0</v>
      </c>
      <c r="JU15" s="242">
        <f t="shared" si="58"/>
        <v>0</v>
      </c>
      <c r="JV15" s="242">
        <f t="shared" si="58"/>
        <v>0</v>
      </c>
      <c r="JW15" s="242">
        <f t="shared" si="58"/>
        <v>0</v>
      </c>
      <c r="JX15" s="242">
        <f t="shared" si="58"/>
        <v>0</v>
      </c>
      <c r="JY15" s="242">
        <f t="shared" ref="JY15:KF15" si="59">IF(JY$13&lt;&gt;"",$JG15,)</f>
        <v>0</v>
      </c>
      <c r="JZ15" s="242">
        <f t="shared" si="59"/>
        <v>0</v>
      </c>
      <c r="KA15" s="242">
        <f t="shared" si="59"/>
        <v>0</v>
      </c>
      <c r="KB15" s="242">
        <f t="shared" si="59"/>
        <v>0</v>
      </c>
      <c r="KC15" s="242">
        <f t="shared" si="59"/>
        <v>0</v>
      </c>
      <c r="KD15" s="242">
        <f t="shared" si="59"/>
        <v>0</v>
      </c>
      <c r="KE15" s="242">
        <f t="shared" si="59"/>
        <v>0</v>
      </c>
      <c r="KF15" s="242">
        <f t="shared" si="59"/>
        <v>0</v>
      </c>
      <c r="KG15" s="242">
        <f>IF(KG$13&lt;&gt;"",$JG15,)</f>
        <v>0</v>
      </c>
      <c r="KH15" s="242">
        <f>IF(KH$13&lt;&gt;"",$JG15,)</f>
        <v>0</v>
      </c>
      <c r="KI15" s="242">
        <f>IF(KI$13&lt;&gt;"",$JG15,)</f>
        <v>0</v>
      </c>
      <c r="KJ15" s="242">
        <f>IF(KJ$13&lt;&gt;"",$JG15,)</f>
        <v>0</v>
      </c>
      <c r="KK15" s="240">
        <f t="shared" ref="KK15:KK42" si="60">HLOOKUP($KK$13,$JG$13:$KJ$196,A15,)</f>
        <v>0</v>
      </c>
      <c r="KL15" s="234"/>
      <c r="KN15" s="242"/>
      <c r="KO15" s="242">
        <f t="shared" ref="KO15:LE15" si="61">IF(KO$13&lt;&gt;"",$KN15,)</f>
        <v>0</v>
      </c>
      <c r="KP15" s="242">
        <f t="shared" si="61"/>
        <v>0</v>
      </c>
      <c r="KQ15" s="242">
        <f t="shared" si="61"/>
        <v>0</v>
      </c>
      <c r="KR15" s="242">
        <f t="shared" si="61"/>
        <v>0</v>
      </c>
      <c r="KS15" s="242">
        <f t="shared" si="61"/>
        <v>0</v>
      </c>
      <c r="KT15" s="242">
        <f t="shared" si="61"/>
        <v>0</v>
      </c>
      <c r="KU15" s="242">
        <f t="shared" si="61"/>
        <v>0</v>
      </c>
      <c r="KV15" s="242">
        <f t="shared" si="61"/>
        <v>0</v>
      </c>
      <c r="KW15" s="242">
        <f t="shared" si="61"/>
        <v>0</v>
      </c>
      <c r="KX15" s="242">
        <f t="shared" si="61"/>
        <v>0</v>
      </c>
      <c r="KY15" s="242">
        <f t="shared" si="61"/>
        <v>0</v>
      </c>
      <c r="KZ15" s="242">
        <f t="shared" si="61"/>
        <v>0</v>
      </c>
      <c r="LA15" s="242">
        <f t="shared" si="61"/>
        <v>0</v>
      </c>
      <c r="LB15" s="242">
        <f t="shared" si="61"/>
        <v>0</v>
      </c>
      <c r="LC15" s="242">
        <f t="shared" si="61"/>
        <v>0</v>
      </c>
      <c r="LD15" s="242">
        <f t="shared" si="61"/>
        <v>0</v>
      </c>
      <c r="LE15" s="242">
        <f t="shared" si="61"/>
        <v>0</v>
      </c>
      <c r="LF15" s="242">
        <f t="shared" ref="LF15:LM15" si="62">IF(LF$13&lt;&gt;"",$KN15,)</f>
        <v>0</v>
      </c>
      <c r="LG15" s="242">
        <f t="shared" si="62"/>
        <v>0</v>
      </c>
      <c r="LH15" s="242">
        <f t="shared" si="62"/>
        <v>0</v>
      </c>
      <c r="LI15" s="242">
        <f t="shared" si="62"/>
        <v>0</v>
      </c>
      <c r="LJ15" s="242">
        <f t="shared" si="62"/>
        <v>0</v>
      </c>
      <c r="LK15" s="242">
        <f t="shared" si="62"/>
        <v>0</v>
      </c>
      <c r="LL15" s="242">
        <f t="shared" si="62"/>
        <v>0</v>
      </c>
      <c r="LM15" s="242">
        <f t="shared" si="62"/>
        <v>0</v>
      </c>
      <c r="LN15" s="242">
        <f>IF(LN$13&lt;&gt;"",$KN15,)</f>
        <v>0</v>
      </c>
      <c r="LO15" s="242">
        <f>IF(LO$13&lt;&gt;"",$KN15,)</f>
        <v>0</v>
      </c>
      <c r="LP15" s="242">
        <f>IF(LP$13&lt;&gt;"",$KN15,)</f>
        <v>0</v>
      </c>
      <c r="LQ15" s="242">
        <f>IF(LQ$13&lt;&gt;"",$KN15,)</f>
        <v>0</v>
      </c>
      <c r="LR15" s="240">
        <f t="shared" ref="LR15:LR46" si="63">HLOOKUP($LR$13,$KN$13:$LQ$196,A15,0)</f>
        <v>0</v>
      </c>
      <c r="LU15" s="242"/>
      <c r="LV15" s="242">
        <f t="shared" ref="LV15:ML15" si="64">IF(LV$13&lt;&gt;"",$LU15,)</f>
        <v>0</v>
      </c>
      <c r="LW15" s="242">
        <f t="shared" si="64"/>
        <v>0</v>
      </c>
      <c r="LX15" s="242">
        <f t="shared" si="64"/>
        <v>0</v>
      </c>
      <c r="LY15" s="242">
        <f t="shared" si="64"/>
        <v>0</v>
      </c>
      <c r="LZ15" s="242">
        <f t="shared" si="64"/>
        <v>0</v>
      </c>
      <c r="MA15" s="242">
        <f t="shared" si="64"/>
        <v>0</v>
      </c>
      <c r="MB15" s="242">
        <f t="shared" si="64"/>
        <v>0</v>
      </c>
      <c r="MC15" s="242">
        <f t="shared" si="64"/>
        <v>0</v>
      </c>
      <c r="MD15" s="242">
        <f t="shared" si="64"/>
        <v>0</v>
      </c>
      <c r="ME15" s="242">
        <f t="shared" si="64"/>
        <v>0</v>
      </c>
      <c r="MF15" s="242">
        <f t="shared" si="64"/>
        <v>0</v>
      </c>
      <c r="MG15" s="242">
        <f t="shared" si="64"/>
        <v>0</v>
      </c>
      <c r="MH15" s="242">
        <f t="shared" si="64"/>
        <v>0</v>
      </c>
      <c r="MI15" s="242">
        <f t="shared" si="64"/>
        <v>0</v>
      </c>
      <c r="MJ15" s="242">
        <f t="shared" si="64"/>
        <v>0</v>
      </c>
      <c r="MK15" s="242">
        <f t="shared" si="64"/>
        <v>0</v>
      </c>
      <c r="ML15" s="242">
        <f t="shared" si="64"/>
        <v>0</v>
      </c>
      <c r="MM15" s="242">
        <f t="shared" ref="MM15:MT15" si="65">IF(MM$13&lt;&gt;"",$LU15,)</f>
        <v>0</v>
      </c>
      <c r="MN15" s="242">
        <f t="shared" si="65"/>
        <v>0</v>
      </c>
      <c r="MO15" s="242">
        <f t="shared" si="65"/>
        <v>0</v>
      </c>
      <c r="MP15" s="242">
        <f t="shared" si="65"/>
        <v>0</v>
      </c>
      <c r="MQ15" s="242">
        <f t="shared" si="65"/>
        <v>0</v>
      </c>
      <c r="MR15" s="242">
        <f t="shared" si="65"/>
        <v>0</v>
      </c>
      <c r="MS15" s="242">
        <f t="shared" si="65"/>
        <v>0</v>
      </c>
      <c r="MT15" s="242">
        <f t="shared" si="65"/>
        <v>0</v>
      </c>
      <c r="MU15" s="242">
        <f>IF(MU$13&lt;&gt;"",$LU15,)</f>
        <v>0</v>
      </c>
      <c r="MV15" s="242">
        <f>IF(MV$13&lt;&gt;"",$LU15,)</f>
        <v>0</v>
      </c>
      <c r="MW15" s="242">
        <f>IF(MW$13&lt;&gt;"",$LU15,)</f>
        <v>0</v>
      </c>
      <c r="MX15" s="242">
        <f>IF(MX$13&lt;&gt;"",$LU15,)</f>
        <v>0</v>
      </c>
      <c r="MY15" s="240">
        <f t="shared" ref="MY15:MY46" si="66">HLOOKUP($MY$13,$LU$13:$LZ$196,A15,)</f>
        <v>0</v>
      </c>
      <c r="NB15" s="242"/>
      <c r="NC15" s="242">
        <f t="shared" ref="NC15:NS15" si="67">IF(NC$13&lt;&gt;"",$NB15,)</f>
        <v>0</v>
      </c>
      <c r="ND15" s="242">
        <f t="shared" si="67"/>
        <v>0</v>
      </c>
      <c r="NE15" s="242">
        <f t="shared" si="67"/>
        <v>0</v>
      </c>
      <c r="NF15" s="242">
        <f t="shared" si="67"/>
        <v>0</v>
      </c>
      <c r="NG15" s="242">
        <f t="shared" si="67"/>
        <v>0</v>
      </c>
      <c r="NH15" s="242">
        <f t="shared" si="67"/>
        <v>0</v>
      </c>
      <c r="NI15" s="242">
        <f t="shared" si="67"/>
        <v>0</v>
      </c>
      <c r="NJ15" s="242">
        <f t="shared" si="67"/>
        <v>0</v>
      </c>
      <c r="NK15" s="242">
        <f t="shared" si="67"/>
        <v>0</v>
      </c>
      <c r="NL15" s="242">
        <f t="shared" si="67"/>
        <v>0</v>
      </c>
      <c r="NM15" s="242">
        <f t="shared" si="67"/>
        <v>0</v>
      </c>
      <c r="NN15" s="242">
        <f t="shared" si="67"/>
        <v>0</v>
      </c>
      <c r="NO15" s="242">
        <f t="shared" si="67"/>
        <v>0</v>
      </c>
      <c r="NP15" s="242">
        <f t="shared" si="67"/>
        <v>0</v>
      </c>
      <c r="NQ15" s="242">
        <f t="shared" si="67"/>
        <v>0</v>
      </c>
      <c r="NR15" s="242">
        <f t="shared" si="67"/>
        <v>0</v>
      </c>
      <c r="NS15" s="242">
        <f t="shared" si="67"/>
        <v>0</v>
      </c>
      <c r="NT15" s="242">
        <f t="shared" ref="NT15:OA15" si="68">IF(NT$13&lt;&gt;"",$NB15,)</f>
        <v>0</v>
      </c>
      <c r="NU15" s="242">
        <f t="shared" si="68"/>
        <v>0</v>
      </c>
      <c r="NV15" s="242">
        <f t="shared" si="68"/>
        <v>0</v>
      </c>
      <c r="NW15" s="242">
        <f t="shared" si="68"/>
        <v>0</v>
      </c>
      <c r="NX15" s="242">
        <f t="shared" si="68"/>
        <v>0</v>
      </c>
      <c r="NY15" s="242">
        <f t="shared" si="68"/>
        <v>0</v>
      </c>
      <c r="NZ15" s="242">
        <f t="shared" si="68"/>
        <v>0</v>
      </c>
      <c r="OA15" s="242">
        <f t="shared" si="68"/>
        <v>0</v>
      </c>
      <c r="OB15" s="242">
        <f>IF(OB$13&lt;&gt;"",$NB15,)</f>
        <v>0</v>
      </c>
      <c r="OC15" s="242">
        <f>IF(OC$13&lt;&gt;"",$NB15,)</f>
        <v>0</v>
      </c>
      <c r="OD15" s="242">
        <f>IF(OD$13&lt;&gt;"",$NB15,)</f>
        <v>0</v>
      </c>
      <c r="OE15" s="242">
        <f>IF(OE$13&lt;&gt;"",$NB15,)</f>
        <v>0</v>
      </c>
      <c r="OF15" s="240">
        <f t="shared" ref="OF15:OF46" si="69">HLOOKUP($OF$13,$NB$13:$OE$196,A15,)</f>
        <v>0</v>
      </c>
      <c r="OI15" s="242"/>
      <c r="OJ15" s="242">
        <f t="shared" ref="OJ15:OZ15" si="70">IF(OJ$13&lt;&gt;"",$OI15,)</f>
        <v>0</v>
      </c>
      <c r="OK15" s="242">
        <f t="shared" si="70"/>
        <v>0</v>
      </c>
      <c r="OL15" s="242">
        <f t="shared" si="70"/>
        <v>0</v>
      </c>
      <c r="OM15" s="242">
        <f t="shared" si="70"/>
        <v>0</v>
      </c>
      <c r="ON15" s="242">
        <f t="shared" si="70"/>
        <v>0</v>
      </c>
      <c r="OO15" s="242">
        <f t="shared" si="70"/>
        <v>0</v>
      </c>
      <c r="OP15" s="242">
        <f t="shared" si="70"/>
        <v>0</v>
      </c>
      <c r="OQ15" s="242">
        <f t="shared" si="70"/>
        <v>0</v>
      </c>
      <c r="OR15" s="242">
        <f t="shared" si="70"/>
        <v>0</v>
      </c>
      <c r="OS15" s="242">
        <f t="shared" si="70"/>
        <v>0</v>
      </c>
      <c r="OT15" s="242">
        <f t="shared" si="70"/>
        <v>0</v>
      </c>
      <c r="OU15" s="242">
        <f t="shared" si="70"/>
        <v>0</v>
      </c>
      <c r="OV15" s="242">
        <f t="shared" si="70"/>
        <v>0</v>
      </c>
      <c r="OW15" s="242">
        <f t="shared" si="70"/>
        <v>0</v>
      </c>
      <c r="OX15" s="242">
        <f t="shared" si="70"/>
        <v>0</v>
      </c>
      <c r="OY15" s="242">
        <f t="shared" si="70"/>
        <v>0</v>
      </c>
      <c r="OZ15" s="242">
        <f t="shared" si="70"/>
        <v>0</v>
      </c>
      <c r="PA15" s="242">
        <f t="shared" ref="PA15:PH15" si="71">IF(PA$13&lt;&gt;"",$OI15,)</f>
        <v>0</v>
      </c>
      <c r="PB15" s="242">
        <f t="shared" si="71"/>
        <v>0</v>
      </c>
      <c r="PC15" s="242">
        <f t="shared" si="71"/>
        <v>0</v>
      </c>
      <c r="PD15" s="242">
        <f t="shared" si="71"/>
        <v>0</v>
      </c>
      <c r="PE15" s="242">
        <f t="shared" si="71"/>
        <v>0</v>
      </c>
      <c r="PF15" s="242">
        <f t="shared" si="71"/>
        <v>0</v>
      </c>
      <c r="PG15" s="242">
        <f t="shared" si="71"/>
        <v>0</v>
      </c>
      <c r="PH15" s="242">
        <f t="shared" si="71"/>
        <v>0</v>
      </c>
      <c r="PI15" s="242">
        <f>IF(PI$13&lt;&gt;"",$OI15,)</f>
        <v>0</v>
      </c>
      <c r="PJ15" s="242">
        <f>IF(PJ$13&lt;&gt;"",$OI15,)</f>
        <v>0</v>
      </c>
      <c r="PK15" s="242">
        <f>IF(PK$13&lt;&gt;"",$OI15,)</f>
        <v>0</v>
      </c>
      <c r="PL15" s="242">
        <f>IF(PL$13&lt;&gt;"",$OI15,)</f>
        <v>0</v>
      </c>
      <c r="PM15" s="240">
        <f t="shared" ref="PM15:PM46" si="72">HLOOKUP($PM$13,$OI$13:$OL$196,A15,)</f>
        <v>0</v>
      </c>
      <c r="PP15" s="242"/>
      <c r="PQ15" s="242">
        <f t="shared" ref="PQ15:QG15" si="73">IF(PQ$13&lt;&gt;"",$PP15,)</f>
        <v>0</v>
      </c>
      <c r="PR15" s="242">
        <f t="shared" si="73"/>
        <v>0</v>
      </c>
      <c r="PS15" s="242">
        <f t="shared" si="73"/>
        <v>0</v>
      </c>
      <c r="PT15" s="242">
        <f t="shared" si="73"/>
        <v>0</v>
      </c>
      <c r="PU15" s="242">
        <f t="shared" si="73"/>
        <v>0</v>
      </c>
      <c r="PV15" s="242">
        <f t="shared" si="73"/>
        <v>0</v>
      </c>
      <c r="PW15" s="242">
        <f t="shared" si="73"/>
        <v>0</v>
      </c>
      <c r="PX15" s="242">
        <f t="shared" si="73"/>
        <v>0</v>
      </c>
      <c r="PY15" s="242">
        <f t="shared" si="73"/>
        <v>0</v>
      </c>
      <c r="PZ15" s="242">
        <f t="shared" si="73"/>
        <v>0</v>
      </c>
      <c r="QA15" s="242">
        <f t="shared" si="73"/>
        <v>0</v>
      </c>
      <c r="QB15" s="242">
        <f t="shared" si="73"/>
        <v>0</v>
      </c>
      <c r="QC15" s="242">
        <f t="shared" si="73"/>
        <v>0</v>
      </c>
      <c r="QD15" s="242">
        <f t="shared" si="73"/>
        <v>0</v>
      </c>
      <c r="QE15" s="242">
        <f t="shared" si="73"/>
        <v>0</v>
      </c>
      <c r="QF15" s="242">
        <f t="shared" si="73"/>
        <v>0</v>
      </c>
      <c r="QG15" s="242">
        <f t="shared" si="73"/>
        <v>0</v>
      </c>
      <c r="QH15" s="242">
        <f t="shared" ref="QH15:QO15" si="74">IF(QH$13&lt;&gt;"",$PP15,)</f>
        <v>0</v>
      </c>
      <c r="QI15" s="242">
        <f t="shared" si="74"/>
        <v>0</v>
      </c>
      <c r="QJ15" s="242">
        <f t="shared" si="74"/>
        <v>0</v>
      </c>
      <c r="QK15" s="242">
        <f t="shared" si="74"/>
        <v>0</v>
      </c>
      <c r="QL15" s="242">
        <f t="shared" si="74"/>
        <v>0</v>
      </c>
      <c r="QM15" s="242">
        <f t="shared" si="74"/>
        <v>0</v>
      </c>
      <c r="QN15" s="242">
        <f t="shared" si="74"/>
        <v>0</v>
      </c>
      <c r="QO15" s="242">
        <f t="shared" si="74"/>
        <v>0</v>
      </c>
      <c r="QP15" s="242">
        <f>IF(QP$13&lt;&gt;"",$PP15,)</f>
        <v>0</v>
      </c>
      <c r="QQ15" s="242">
        <f>IF(QQ$13&lt;&gt;"",$PP15,)</f>
        <v>0</v>
      </c>
      <c r="QR15" s="242">
        <f>IF(QR$13&lt;&gt;"",$PP15,)</f>
        <v>0</v>
      </c>
      <c r="QS15" s="242">
        <f>IF(QS$13&lt;&gt;"",$PP15,)</f>
        <v>0</v>
      </c>
      <c r="QT15" s="242">
        <f t="shared" ref="QT15:QT46" si="75">HLOOKUP($QT$13,$PP$13:$QS$196,A15)</f>
        <v>0</v>
      </c>
      <c r="QU15" s="235"/>
      <c r="QV15" s="235"/>
      <c r="QW15" s="242"/>
      <c r="QX15" s="242">
        <f t="shared" ref="QX15:RN15" si="76">IF(QX$13&lt;&gt;"",$QW15,)</f>
        <v>0</v>
      </c>
      <c r="QY15" s="242">
        <f t="shared" si="76"/>
        <v>0</v>
      </c>
      <c r="QZ15" s="242">
        <f t="shared" si="76"/>
        <v>0</v>
      </c>
      <c r="RA15" s="242">
        <f t="shared" si="76"/>
        <v>0</v>
      </c>
      <c r="RB15" s="242">
        <f t="shared" si="76"/>
        <v>0</v>
      </c>
      <c r="RC15" s="242">
        <f t="shared" si="76"/>
        <v>0</v>
      </c>
      <c r="RD15" s="242">
        <f t="shared" si="76"/>
        <v>0</v>
      </c>
      <c r="RE15" s="242">
        <f t="shared" si="76"/>
        <v>0</v>
      </c>
      <c r="RF15" s="242">
        <f t="shared" si="76"/>
        <v>0</v>
      </c>
      <c r="RG15" s="242">
        <f t="shared" si="76"/>
        <v>0</v>
      </c>
      <c r="RH15" s="242">
        <f t="shared" si="76"/>
        <v>0</v>
      </c>
      <c r="RI15" s="242">
        <f t="shared" si="76"/>
        <v>0</v>
      </c>
      <c r="RJ15" s="242">
        <f t="shared" si="76"/>
        <v>0</v>
      </c>
      <c r="RK15" s="242">
        <f t="shared" si="76"/>
        <v>0</v>
      </c>
      <c r="RL15" s="242">
        <f t="shared" si="76"/>
        <v>0</v>
      </c>
      <c r="RM15" s="242">
        <f t="shared" si="76"/>
        <v>0</v>
      </c>
      <c r="RN15" s="242">
        <f t="shared" si="76"/>
        <v>0</v>
      </c>
      <c r="RO15" s="242">
        <f t="shared" ref="RO15:SA15" si="77">IF(RO$13&lt;&gt;"",$QW15,)</f>
        <v>0</v>
      </c>
      <c r="RP15" s="242">
        <f t="shared" si="77"/>
        <v>0</v>
      </c>
      <c r="RQ15" s="242">
        <f t="shared" si="77"/>
        <v>0</v>
      </c>
      <c r="RR15" s="242">
        <f t="shared" si="77"/>
        <v>0</v>
      </c>
      <c r="RS15" s="242">
        <f t="shared" si="77"/>
        <v>0</v>
      </c>
      <c r="RT15" s="242">
        <f t="shared" si="77"/>
        <v>0</v>
      </c>
      <c r="RU15" s="242">
        <f t="shared" si="77"/>
        <v>0</v>
      </c>
      <c r="RV15" s="242">
        <f t="shared" si="77"/>
        <v>0</v>
      </c>
      <c r="RW15" s="242">
        <f>IF(RW$13&lt;&gt;"",$QW15,)</f>
        <v>0</v>
      </c>
      <c r="RX15" s="242">
        <f>IF(RX$13&lt;&gt;"",$QW15,)</f>
        <v>0</v>
      </c>
      <c r="RY15" s="242">
        <f>IF(RY$13&lt;&gt;"",$QW15,)</f>
        <v>0</v>
      </c>
      <c r="RZ15" s="242">
        <f>IF(RZ$13&lt;&gt;"",$QW15,)</f>
        <v>0</v>
      </c>
      <c r="SA15" s="242">
        <f t="shared" si="77"/>
        <v>0</v>
      </c>
    </row>
    <row r="16" spans="1:495" s="223" customFormat="1" ht="15" hidden="1" outlineLevel="1">
      <c r="A16" s="604">
        <f t="shared" si="36"/>
        <v>4</v>
      </c>
      <c r="B16" s="516" t="s">
        <v>131</v>
      </c>
      <c r="C16" s="240"/>
      <c r="D16" s="513"/>
      <c r="E16" s="514"/>
      <c r="F16" s="240"/>
      <c r="G16" s="513"/>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J16" s="240"/>
      <c r="AK16" s="240"/>
      <c r="AL16" s="240"/>
      <c r="AM16" s="240"/>
      <c r="AN16" s="240"/>
      <c r="AO16" s="240"/>
      <c r="AP16" s="240"/>
      <c r="AQ16" s="240"/>
      <c r="AR16" s="240"/>
      <c r="AS16" s="240"/>
      <c r="AT16" s="240"/>
      <c r="AU16" s="240"/>
      <c r="AV16" s="240"/>
      <c r="AW16" s="240"/>
      <c r="AX16" s="240"/>
      <c r="AY16" s="240"/>
      <c r="AZ16" s="240"/>
      <c r="BA16" s="240"/>
      <c r="BB16" s="240"/>
      <c r="BC16" s="240"/>
      <c r="BD16" s="240"/>
      <c r="BE16" s="240"/>
      <c r="BF16" s="240"/>
      <c r="BG16" s="240"/>
      <c r="BH16" s="240"/>
      <c r="BI16" s="240"/>
      <c r="BJ16" s="240"/>
      <c r="BK16" s="240"/>
      <c r="BL16" s="240"/>
      <c r="BM16" s="240"/>
      <c r="BN16" s="240"/>
      <c r="BQ16" s="240"/>
      <c r="BR16" s="240"/>
      <c r="BS16" s="240"/>
      <c r="BT16" s="240"/>
      <c r="BU16" s="240"/>
      <c r="BV16" s="240"/>
      <c r="BW16" s="240"/>
      <c r="BX16" s="240"/>
      <c r="BY16" s="240"/>
      <c r="BZ16" s="240"/>
      <c r="CA16" s="240"/>
      <c r="CB16" s="240"/>
      <c r="CC16" s="240"/>
      <c r="CD16" s="240"/>
      <c r="CE16" s="240"/>
      <c r="CF16" s="240"/>
      <c r="CG16" s="240"/>
      <c r="CH16" s="240"/>
      <c r="CI16" s="240"/>
      <c r="CJ16" s="240"/>
      <c r="CK16" s="240"/>
      <c r="CL16" s="240"/>
      <c r="CM16" s="240"/>
      <c r="CN16" s="240"/>
      <c r="CO16" s="240"/>
      <c r="CP16" s="240"/>
      <c r="CQ16" s="240"/>
      <c r="CR16" s="240"/>
      <c r="CS16" s="240"/>
      <c r="CT16" s="240"/>
      <c r="CU16" s="240"/>
      <c r="CX16" s="240"/>
      <c r="CY16" s="240"/>
      <c r="CZ16" s="240"/>
      <c r="DA16" s="240"/>
      <c r="DB16" s="240"/>
      <c r="DC16" s="240"/>
      <c r="DD16" s="240"/>
      <c r="DE16" s="240"/>
      <c r="DF16" s="240"/>
      <c r="DG16" s="240"/>
      <c r="DH16" s="240"/>
      <c r="DI16" s="240"/>
      <c r="DJ16" s="240"/>
      <c r="DK16" s="240"/>
      <c r="DL16" s="240"/>
      <c r="DM16" s="240"/>
      <c r="DN16" s="240"/>
      <c r="DO16" s="240"/>
      <c r="DP16" s="240"/>
      <c r="DQ16" s="240"/>
      <c r="DR16" s="240"/>
      <c r="DS16" s="240"/>
      <c r="DT16" s="240"/>
      <c r="DU16" s="240"/>
      <c r="DV16" s="240"/>
      <c r="DW16" s="240"/>
      <c r="DX16" s="240"/>
      <c r="DY16" s="240"/>
      <c r="DZ16" s="240"/>
      <c r="EA16" s="240"/>
      <c r="EB16" s="240"/>
      <c r="EE16" s="240"/>
      <c r="EF16" s="240"/>
      <c r="EG16" s="240"/>
      <c r="EH16" s="240"/>
      <c r="EI16" s="240"/>
      <c r="EJ16" s="240"/>
      <c r="EK16" s="240"/>
      <c r="EL16" s="240"/>
      <c r="EM16" s="240"/>
      <c r="EN16" s="240"/>
      <c r="EO16" s="240"/>
      <c r="EP16" s="240"/>
      <c r="EQ16" s="240"/>
      <c r="ER16" s="240"/>
      <c r="ES16" s="240"/>
      <c r="ET16" s="240"/>
      <c r="EU16" s="240"/>
      <c r="EV16" s="240"/>
      <c r="EW16" s="240"/>
      <c r="EX16" s="240"/>
      <c r="EY16" s="240"/>
      <c r="EZ16" s="240"/>
      <c r="FA16" s="240"/>
      <c r="FB16" s="240"/>
      <c r="FC16" s="240"/>
      <c r="FD16" s="240"/>
      <c r="FE16" s="240"/>
      <c r="FF16" s="240"/>
      <c r="FG16" s="240"/>
      <c r="FH16" s="240"/>
      <c r="FI16" s="240"/>
      <c r="FL16" s="240"/>
      <c r="FM16" s="240"/>
      <c r="FN16" s="240"/>
      <c r="FO16" s="240"/>
      <c r="FP16" s="240"/>
      <c r="FQ16" s="240"/>
      <c r="FR16" s="240"/>
      <c r="FS16" s="240"/>
      <c r="FT16" s="240"/>
      <c r="FU16" s="240"/>
      <c r="FV16" s="240"/>
      <c r="FW16" s="240"/>
      <c r="FX16" s="240"/>
      <c r="FY16" s="240"/>
      <c r="FZ16" s="240"/>
      <c r="GA16" s="240"/>
      <c r="GB16" s="240"/>
      <c r="GC16" s="240"/>
      <c r="GD16" s="240"/>
      <c r="GE16" s="240"/>
      <c r="GF16" s="240"/>
      <c r="GG16" s="240"/>
      <c r="GH16" s="240"/>
      <c r="GI16" s="240"/>
      <c r="GJ16" s="240"/>
      <c r="GK16" s="240"/>
      <c r="GL16" s="240"/>
      <c r="GM16" s="240"/>
      <c r="GN16" s="240"/>
      <c r="GO16" s="240"/>
      <c r="GP16" s="240"/>
      <c r="GS16" s="240"/>
      <c r="GT16" s="240"/>
      <c r="GU16" s="240"/>
      <c r="GV16" s="240"/>
      <c r="GW16" s="240"/>
      <c r="GX16" s="240"/>
      <c r="GY16" s="240"/>
      <c r="GZ16" s="240"/>
      <c r="HA16" s="240"/>
      <c r="HB16" s="240"/>
      <c r="HC16" s="240"/>
      <c r="HD16" s="240"/>
      <c r="HE16" s="240"/>
      <c r="HF16" s="240"/>
      <c r="HG16" s="240"/>
      <c r="HH16" s="240"/>
      <c r="HI16" s="240"/>
      <c r="HJ16" s="240"/>
      <c r="HK16" s="240"/>
      <c r="HL16" s="240"/>
      <c r="HM16" s="240"/>
      <c r="HN16" s="240"/>
      <c r="HO16" s="240"/>
      <c r="HP16" s="240"/>
      <c r="HQ16" s="240"/>
      <c r="HR16" s="240"/>
      <c r="HS16" s="240"/>
      <c r="HT16" s="240"/>
      <c r="HU16" s="240"/>
      <c r="HV16" s="240"/>
      <c r="HW16" s="240"/>
      <c r="HZ16" s="240"/>
      <c r="IA16" s="240"/>
      <c r="IB16" s="240"/>
      <c r="IC16" s="240"/>
      <c r="ID16" s="240"/>
      <c r="IE16" s="240"/>
      <c r="IF16" s="240"/>
      <c r="IG16" s="240"/>
      <c r="IH16" s="240"/>
      <c r="II16" s="240"/>
      <c r="IJ16" s="240"/>
      <c r="IK16" s="240"/>
      <c r="IL16" s="240"/>
      <c r="IM16" s="240"/>
      <c r="IN16" s="240"/>
      <c r="IO16" s="240"/>
      <c r="IP16" s="240"/>
      <c r="IQ16" s="240"/>
      <c r="IR16" s="240"/>
      <c r="IS16" s="240"/>
      <c r="IT16" s="240"/>
      <c r="IU16" s="240"/>
      <c r="IV16" s="240"/>
      <c r="IW16" s="240"/>
      <c r="IX16" s="240"/>
      <c r="IY16" s="240"/>
      <c r="IZ16" s="240"/>
      <c r="JA16" s="240"/>
      <c r="JB16" s="240"/>
      <c r="JC16" s="514"/>
      <c r="JD16" s="240">
        <f>HLOOKUP($JD$13,$HZ$13:$JC$196,A16,)</f>
        <v>0</v>
      </c>
      <c r="JG16" s="240"/>
      <c r="JH16" s="240"/>
      <c r="JI16" s="240"/>
      <c r="JJ16" s="240"/>
      <c r="JK16" s="240"/>
      <c r="JL16" s="240"/>
      <c r="JM16" s="240"/>
      <c r="JN16" s="240"/>
      <c r="JO16" s="240"/>
      <c r="JP16" s="240"/>
      <c r="JQ16" s="240"/>
      <c r="JR16" s="240"/>
      <c r="JS16" s="240"/>
      <c r="JT16" s="240"/>
      <c r="JU16" s="240"/>
      <c r="JV16" s="240"/>
      <c r="JW16" s="240"/>
      <c r="JX16" s="240"/>
      <c r="JY16" s="240"/>
      <c r="JZ16" s="240"/>
      <c r="KA16" s="240"/>
      <c r="KB16" s="240"/>
      <c r="KC16" s="240"/>
      <c r="KD16" s="240"/>
      <c r="KE16" s="240"/>
      <c r="KF16" s="240"/>
      <c r="KG16" s="240"/>
      <c r="KH16" s="240"/>
      <c r="KI16" s="240"/>
      <c r="KJ16" s="240"/>
      <c r="KK16" s="240">
        <f t="shared" si="60"/>
        <v>0</v>
      </c>
      <c r="KL16" s="234"/>
      <c r="KN16" s="240"/>
      <c r="KO16" s="240"/>
      <c r="KP16" s="240"/>
      <c r="KQ16" s="240"/>
      <c r="KR16" s="240"/>
      <c r="KS16" s="240"/>
      <c r="KT16" s="240"/>
      <c r="KU16" s="240"/>
      <c r="KV16" s="240"/>
      <c r="KW16" s="240"/>
      <c r="KX16" s="240"/>
      <c r="KY16" s="240"/>
      <c r="KZ16" s="240"/>
      <c r="LA16" s="240"/>
      <c r="LB16" s="240"/>
      <c r="LC16" s="240"/>
      <c r="LD16" s="240"/>
      <c r="LE16" s="240"/>
      <c r="LF16" s="240"/>
      <c r="LG16" s="240"/>
      <c r="LH16" s="240"/>
      <c r="LI16" s="240"/>
      <c r="LJ16" s="240"/>
      <c r="LK16" s="240"/>
      <c r="LL16" s="240"/>
      <c r="LM16" s="240"/>
      <c r="LN16" s="240"/>
      <c r="LO16" s="240"/>
      <c r="LP16" s="240"/>
      <c r="LQ16" s="240"/>
      <c r="LR16" s="240">
        <f t="shared" si="63"/>
        <v>0</v>
      </c>
      <c r="LU16" s="240"/>
      <c r="LV16" s="240"/>
      <c r="LW16" s="240"/>
      <c r="LX16" s="240"/>
      <c r="LY16" s="240"/>
      <c r="LZ16" s="240"/>
      <c r="MA16" s="240"/>
      <c r="MB16" s="240"/>
      <c r="MC16" s="240"/>
      <c r="MD16" s="240"/>
      <c r="ME16" s="240"/>
      <c r="MF16" s="240"/>
      <c r="MG16" s="240"/>
      <c r="MH16" s="240"/>
      <c r="MI16" s="240"/>
      <c r="MJ16" s="240"/>
      <c r="MK16" s="240"/>
      <c r="ML16" s="240"/>
      <c r="MM16" s="240"/>
      <c r="MN16" s="240"/>
      <c r="MO16" s="240"/>
      <c r="MP16" s="240"/>
      <c r="MQ16" s="240"/>
      <c r="MR16" s="240"/>
      <c r="MS16" s="240"/>
      <c r="MT16" s="240"/>
      <c r="MU16" s="240"/>
      <c r="MV16" s="240"/>
      <c r="MW16" s="240"/>
      <c r="MX16" s="240"/>
      <c r="MY16" s="240">
        <f t="shared" si="66"/>
        <v>0</v>
      </c>
      <c r="NB16" s="240"/>
      <c r="NC16" s="240"/>
      <c r="ND16" s="240"/>
      <c r="NE16" s="240"/>
      <c r="NF16" s="240"/>
      <c r="NG16" s="240"/>
      <c r="NH16" s="240"/>
      <c r="NI16" s="240"/>
      <c r="NJ16" s="240"/>
      <c r="NK16" s="240"/>
      <c r="NL16" s="240"/>
      <c r="NM16" s="240"/>
      <c r="NN16" s="240"/>
      <c r="NO16" s="240"/>
      <c r="NP16" s="240"/>
      <c r="NQ16" s="240"/>
      <c r="NR16" s="240"/>
      <c r="NS16" s="240"/>
      <c r="NT16" s="240"/>
      <c r="NU16" s="240"/>
      <c r="NV16" s="240"/>
      <c r="NW16" s="240"/>
      <c r="NX16" s="240"/>
      <c r="NY16" s="240"/>
      <c r="NZ16" s="240"/>
      <c r="OA16" s="240"/>
      <c r="OB16" s="240"/>
      <c r="OC16" s="240"/>
      <c r="OD16" s="240"/>
      <c r="OE16" s="240"/>
      <c r="OF16" s="240">
        <f t="shared" si="69"/>
        <v>0</v>
      </c>
      <c r="OI16" s="240"/>
      <c r="OJ16" s="240"/>
      <c r="OK16" s="240"/>
      <c r="OL16" s="240"/>
      <c r="OM16" s="240"/>
      <c r="ON16" s="240"/>
      <c r="OO16" s="240"/>
      <c r="OP16" s="240"/>
      <c r="OQ16" s="240"/>
      <c r="OR16" s="240"/>
      <c r="OS16" s="240"/>
      <c r="OT16" s="240"/>
      <c r="OU16" s="240"/>
      <c r="OV16" s="240"/>
      <c r="OW16" s="240"/>
      <c r="OX16" s="240"/>
      <c r="OY16" s="240"/>
      <c r="OZ16" s="240"/>
      <c r="PA16" s="240"/>
      <c r="PB16" s="240"/>
      <c r="PC16" s="240"/>
      <c r="PD16" s="240"/>
      <c r="PE16" s="240"/>
      <c r="PF16" s="240"/>
      <c r="PG16" s="240"/>
      <c r="PH16" s="240"/>
      <c r="PI16" s="240"/>
      <c r="PJ16" s="240"/>
      <c r="PK16" s="240"/>
      <c r="PL16" s="240"/>
      <c r="PM16" s="240">
        <f t="shared" si="72"/>
        <v>0</v>
      </c>
      <c r="PP16" s="240"/>
      <c r="PQ16" s="240"/>
      <c r="PR16" s="240"/>
      <c r="PS16" s="240"/>
      <c r="PT16" s="240"/>
      <c r="PU16" s="240"/>
      <c r="PV16" s="240"/>
      <c r="PW16" s="240"/>
      <c r="PX16" s="240"/>
      <c r="PY16" s="240"/>
      <c r="PZ16" s="240"/>
      <c r="QA16" s="240"/>
      <c r="QB16" s="240"/>
      <c r="QC16" s="240"/>
      <c r="QD16" s="240"/>
      <c r="QE16" s="240"/>
      <c r="QF16" s="240"/>
      <c r="QG16" s="240"/>
      <c r="QH16" s="240"/>
      <c r="QI16" s="240"/>
      <c r="QJ16" s="240"/>
      <c r="QK16" s="240"/>
      <c r="QL16" s="240"/>
      <c r="QM16" s="240"/>
      <c r="QN16" s="240"/>
      <c r="QO16" s="240"/>
      <c r="QP16" s="240"/>
      <c r="QQ16" s="240"/>
      <c r="QR16" s="240"/>
      <c r="QS16" s="240"/>
      <c r="QT16" s="242">
        <f t="shared" si="75"/>
        <v>0</v>
      </c>
      <c r="QU16" s="235"/>
      <c r="QV16" s="235"/>
      <c r="QW16" s="240"/>
      <c r="QX16" s="240"/>
      <c r="QY16" s="240"/>
      <c r="QZ16" s="240"/>
      <c r="RA16" s="240"/>
      <c r="RB16" s="240"/>
      <c r="RC16" s="240"/>
      <c r="RD16" s="240"/>
      <c r="RE16" s="240"/>
      <c r="RF16" s="240"/>
      <c r="RG16" s="240"/>
      <c r="RH16" s="240"/>
      <c r="RI16" s="240"/>
      <c r="RJ16" s="240"/>
      <c r="RK16" s="240"/>
      <c r="RL16" s="240"/>
      <c r="RM16" s="240"/>
      <c r="RN16" s="240"/>
      <c r="RO16" s="240"/>
      <c r="RP16" s="240"/>
      <c r="RQ16" s="240"/>
      <c r="RR16" s="240"/>
      <c r="RS16" s="240"/>
      <c r="RT16" s="240"/>
      <c r="RU16" s="240"/>
      <c r="RV16" s="240"/>
      <c r="RW16" s="240"/>
      <c r="RX16" s="240"/>
      <c r="RY16" s="240"/>
      <c r="RZ16" s="240"/>
      <c r="SA16" s="240"/>
    </row>
    <row r="17" spans="1:495" s="223" customFormat="1" ht="15" hidden="1" outlineLevel="1">
      <c r="A17" s="604">
        <f t="shared" si="36"/>
        <v>5</v>
      </c>
      <c r="B17" s="516" t="s">
        <v>130</v>
      </c>
      <c r="C17" s="240"/>
      <c r="D17" s="513"/>
      <c r="E17" s="514"/>
      <c r="F17" s="240"/>
      <c r="G17" s="513"/>
      <c r="H17" s="240"/>
      <c r="I17" s="240"/>
      <c r="J17" s="240"/>
      <c r="K17" s="240"/>
      <c r="L17" s="240"/>
      <c r="M17" s="240"/>
      <c r="N17" s="240"/>
      <c r="O17" s="240"/>
      <c r="P17" s="240"/>
      <c r="Q17" s="240"/>
      <c r="R17" s="240"/>
      <c r="S17" s="240"/>
      <c r="T17" s="240"/>
      <c r="U17" s="240"/>
      <c r="V17" s="240"/>
      <c r="W17" s="240"/>
      <c r="X17" s="240"/>
      <c r="Y17" s="240"/>
      <c r="Z17" s="240"/>
      <c r="AA17" s="240"/>
      <c r="AB17" s="240"/>
      <c r="AC17" s="240"/>
      <c r="AD17" s="240"/>
      <c r="AE17" s="240"/>
      <c r="AF17" s="240"/>
      <c r="AG17" s="240"/>
      <c r="AJ17" s="240"/>
      <c r="AK17" s="240"/>
      <c r="AL17" s="240"/>
      <c r="AM17" s="240"/>
      <c r="AN17" s="240"/>
      <c r="AO17" s="240"/>
      <c r="AP17" s="240"/>
      <c r="AQ17" s="240"/>
      <c r="AR17" s="240"/>
      <c r="AS17" s="240"/>
      <c r="AT17" s="240"/>
      <c r="AU17" s="240"/>
      <c r="AV17" s="240"/>
      <c r="AW17" s="240"/>
      <c r="AX17" s="240"/>
      <c r="AY17" s="240"/>
      <c r="AZ17" s="240"/>
      <c r="BA17" s="240"/>
      <c r="BB17" s="240"/>
      <c r="BC17" s="240"/>
      <c r="BD17" s="240"/>
      <c r="BE17" s="240"/>
      <c r="BF17" s="240"/>
      <c r="BG17" s="240"/>
      <c r="BH17" s="240"/>
      <c r="BI17" s="240"/>
      <c r="BJ17" s="240"/>
      <c r="BK17" s="240"/>
      <c r="BL17" s="240"/>
      <c r="BM17" s="240"/>
      <c r="BN17" s="240"/>
      <c r="BQ17" s="240"/>
      <c r="BR17" s="240"/>
      <c r="BS17" s="240"/>
      <c r="BT17" s="240"/>
      <c r="BU17" s="240"/>
      <c r="BV17" s="240"/>
      <c r="BW17" s="240"/>
      <c r="BX17" s="240"/>
      <c r="BY17" s="240"/>
      <c r="BZ17" s="240"/>
      <c r="CA17" s="240"/>
      <c r="CB17" s="240"/>
      <c r="CC17" s="240"/>
      <c r="CD17" s="240"/>
      <c r="CE17" s="240"/>
      <c r="CF17" s="240"/>
      <c r="CG17" s="240"/>
      <c r="CH17" s="240"/>
      <c r="CI17" s="240"/>
      <c r="CJ17" s="240"/>
      <c r="CK17" s="240"/>
      <c r="CL17" s="240"/>
      <c r="CM17" s="240"/>
      <c r="CN17" s="240"/>
      <c r="CO17" s="240"/>
      <c r="CP17" s="240"/>
      <c r="CQ17" s="240"/>
      <c r="CR17" s="240"/>
      <c r="CS17" s="240"/>
      <c r="CT17" s="240"/>
      <c r="CU17" s="240"/>
      <c r="CX17" s="240"/>
      <c r="CY17" s="240"/>
      <c r="CZ17" s="240"/>
      <c r="DA17" s="240"/>
      <c r="DB17" s="240"/>
      <c r="DC17" s="240"/>
      <c r="DD17" s="240"/>
      <c r="DE17" s="240"/>
      <c r="DF17" s="240"/>
      <c r="DG17" s="240"/>
      <c r="DH17" s="240"/>
      <c r="DI17" s="240"/>
      <c r="DJ17" s="240"/>
      <c r="DK17" s="240"/>
      <c r="DL17" s="240"/>
      <c r="DM17" s="240"/>
      <c r="DN17" s="240"/>
      <c r="DO17" s="240"/>
      <c r="DP17" s="240"/>
      <c r="DQ17" s="240"/>
      <c r="DR17" s="240"/>
      <c r="DS17" s="240"/>
      <c r="DT17" s="240"/>
      <c r="DU17" s="240"/>
      <c r="DV17" s="240"/>
      <c r="DW17" s="240"/>
      <c r="DX17" s="240"/>
      <c r="DY17" s="240"/>
      <c r="DZ17" s="240"/>
      <c r="EA17" s="240"/>
      <c r="EB17" s="240"/>
      <c r="EE17" s="240"/>
      <c r="EF17" s="240"/>
      <c r="EG17" s="240"/>
      <c r="EH17" s="240"/>
      <c r="EI17" s="240"/>
      <c r="EJ17" s="240"/>
      <c r="EK17" s="240"/>
      <c r="EL17" s="240"/>
      <c r="EM17" s="240"/>
      <c r="EN17" s="240"/>
      <c r="EO17" s="240"/>
      <c r="EP17" s="240"/>
      <c r="EQ17" s="240"/>
      <c r="ER17" s="240"/>
      <c r="ES17" s="240"/>
      <c r="ET17" s="240"/>
      <c r="EU17" s="240"/>
      <c r="EV17" s="240"/>
      <c r="EW17" s="240"/>
      <c r="EX17" s="240"/>
      <c r="EY17" s="240"/>
      <c r="EZ17" s="240"/>
      <c r="FA17" s="240"/>
      <c r="FB17" s="240"/>
      <c r="FC17" s="240"/>
      <c r="FD17" s="240"/>
      <c r="FE17" s="240"/>
      <c r="FF17" s="240"/>
      <c r="FG17" s="240"/>
      <c r="FH17" s="240"/>
      <c r="FI17" s="240"/>
      <c r="FL17" s="240"/>
      <c r="FM17" s="240"/>
      <c r="FN17" s="240"/>
      <c r="FO17" s="240"/>
      <c r="FP17" s="240"/>
      <c r="FQ17" s="240"/>
      <c r="FR17" s="240"/>
      <c r="FS17" s="240"/>
      <c r="FT17" s="240"/>
      <c r="FU17" s="240"/>
      <c r="FV17" s="240"/>
      <c r="FW17" s="240"/>
      <c r="FX17" s="240"/>
      <c r="FY17" s="240"/>
      <c r="FZ17" s="240"/>
      <c r="GA17" s="240"/>
      <c r="GB17" s="240"/>
      <c r="GC17" s="240"/>
      <c r="GD17" s="240"/>
      <c r="GE17" s="240"/>
      <c r="GF17" s="240"/>
      <c r="GG17" s="240"/>
      <c r="GH17" s="240"/>
      <c r="GI17" s="240"/>
      <c r="GJ17" s="240"/>
      <c r="GK17" s="240"/>
      <c r="GL17" s="240"/>
      <c r="GM17" s="240"/>
      <c r="GN17" s="240"/>
      <c r="GO17" s="240"/>
      <c r="GP17" s="240"/>
      <c r="GS17" s="240"/>
      <c r="GT17" s="240"/>
      <c r="GU17" s="240"/>
      <c r="GV17" s="240"/>
      <c r="GW17" s="240"/>
      <c r="GX17" s="240"/>
      <c r="GY17" s="240"/>
      <c r="GZ17" s="240"/>
      <c r="HA17" s="240"/>
      <c r="HB17" s="240"/>
      <c r="HC17" s="240"/>
      <c r="HD17" s="240"/>
      <c r="HE17" s="240"/>
      <c r="HF17" s="240"/>
      <c r="HG17" s="240"/>
      <c r="HH17" s="240"/>
      <c r="HI17" s="240"/>
      <c r="HJ17" s="240"/>
      <c r="HK17" s="240"/>
      <c r="HL17" s="240"/>
      <c r="HM17" s="240"/>
      <c r="HN17" s="240"/>
      <c r="HO17" s="240"/>
      <c r="HP17" s="240"/>
      <c r="HQ17" s="240"/>
      <c r="HR17" s="240"/>
      <c r="HS17" s="240"/>
      <c r="HT17" s="240"/>
      <c r="HU17" s="240"/>
      <c r="HV17" s="240"/>
      <c r="HW17" s="240"/>
      <c r="HZ17" s="240"/>
      <c r="IA17" s="240"/>
      <c r="IB17" s="240"/>
      <c r="IC17" s="240"/>
      <c r="ID17" s="240"/>
      <c r="IE17" s="240"/>
      <c r="IF17" s="240"/>
      <c r="IG17" s="240"/>
      <c r="IH17" s="240"/>
      <c r="II17" s="240"/>
      <c r="IJ17" s="240"/>
      <c r="IK17" s="240"/>
      <c r="IL17" s="240"/>
      <c r="IM17" s="240"/>
      <c r="IN17" s="240"/>
      <c r="IO17" s="240"/>
      <c r="IP17" s="240"/>
      <c r="IQ17" s="240"/>
      <c r="IR17" s="240"/>
      <c r="IS17" s="240"/>
      <c r="IT17" s="240"/>
      <c r="IU17" s="240"/>
      <c r="IV17" s="240"/>
      <c r="IW17" s="240"/>
      <c r="IX17" s="240"/>
      <c r="IY17" s="240"/>
      <c r="IZ17" s="240"/>
      <c r="JA17" s="240"/>
      <c r="JB17" s="240"/>
      <c r="JC17" s="514"/>
      <c r="JD17" s="240">
        <f>HLOOKUP($JD$13,$HZ$13:$JC$196,A17,)</f>
        <v>0</v>
      </c>
      <c r="JG17" s="240"/>
      <c r="JH17" s="240"/>
      <c r="JI17" s="240"/>
      <c r="JJ17" s="240"/>
      <c r="JK17" s="240"/>
      <c r="JL17" s="240"/>
      <c r="JM17" s="240"/>
      <c r="JN17" s="240"/>
      <c r="JO17" s="240"/>
      <c r="JP17" s="240"/>
      <c r="JQ17" s="240"/>
      <c r="JR17" s="240"/>
      <c r="JS17" s="240"/>
      <c r="JT17" s="240"/>
      <c r="JU17" s="240"/>
      <c r="JV17" s="240"/>
      <c r="JW17" s="240"/>
      <c r="JX17" s="240"/>
      <c r="JY17" s="240"/>
      <c r="JZ17" s="240"/>
      <c r="KA17" s="240"/>
      <c r="KB17" s="240"/>
      <c r="KC17" s="240"/>
      <c r="KD17" s="240"/>
      <c r="KE17" s="240"/>
      <c r="KF17" s="240"/>
      <c r="KG17" s="240"/>
      <c r="KH17" s="240"/>
      <c r="KI17" s="240"/>
      <c r="KJ17" s="240"/>
      <c r="KK17" s="240">
        <f t="shared" si="60"/>
        <v>0</v>
      </c>
      <c r="KL17" s="234"/>
      <c r="KN17" s="240"/>
      <c r="KO17" s="240"/>
      <c r="KP17" s="240"/>
      <c r="KQ17" s="240"/>
      <c r="KR17" s="240"/>
      <c r="KS17" s="240"/>
      <c r="KT17" s="240"/>
      <c r="KU17" s="240"/>
      <c r="KV17" s="240"/>
      <c r="KW17" s="240"/>
      <c r="KX17" s="240"/>
      <c r="KY17" s="240"/>
      <c r="KZ17" s="240"/>
      <c r="LA17" s="240"/>
      <c r="LB17" s="240"/>
      <c r="LC17" s="240"/>
      <c r="LD17" s="240"/>
      <c r="LE17" s="240"/>
      <c r="LF17" s="240"/>
      <c r="LG17" s="240"/>
      <c r="LH17" s="240"/>
      <c r="LI17" s="240"/>
      <c r="LJ17" s="240"/>
      <c r="LK17" s="240"/>
      <c r="LL17" s="240"/>
      <c r="LM17" s="240"/>
      <c r="LN17" s="240"/>
      <c r="LO17" s="240"/>
      <c r="LP17" s="240"/>
      <c r="LQ17" s="240"/>
      <c r="LR17" s="240">
        <f t="shared" si="63"/>
        <v>0</v>
      </c>
      <c r="LU17" s="240"/>
      <c r="LV17" s="240"/>
      <c r="LW17" s="240"/>
      <c r="LX17" s="240"/>
      <c r="LY17" s="240"/>
      <c r="LZ17" s="240"/>
      <c r="MA17" s="240"/>
      <c r="MB17" s="240"/>
      <c r="MC17" s="240"/>
      <c r="MD17" s="240"/>
      <c r="ME17" s="240"/>
      <c r="MF17" s="240"/>
      <c r="MG17" s="240"/>
      <c r="MH17" s="240"/>
      <c r="MI17" s="240"/>
      <c r="MJ17" s="240"/>
      <c r="MK17" s="240"/>
      <c r="ML17" s="240"/>
      <c r="MM17" s="240"/>
      <c r="MN17" s="240"/>
      <c r="MO17" s="240"/>
      <c r="MP17" s="240"/>
      <c r="MQ17" s="240"/>
      <c r="MR17" s="240"/>
      <c r="MS17" s="240"/>
      <c r="MT17" s="240"/>
      <c r="MU17" s="240"/>
      <c r="MV17" s="240"/>
      <c r="MW17" s="240"/>
      <c r="MX17" s="240"/>
      <c r="MY17" s="240">
        <f t="shared" si="66"/>
        <v>0</v>
      </c>
      <c r="NB17" s="240"/>
      <c r="NC17" s="240"/>
      <c r="ND17" s="240"/>
      <c r="NE17" s="240"/>
      <c r="NF17" s="240"/>
      <c r="NG17" s="240"/>
      <c r="NH17" s="240"/>
      <c r="NI17" s="240"/>
      <c r="NJ17" s="240"/>
      <c r="NK17" s="240"/>
      <c r="NL17" s="240"/>
      <c r="NM17" s="240"/>
      <c r="NN17" s="240"/>
      <c r="NO17" s="240"/>
      <c r="NP17" s="240"/>
      <c r="NQ17" s="240"/>
      <c r="NR17" s="240"/>
      <c r="NS17" s="240"/>
      <c r="NT17" s="240"/>
      <c r="NU17" s="240"/>
      <c r="NV17" s="240"/>
      <c r="NW17" s="240"/>
      <c r="NX17" s="240"/>
      <c r="NY17" s="240"/>
      <c r="NZ17" s="240"/>
      <c r="OA17" s="240"/>
      <c r="OB17" s="240"/>
      <c r="OC17" s="240"/>
      <c r="OD17" s="240"/>
      <c r="OE17" s="240"/>
      <c r="OF17" s="240">
        <f t="shared" si="69"/>
        <v>0</v>
      </c>
      <c r="OI17" s="240"/>
      <c r="OJ17" s="240"/>
      <c r="OK17" s="240"/>
      <c r="OL17" s="240"/>
      <c r="OM17" s="240"/>
      <c r="ON17" s="240"/>
      <c r="OO17" s="240"/>
      <c r="OP17" s="240"/>
      <c r="OQ17" s="240"/>
      <c r="OR17" s="240"/>
      <c r="OS17" s="240"/>
      <c r="OT17" s="240"/>
      <c r="OU17" s="240"/>
      <c r="OV17" s="240"/>
      <c r="OW17" s="240"/>
      <c r="OX17" s="240"/>
      <c r="OY17" s="240"/>
      <c r="OZ17" s="240"/>
      <c r="PA17" s="240"/>
      <c r="PB17" s="240"/>
      <c r="PC17" s="240"/>
      <c r="PD17" s="240"/>
      <c r="PE17" s="240"/>
      <c r="PF17" s="240"/>
      <c r="PG17" s="240"/>
      <c r="PH17" s="240"/>
      <c r="PI17" s="240"/>
      <c r="PJ17" s="240"/>
      <c r="PK17" s="240"/>
      <c r="PL17" s="240"/>
      <c r="PM17" s="240">
        <f t="shared" si="72"/>
        <v>0</v>
      </c>
      <c r="PP17" s="240"/>
      <c r="PQ17" s="240"/>
      <c r="PR17" s="240"/>
      <c r="PS17" s="240"/>
      <c r="PT17" s="240"/>
      <c r="PU17" s="240"/>
      <c r="PV17" s="240"/>
      <c r="PW17" s="240"/>
      <c r="PX17" s="240"/>
      <c r="PY17" s="240"/>
      <c r="PZ17" s="240"/>
      <c r="QA17" s="240"/>
      <c r="QB17" s="240"/>
      <c r="QC17" s="240"/>
      <c r="QD17" s="240"/>
      <c r="QE17" s="240"/>
      <c r="QF17" s="240"/>
      <c r="QG17" s="240"/>
      <c r="QH17" s="240"/>
      <c r="QI17" s="240"/>
      <c r="QJ17" s="240"/>
      <c r="QK17" s="240"/>
      <c r="QL17" s="240"/>
      <c r="QM17" s="240"/>
      <c r="QN17" s="240"/>
      <c r="QO17" s="240"/>
      <c r="QP17" s="240"/>
      <c r="QQ17" s="240"/>
      <c r="QR17" s="240"/>
      <c r="QS17" s="240"/>
      <c r="QT17" s="242">
        <f t="shared" si="75"/>
        <v>0</v>
      </c>
      <c r="QU17" s="235"/>
      <c r="QV17" s="235"/>
      <c r="QW17" s="240"/>
      <c r="QX17" s="240"/>
      <c r="QY17" s="240"/>
      <c r="QZ17" s="240"/>
      <c r="RA17" s="240"/>
      <c r="RB17" s="240"/>
      <c r="RC17" s="240"/>
      <c r="RD17" s="240"/>
      <c r="RE17" s="240"/>
      <c r="RF17" s="240"/>
      <c r="RG17" s="240"/>
      <c r="RH17" s="240"/>
      <c r="RI17" s="240"/>
      <c r="RJ17" s="240"/>
      <c r="RK17" s="240"/>
      <c r="RL17" s="240"/>
      <c r="RM17" s="240"/>
      <c r="RN17" s="240"/>
      <c r="RO17" s="240"/>
      <c r="RP17" s="240"/>
      <c r="RQ17" s="240"/>
      <c r="RR17" s="240"/>
      <c r="RS17" s="240"/>
      <c r="RT17" s="240"/>
      <c r="RU17" s="240"/>
      <c r="RV17" s="240"/>
      <c r="RW17" s="240"/>
      <c r="RX17" s="240"/>
      <c r="RY17" s="240"/>
      <c r="RZ17" s="240"/>
      <c r="SA17" s="240"/>
    </row>
    <row r="18" spans="1:495" s="223" customFormat="1" ht="15" hidden="1" outlineLevel="1">
      <c r="A18" s="604">
        <f t="shared" si="36"/>
        <v>6</v>
      </c>
      <c r="B18" s="243"/>
      <c r="C18" s="240"/>
      <c r="D18" s="513"/>
      <c r="E18" s="514"/>
      <c r="F18" s="240"/>
      <c r="G18" s="513"/>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c r="AG18" s="240"/>
      <c r="AJ18" s="240"/>
      <c r="AK18" s="240"/>
      <c r="AL18" s="240"/>
      <c r="AM18" s="240"/>
      <c r="AN18" s="240"/>
      <c r="AO18" s="240"/>
      <c r="AP18" s="240"/>
      <c r="AQ18" s="240"/>
      <c r="AR18" s="240"/>
      <c r="AS18" s="240"/>
      <c r="AT18" s="240"/>
      <c r="AU18" s="240"/>
      <c r="AV18" s="240"/>
      <c r="AW18" s="240"/>
      <c r="AX18" s="240"/>
      <c r="AY18" s="240"/>
      <c r="AZ18" s="240"/>
      <c r="BA18" s="240"/>
      <c r="BB18" s="240"/>
      <c r="BC18" s="240"/>
      <c r="BD18" s="240"/>
      <c r="BE18" s="240"/>
      <c r="BF18" s="240"/>
      <c r="BG18" s="240"/>
      <c r="BH18" s="240"/>
      <c r="BI18" s="240"/>
      <c r="BJ18" s="240"/>
      <c r="BK18" s="240"/>
      <c r="BL18" s="240"/>
      <c r="BM18" s="240"/>
      <c r="BN18" s="240"/>
      <c r="BQ18" s="240"/>
      <c r="BR18" s="240"/>
      <c r="BS18" s="240"/>
      <c r="BT18" s="240"/>
      <c r="BU18" s="240"/>
      <c r="BV18" s="240"/>
      <c r="BW18" s="240"/>
      <c r="BX18" s="240"/>
      <c r="BY18" s="240"/>
      <c r="BZ18" s="240"/>
      <c r="CA18" s="240"/>
      <c r="CB18" s="240"/>
      <c r="CC18" s="240"/>
      <c r="CD18" s="240"/>
      <c r="CE18" s="240"/>
      <c r="CF18" s="240"/>
      <c r="CG18" s="240"/>
      <c r="CH18" s="240"/>
      <c r="CI18" s="240"/>
      <c r="CJ18" s="240"/>
      <c r="CK18" s="240"/>
      <c r="CL18" s="240"/>
      <c r="CM18" s="240"/>
      <c r="CN18" s="240"/>
      <c r="CO18" s="240"/>
      <c r="CP18" s="240"/>
      <c r="CQ18" s="240"/>
      <c r="CR18" s="240"/>
      <c r="CS18" s="240"/>
      <c r="CT18" s="240"/>
      <c r="CU18" s="240"/>
      <c r="CX18" s="240"/>
      <c r="CY18" s="240"/>
      <c r="CZ18" s="240"/>
      <c r="DA18" s="240"/>
      <c r="DB18" s="240"/>
      <c r="DC18" s="240"/>
      <c r="DD18" s="240"/>
      <c r="DE18" s="240"/>
      <c r="DF18" s="240"/>
      <c r="DG18" s="240"/>
      <c r="DH18" s="240"/>
      <c r="DI18" s="240"/>
      <c r="DJ18" s="240"/>
      <c r="DK18" s="240"/>
      <c r="DL18" s="240"/>
      <c r="DM18" s="240"/>
      <c r="DN18" s="240"/>
      <c r="DO18" s="240"/>
      <c r="DP18" s="240"/>
      <c r="DQ18" s="240"/>
      <c r="DR18" s="240"/>
      <c r="DS18" s="240"/>
      <c r="DT18" s="240"/>
      <c r="DU18" s="240"/>
      <c r="DV18" s="240"/>
      <c r="DW18" s="240"/>
      <c r="DX18" s="240"/>
      <c r="DY18" s="240"/>
      <c r="DZ18" s="240"/>
      <c r="EA18" s="240"/>
      <c r="EB18" s="240"/>
      <c r="EE18" s="240"/>
      <c r="EF18" s="240"/>
      <c r="EG18" s="240"/>
      <c r="EH18" s="240"/>
      <c r="EI18" s="240"/>
      <c r="EJ18" s="240"/>
      <c r="EK18" s="240"/>
      <c r="EL18" s="240"/>
      <c r="EM18" s="240"/>
      <c r="EN18" s="240"/>
      <c r="EO18" s="240"/>
      <c r="EP18" s="240"/>
      <c r="EQ18" s="240"/>
      <c r="ER18" s="240"/>
      <c r="ES18" s="240"/>
      <c r="ET18" s="240"/>
      <c r="EU18" s="240"/>
      <c r="EV18" s="240"/>
      <c r="EW18" s="240"/>
      <c r="EX18" s="240"/>
      <c r="EY18" s="240"/>
      <c r="EZ18" s="240"/>
      <c r="FA18" s="240"/>
      <c r="FB18" s="240"/>
      <c r="FC18" s="240"/>
      <c r="FD18" s="240"/>
      <c r="FE18" s="240"/>
      <c r="FF18" s="240"/>
      <c r="FG18" s="240"/>
      <c r="FH18" s="240"/>
      <c r="FI18" s="240"/>
      <c r="FL18" s="240"/>
      <c r="FM18" s="240"/>
      <c r="FN18" s="240"/>
      <c r="FO18" s="240"/>
      <c r="FP18" s="240"/>
      <c r="FQ18" s="240"/>
      <c r="FR18" s="240"/>
      <c r="FS18" s="240"/>
      <c r="FT18" s="240"/>
      <c r="FU18" s="240"/>
      <c r="FV18" s="240"/>
      <c r="FW18" s="240"/>
      <c r="FX18" s="240"/>
      <c r="FY18" s="240"/>
      <c r="FZ18" s="240"/>
      <c r="GA18" s="240"/>
      <c r="GB18" s="240"/>
      <c r="GC18" s="240"/>
      <c r="GD18" s="240"/>
      <c r="GE18" s="240"/>
      <c r="GF18" s="240"/>
      <c r="GG18" s="240"/>
      <c r="GH18" s="240"/>
      <c r="GI18" s="240"/>
      <c r="GJ18" s="240"/>
      <c r="GK18" s="240"/>
      <c r="GL18" s="240"/>
      <c r="GM18" s="240"/>
      <c r="GN18" s="240"/>
      <c r="GO18" s="240"/>
      <c r="GP18" s="240"/>
      <c r="GS18" s="240"/>
      <c r="GT18" s="240"/>
      <c r="GU18" s="240"/>
      <c r="GV18" s="240"/>
      <c r="GW18" s="240"/>
      <c r="GX18" s="240"/>
      <c r="GY18" s="240"/>
      <c r="GZ18" s="240"/>
      <c r="HA18" s="240"/>
      <c r="HB18" s="240"/>
      <c r="HC18" s="240"/>
      <c r="HD18" s="240"/>
      <c r="HE18" s="240"/>
      <c r="HF18" s="240"/>
      <c r="HG18" s="240"/>
      <c r="HH18" s="240"/>
      <c r="HI18" s="240"/>
      <c r="HJ18" s="240"/>
      <c r="HK18" s="240"/>
      <c r="HL18" s="240"/>
      <c r="HM18" s="240"/>
      <c r="HN18" s="240"/>
      <c r="HO18" s="240"/>
      <c r="HP18" s="240"/>
      <c r="HQ18" s="240"/>
      <c r="HR18" s="240"/>
      <c r="HS18" s="240"/>
      <c r="HT18" s="240"/>
      <c r="HU18" s="240"/>
      <c r="HV18" s="240"/>
      <c r="HW18" s="240"/>
      <c r="HZ18" s="240"/>
      <c r="IA18" s="240"/>
      <c r="IB18" s="240"/>
      <c r="IC18" s="240"/>
      <c r="ID18" s="240"/>
      <c r="IE18" s="240"/>
      <c r="IF18" s="240"/>
      <c r="IG18" s="240"/>
      <c r="IH18" s="240"/>
      <c r="II18" s="240"/>
      <c r="IJ18" s="240"/>
      <c r="IK18" s="240"/>
      <c r="IL18" s="240"/>
      <c r="IM18" s="240"/>
      <c r="IN18" s="240"/>
      <c r="IO18" s="240"/>
      <c r="IP18" s="240"/>
      <c r="IQ18" s="240"/>
      <c r="IR18" s="240"/>
      <c r="IS18" s="240"/>
      <c r="IT18" s="240"/>
      <c r="IU18" s="240"/>
      <c r="IV18" s="240"/>
      <c r="IW18" s="240"/>
      <c r="IX18" s="240"/>
      <c r="IY18" s="240"/>
      <c r="IZ18" s="240"/>
      <c r="JA18" s="240"/>
      <c r="JB18" s="240"/>
      <c r="JC18" s="514"/>
      <c r="JD18" s="240">
        <f t="shared" ref="JD18:JD41" si="78">HLOOKUP($JD$13,$HZ$13:$JC$196,A18,)</f>
        <v>0</v>
      </c>
      <c r="JG18" s="240"/>
      <c r="JH18" s="240"/>
      <c r="JI18" s="240"/>
      <c r="JJ18" s="240"/>
      <c r="JK18" s="240"/>
      <c r="JL18" s="240"/>
      <c r="JM18" s="240"/>
      <c r="JN18" s="240"/>
      <c r="JO18" s="240"/>
      <c r="JP18" s="240"/>
      <c r="JQ18" s="240"/>
      <c r="JR18" s="240"/>
      <c r="JS18" s="240"/>
      <c r="JT18" s="240"/>
      <c r="JU18" s="240"/>
      <c r="JV18" s="240"/>
      <c r="JW18" s="240"/>
      <c r="JX18" s="240"/>
      <c r="JY18" s="240"/>
      <c r="JZ18" s="240"/>
      <c r="KA18" s="240"/>
      <c r="KB18" s="240"/>
      <c r="KC18" s="240"/>
      <c r="KD18" s="240"/>
      <c r="KE18" s="240"/>
      <c r="KF18" s="240"/>
      <c r="KG18" s="240"/>
      <c r="KH18" s="240"/>
      <c r="KI18" s="240"/>
      <c r="KJ18" s="240"/>
      <c r="KK18" s="240">
        <f t="shared" si="60"/>
        <v>0</v>
      </c>
      <c r="KL18" s="234"/>
      <c r="KN18" s="240"/>
      <c r="KO18" s="240"/>
      <c r="KP18" s="240"/>
      <c r="KQ18" s="240"/>
      <c r="KR18" s="240"/>
      <c r="KS18" s="240"/>
      <c r="KT18" s="240"/>
      <c r="KU18" s="240"/>
      <c r="KV18" s="240"/>
      <c r="KW18" s="240"/>
      <c r="KX18" s="240"/>
      <c r="KY18" s="240"/>
      <c r="KZ18" s="240"/>
      <c r="LA18" s="240"/>
      <c r="LB18" s="240"/>
      <c r="LC18" s="240"/>
      <c r="LD18" s="240"/>
      <c r="LE18" s="240"/>
      <c r="LF18" s="240"/>
      <c r="LG18" s="240"/>
      <c r="LH18" s="240"/>
      <c r="LI18" s="240"/>
      <c r="LJ18" s="240"/>
      <c r="LK18" s="240"/>
      <c r="LL18" s="240"/>
      <c r="LM18" s="240"/>
      <c r="LN18" s="240"/>
      <c r="LO18" s="240"/>
      <c r="LP18" s="240"/>
      <c r="LQ18" s="240"/>
      <c r="LR18" s="240">
        <f t="shared" si="63"/>
        <v>0</v>
      </c>
      <c r="LU18" s="240"/>
      <c r="LV18" s="240"/>
      <c r="LW18" s="240"/>
      <c r="LX18" s="240"/>
      <c r="LY18" s="240"/>
      <c r="LZ18" s="240"/>
      <c r="MA18" s="240"/>
      <c r="MB18" s="240"/>
      <c r="MC18" s="240"/>
      <c r="MD18" s="240"/>
      <c r="ME18" s="240"/>
      <c r="MF18" s="240"/>
      <c r="MG18" s="240"/>
      <c r="MH18" s="240"/>
      <c r="MI18" s="240"/>
      <c r="MJ18" s="240"/>
      <c r="MK18" s="240"/>
      <c r="ML18" s="240"/>
      <c r="MM18" s="240"/>
      <c r="MN18" s="240"/>
      <c r="MO18" s="240"/>
      <c r="MP18" s="240"/>
      <c r="MQ18" s="240"/>
      <c r="MR18" s="240"/>
      <c r="MS18" s="240"/>
      <c r="MT18" s="240"/>
      <c r="MU18" s="240"/>
      <c r="MV18" s="240"/>
      <c r="MW18" s="240"/>
      <c r="MX18" s="240"/>
      <c r="MY18" s="240">
        <f t="shared" si="66"/>
        <v>0</v>
      </c>
      <c r="NB18" s="240"/>
      <c r="NC18" s="240"/>
      <c r="ND18" s="240"/>
      <c r="NE18" s="240"/>
      <c r="NF18" s="240"/>
      <c r="NG18" s="240"/>
      <c r="NH18" s="240"/>
      <c r="NI18" s="240"/>
      <c r="NJ18" s="240"/>
      <c r="NK18" s="240"/>
      <c r="NL18" s="240"/>
      <c r="NM18" s="240"/>
      <c r="NN18" s="240"/>
      <c r="NO18" s="240"/>
      <c r="NP18" s="240"/>
      <c r="NQ18" s="240"/>
      <c r="NR18" s="240"/>
      <c r="NS18" s="240"/>
      <c r="NT18" s="240"/>
      <c r="NU18" s="240"/>
      <c r="NV18" s="240"/>
      <c r="NW18" s="240"/>
      <c r="NX18" s="240"/>
      <c r="NY18" s="240"/>
      <c r="NZ18" s="240"/>
      <c r="OA18" s="240"/>
      <c r="OB18" s="240"/>
      <c r="OC18" s="240"/>
      <c r="OD18" s="240"/>
      <c r="OE18" s="240"/>
      <c r="OF18" s="240">
        <f t="shared" si="69"/>
        <v>0</v>
      </c>
      <c r="OI18" s="240"/>
      <c r="OJ18" s="240"/>
      <c r="OK18" s="240"/>
      <c r="OL18" s="240"/>
      <c r="OM18" s="240"/>
      <c r="ON18" s="240"/>
      <c r="OO18" s="240"/>
      <c r="OP18" s="240"/>
      <c r="OQ18" s="240"/>
      <c r="OR18" s="240"/>
      <c r="OS18" s="240"/>
      <c r="OT18" s="240"/>
      <c r="OU18" s="240"/>
      <c r="OV18" s="240"/>
      <c r="OW18" s="240"/>
      <c r="OX18" s="240"/>
      <c r="OY18" s="240"/>
      <c r="OZ18" s="240"/>
      <c r="PA18" s="240"/>
      <c r="PB18" s="240"/>
      <c r="PC18" s="240"/>
      <c r="PD18" s="240"/>
      <c r="PE18" s="240"/>
      <c r="PF18" s="240"/>
      <c r="PG18" s="240"/>
      <c r="PH18" s="240"/>
      <c r="PI18" s="240"/>
      <c r="PJ18" s="240"/>
      <c r="PK18" s="240"/>
      <c r="PL18" s="240"/>
      <c r="PM18" s="240">
        <f t="shared" si="72"/>
        <v>0</v>
      </c>
      <c r="PP18" s="240"/>
      <c r="PQ18" s="240"/>
      <c r="PR18" s="240"/>
      <c r="PS18" s="240"/>
      <c r="PT18" s="240"/>
      <c r="PU18" s="240"/>
      <c r="PV18" s="240"/>
      <c r="PW18" s="240"/>
      <c r="PX18" s="240"/>
      <c r="PY18" s="240"/>
      <c r="PZ18" s="240"/>
      <c r="QA18" s="240"/>
      <c r="QB18" s="240"/>
      <c r="QC18" s="240"/>
      <c r="QD18" s="240"/>
      <c r="QE18" s="240"/>
      <c r="QF18" s="240"/>
      <c r="QG18" s="240"/>
      <c r="QH18" s="240"/>
      <c r="QI18" s="240"/>
      <c r="QJ18" s="240"/>
      <c r="QK18" s="240"/>
      <c r="QL18" s="240"/>
      <c r="QM18" s="240"/>
      <c r="QN18" s="240"/>
      <c r="QO18" s="240"/>
      <c r="QP18" s="240"/>
      <c r="QQ18" s="240"/>
      <c r="QR18" s="240"/>
      <c r="QS18" s="240"/>
      <c r="QT18" s="242">
        <f t="shared" si="75"/>
        <v>0</v>
      </c>
      <c r="QU18" s="235"/>
      <c r="QV18" s="235"/>
      <c r="QW18" s="240"/>
      <c r="QX18" s="240"/>
      <c r="QY18" s="240"/>
      <c r="QZ18" s="240"/>
      <c r="RA18" s="240"/>
      <c r="RB18" s="240"/>
      <c r="RC18" s="240"/>
      <c r="RD18" s="240"/>
      <c r="RE18" s="240"/>
      <c r="RF18" s="240"/>
      <c r="RG18" s="240"/>
      <c r="RH18" s="240"/>
      <c r="RI18" s="240"/>
      <c r="RJ18" s="240"/>
      <c r="RK18" s="240"/>
      <c r="RL18" s="240"/>
      <c r="RM18" s="240"/>
      <c r="RN18" s="240"/>
      <c r="RO18" s="240"/>
      <c r="RP18" s="240"/>
      <c r="RQ18" s="240"/>
      <c r="RR18" s="240"/>
      <c r="RS18" s="240"/>
      <c r="RT18" s="240"/>
      <c r="RU18" s="240"/>
      <c r="RV18" s="240"/>
      <c r="RW18" s="240"/>
      <c r="RX18" s="240"/>
      <c r="RY18" s="240"/>
      <c r="RZ18" s="240"/>
      <c r="SA18" s="240"/>
    </row>
    <row r="19" spans="1:495" s="223" customFormat="1" ht="15" hidden="1" outlineLevel="1">
      <c r="A19" s="604">
        <f t="shared" si="36"/>
        <v>7</v>
      </c>
      <c r="B19" s="243"/>
      <c r="C19" s="240"/>
      <c r="D19" s="513"/>
      <c r="E19" s="514"/>
      <c r="F19" s="240"/>
      <c r="G19" s="513"/>
      <c r="H19" s="240"/>
      <c r="I19" s="240"/>
      <c r="J19" s="240"/>
      <c r="K19" s="240"/>
      <c r="L19" s="240"/>
      <c r="M19" s="240"/>
      <c r="N19" s="240"/>
      <c r="O19" s="240"/>
      <c r="P19" s="240"/>
      <c r="Q19" s="240"/>
      <c r="R19" s="240"/>
      <c r="S19" s="240"/>
      <c r="T19" s="240"/>
      <c r="U19" s="240"/>
      <c r="V19" s="240"/>
      <c r="W19" s="240"/>
      <c r="X19" s="240"/>
      <c r="Y19" s="240"/>
      <c r="Z19" s="240"/>
      <c r="AA19" s="240"/>
      <c r="AB19" s="240"/>
      <c r="AC19" s="240"/>
      <c r="AD19" s="240"/>
      <c r="AE19" s="240"/>
      <c r="AF19" s="240"/>
      <c r="AG19" s="240"/>
      <c r="AJ19" s="240"/>
      <c r="AK19" s="240"/>
      <c r="AL19" s="240"/>
      <c r="AM19" s="240"/>
      <c r="AN19" s="240"/>
      <c r="AO19" s="240"/>
      <c r="AP19" s="240"/>
      <c r="AQ19" s="240"/>
      <c r="AR19" s="240"/>
      <c r="AS19" s="240"/>
      <c r="AT19" s="240"/>
      <c r="AU19" s="240"/>
      <c r="AV19" s="240"/>
      <c r="AW19" s="240"/>
      <c r="AX19" s="240"/>
      <c r="AY19" s="240"/>
      <c r="AZ19" s="240"/>
      <c r="BA19" s="240"/>
      <c r="BB19" s="240"/>
      <c r="BC19" s="240"/>
      <c r="BD19" s="240"/>
      <c r="BE19" s="240"/>
      <c r="BF19" s="240"/>
      <c r="BG19" s="240"/>
      <c r="BH19" s="240"/>
      <c r="BI19" s="240"/>
      <c r="BJ19" s="240"/>
      <c r="BK19" s="240"/>
      <c r="BL19" s="240"/>
      <c r="BM19" s="240"/>
      <c r="BN19" s="240"/>
      <c r="BQ19" s="240"/>
      <c r="BR19" s="240"/>
      <c r="BS19" s="240"/>
      <c r="BT19" s="240"/>
      <c r="BU19" s="240"/>
      <c r="BV19" s="240"/>
      <c r="BW19" s="240"/>
      <c r="BX19" s="240"/>
      <c r="BY19" s="240"/>
      <c r="BZ19" s="240"/>
      <c r="CA19" s="240"/>
      <c r="CB19" s="240"/>
      <c r="CC19" s="240"/>
      <c r="CD19" s="240"/>
      <c r="CE19" s="240"/>
      <c r="CF19" s="240"/>
      <c r="CG19" s="240"/>
      <c r="CH19" s="240"/>
      <c r="CI19" s="240"/>
      <c r="CJ19" s="240"/>
      <c r="CK19" s="240"/>
      <c r="CL19" s="240"/>
      <c r="CM19" s="240"/>
      <c r="CN19" s="240"/>
      <c r="CO19" s="240"/>
      <c r="CP19" s="240"/>
      <c r="CQ19" s="240"/>
      <c r="CR19" s="240"/>
      <c r="CS19" s="240"/>
      <c r="CT19" s="240"/>
      <c r="CU19" s="240"/>
      <c r="CX19" s="240"/>
      <c r="CY19" s="240"/>
      <c r="CZ19" s="240"/>
      <c r="DA19" s="240"/>
      <c r="DB19" s="240"/>
      <c r="DC19" s="240"/>
      <c r="DD19" s="240"/>
      <c r="DE19" s="240"/>
      <c r="DF19" s="240"/>
      <c r="DG19" s="240"/>
      <c r="DH19" s="240"/>
      <c r="DI19" s="240"/>
      <c r="DJ19" s="240"/>
      <c r="DK19" s="240"/>
      <c r="DL19" s="240"/>
      <c r="DM19" s="240"/>
      <c r="DN19" s="240"/>
      <c r="DO19" s="240"/>
      <c r="DP19" s="240"/>
      <c r="DQ19" s="240"/>
      <c r="DR19" s="240"/>
      <c r="DS19" s="240"/>
      <c r="DT19" s="240"/>
      <c r="DU19" s="240"/>
      <c r="DV19" s="240"/>
      <c r="DW19" s="240"/>
      <c r="DX19" s="240"/>
      <c r="DY19" s="240"/>
      <c r="DZ19" s="240"/>
      <c r="EA19" s="240"/>
      <c r="EB19" s="240"/>
      <c r="EE19" s="240"/>
      <c r="EF19" s="240"/>
      <c r="EG19" s="240"/>
      <c r="EH19" s="240"/>
      <c r="EI19" s="240"/>
      <c r="EJ19" s="240"/>
      <c r="EK19" s="240"/>
      <c r="EL19" s="240"/>
      <c r="EM19" s="240"/>
      <c r="EN19" s="240"/>
      <c r="EO19" s="240"/>
      <c r="EP19" s="240"/>
      <c r="EQ19" s="240"/>
      <c r="ER19" s="240"/>
      <c r="ES19" s="240"/>
      <c r="ET19" s="240"/>
      <c r="EU19" s="240"/>
      <c r="EV19" s="240"/>
      <c r="EW19" s="240"/>
      <c r="EX19" s="240"/>
      <c r="EY19" s="240"/>
      <c r="EZ19" s="240"/>
      <c r="FA19" s="240"/>
      <c r="FB19" s="240"/>
      <c r="FC19" s="240"/>
      <c r="FD19" s="240"/>
      <c r="FE19" s="240"/>
      <c r="FF19" s="240"/>
      <c r="FG19" s="240"/>
      <c r="FH19" s="240"/>
      <c r="FI19" s="240"/>
      <c r="FL19" s="240"/>
      <c r="FM19" s="240"/>
      <c r="FN19" s="240"/>
      <c r="FO19" s="240"/>
      <c r="FP19" s="240"/>
      <c r="FQ19" s="240"/>
      <c r="FR19" s="240"/>
      <c r="FS19" s="240"/>
      <c r="FT19" s="240"/>
      <c r="FU19" s="240"/>
      <c r="FV19" s="240"/>
      <c r="FW19" s="240"/>
      <c r="FX19" s="240"/>
      <c r="FY19" s="240"/>
      <c r="FZ19" s="240"/>
      <c r="GA19" s="240"/>
      <c r="GB19" s="240"/>
      <c r="GC19" s="240"/>
      <c r="GD19" s="240"/>
      <c r="GE19" s="240"/>
      <c r="GF19" s="240"/>
      <c r="GG19" s="240"/>
      <c r="GH19" s="240"/>
      <c r="GI19" s="240"/>
      <c r="GJ19" s="240"/>
      <c r="GK19" s="240"/>
      <c r="GL19" s="240"/>
      <c r="GM19" s="240"/>
      <c r="GN19" s="240"/>
      <c r="GO19" s="240"/>
      <c r="GP19" s="240"/>
      <c r="GS19" s="240"/>
      <c r="GT19" s="240"/>
      <c r="GU19" s="240"/>
      <c r="GV19" s="240"/>
      <c r="GW19" s="240"/>
      <c r="GX19" s="240"/>
      <c r="GY19" s="240"/>
      <c r="GZ19" s="240"/>
      <c r="HA19" s="240"/>
      <c r="HB19" s="240"/>
      <c r="HC19" s="240"/>
      <c r="HD19" s="240"/>
      <c r="HE19" s="240"/>
      <c r="HF19" s="240"/>
      <c r="HG19" s="240"/>
      <c r="HH19" s="240"/>
      <c r="HI19" s="240"/>
      <c r="HJ19" s="240"/>
      <c r="HK19" s="240"/>
      <c r="HL19" s="240"/>
      <c r="HM19" s="240"/>
      <c r="HN19" s="240"/>
      <c r="HO19" s="240"/>
      <c r="HP19" s="240"/>
      <c r="HQ19" s="240"/>
      <c r="HR19" s="240"/>
      <c r="HS19" s="240"/>
      <c r="HT19" s="240"/>
      <c r="HU19" s="240"/>
      <c r="HV19" s="240"/>
      <c r="HW19" s="240"/>
      <c r="HZ19" s="240"/>
      <c r="IA19" s="240"/>
      <c r="IB19" s="240"/>
      <c r="IC19" s="240"/>
      <c r="ID19" s="240"/>
      <c r="IE19" s="240"/>
      <c r="IF19" s="240"/>
      <c r="IG19" s="240"/>
      <c r="IH19" s="240"/>
      <c r="II19" s="240"/>
      <c r="IJ19" s="240"/>
      <c r="IK19" s="240"/>
      <c r="IL19" s="240"/>
      <c r="IM19" s="240"/>
      <c r="IN19" s="240"/>
      <c r="IO19" s="240"/>
      <c r="IP19" s="240"/>
      <c r="IQ19" s="240"/>
      <c r="IR19" s="240"/>
      <c r="IS19" s="240"/>
      <c r="IT19" s="240"/>
      <c r="IU19" s="240"/>
      <c r="IV19" s="240"/>
      <c r="IW19" s="240"/>
      <c r="IX19" s="240"/>
      <c r="IY19" s="240"/>
      <c r="IZ19" s="240"/>
      <c r="JA19" s="240"/>
      <c r="JB19" s="240"/>
      <c r="JC19" s="514"/>
      <c r="JD19" s="240">
        <f t="shared" si="78"/>
        <v>0</v>
      </c>
      <c r="JG19" s="240"/>
      <c r="JH19" s="240"/>
      <c r="JI19" s="240"/>
      <c r="JJ19" s="240"/>
      <c r="JK19" s="240"/>
      <c r="JL19" s="240"/>
      <c r="JM19" s="240"/>
      <c r="JN19" s="240"/>
      <c r="JO19" s="240"/>
      <c r="JP19" s="240"/>
      <c r="JQ19" s="240"/>
      <c r="JR19" s="240"/>
      <c r="JS19" s="240"/>
      <c r="JT19" s="240"/>
      <c r="JU19" s="240"/>
      <c r="JV19" s="240"/>
      <c r="JW19" s="240"/>
      <c r="JX19" s="240"/>
      <c r="JY19" s="240"/>
      <c r="JZ19" s="240"/>
      <c r="KA19" s="240"/>
      <c r="KB19" s="240"/>
      <c r="KC19" s="240"/>
      <c r="KD19" s="240"/>
      <c r="KE19" s="240"/>
      <c r="KF19" s="240"/>
      <c r="KG19" s="240"/>
      <c r="KH19" s="240"/>
      <c r="KI19" s="240"/>
      <c r="KJ19" s="240"/>
      <c r="KK19" s="240">
        <f t="shared" si="60"/>
        <v>0</v>
      </c>
      <c r="KL19" s="234"/>
      <c r="KN19" s="240"/>
      <c r="KO19" s="240"/>
      <c r="KP19" s="240"/>
      <c r="KQ19" s="240"/>
      <c r="KR19" s="240"/>
      <c r="KS19" s="240"/>
      <c r="KT19" s="240"/>
      <c r="KU19" s="240"/>
      <c r="KV19" s="240"/>
      <c r="KW19" s="240"/>
      <c r="KX19" s="240"/>
      <c r="KY19" s="240"/>
      <c r="KZ19" s="240"/>
      <c r="LA19" s="240"/>
      <c r="LB19" s="240"/>
      <c r="LC19" s="240"/>
      <c r="LD19" s="240"/>
      <c r="LE19" s="240"/>
      <c r="LF19" s="240"/>
      <c r="LG19" s="240"/>
      <c r="LH19" s="240"/>
      <c r="LI19" s="240"/>
      <c r="LJ19" s="240"/>
      <c r="LK19" s="240"/>
      <c r="LL19" s="240"/>
      <c r="LM19" s="240"/>
      <c r="LN19" s="240"/>
      <c r="LO19" s="240"/>
      <c r="LP19" s="240"/>
      <c r="LQ19" s="240"/>
      <c r="LR19" s="240">
        <f t="shared" si="63"/>
        <v>0</v>
      </c>
      <c r="LU19" s="240"/>
      <c r="LV19" s="240"/>
      <c r="LW19" s="240"/>
      <c r="LX19" s="240"/>
      <c r="LY19" s="240"/>
      <c r="LZ19" s="240"/>
      <c r="MA19" s="240"/>
      <c r="MB19" s="240"/>
      <c r="MC19" s="240"/>
      <c r="MD19" s="240"/>
      <c r="ME19" s="240"/>
      <c r="MF19" s="240"/>
      <c r="MG19" s="240"/>
      <c r="MH19" s="240"/>
      <c r="MI19" s="240"/>
      <c r="MJ19" s="240"/>
      <c r="MK19" s="240"/>
      <c r="ML19" s="240"/>
      <c r="MM19" s="240"/>
      <c r="MN19" s="240"/>
      <c r="MO19" s="240"/>
      <c r="MP19" s="240"/>
      <c r="MQ19" s="240"/>
      <c r="MR19" s="240"/>
      <c r="MS19" s="240"/>
      <c r="MT19" s="240"/>
      <c r="MU19" s="240"/>
      <c r="MV19" s="240"/>
      <c r="MW19" s="240"/>
      <c r="MX19" s="240"/>
      <c r="MY19" s="240">
        <f t="shared" si="66"/>
        <v>0</v>
      </c>
      <c r="NB19" s="240"/>
      <c r="NC19" s="240"/>
      <c r="ND19" s="240"/>
      <c r="NE19" s="240"/>
      <c r="NF19" s="240"/>
      <c r="NG19" s="240"/>
      <c r="NH19" s="240"/>
      <c r="NI19" s="240"/>
      <c r="NJ19" s="240"/>
      <c r="NK19" s="240"/>
      <c r="NL19" s="240"/>
      <c r="NM19" s="240"/>
      <c r="NN19" s="240"/>
      <c r="NO19" s="240"/>
      <c r="NP19" s="240"/>
      <c r="NQ19" s="240"/>
      <c r="NR19" s="240"/>
      <c r="NS19" s="240"/>
      <c r="NT19" s="240"/>
      <c r="NU19" s="240"/>
      <c r="NV19" s="240"/>
      <c r="NW19" s="240"/>
      <c r="NX19" s="240"/>
      <c r="NY19" s="240"/>
      <c r="NZ19" s="240"/>
      <c r="OA19" s="240"/>
      <c r="OB19" s="240"/>
      <c r="OC19" s="240"/>
      <c r="OD19" s="240"/>
      <c r="OE19" s="240"/>
      <c r="OF19" s="240">
        <f t="shared" si="69"/>
        <v>0</v>
      </c>
      <c r="OI19" s="240"/>
      <c r="OJ19" s="240"/>
      <c r="OK19" s="240"/>
      <c r="OL19" s="240"/>
      <c r="OM19" s="240"/>
      <c r="ON19" s="240"/>
      <c r="OO19" s="240"/>
      <c r="OP19" s="240"/>
      <c r="OQ19" s="240"/>
      <c r="OR19" s="240"/>
      <c r="OS19" s="240"/>
      <c r="OT19" s="240"/>
      <c r="OU19" s="240"/>
      <c r="OV19" s="240"/>
      <c r="OW19" s="240"/>
      <c r="OX19" s="240"/>
      <c r="OY19" s="240"/>
      <c r="OZ19" s="240"/>
      <c r="PA19" s="240"/>
      <c r="PB19" s="240"/>
      <c r="PC19" s="240"/>
      <c r="PD19" s="240"/>
      <c r="PE19" s="240"/>
      <c r="PF19" s="240"/>
      <c r="PG19" s="240"/>
      <c r="PH19" s="240"/>
      <c r="PI19" s="240"/>
      <c r="PJ19" s="240"/>
      <c r="PK19" s="240"/>
      <c r="PL19" s="240"/>
      <c r="PM19" s="240">
        <f t="shared" si="72"/>
        <v>0</v>
      </c>
      <c r="PP19" s="240"/>
      <c r="PQ19" s="240"/>
      <c r="PR19" s="240"/>
      <c r="PS19" s="240"/>
      <c r="PT19" s="240"/>
      <c r="PU19" s="240"/>
      <c r="PV19" s="240"/>
      <c r="PW19" s="240"/>
      <c r="PX19" s="240"/>
      <c r="PY19" s="240"/>
      <c r="PZ19" s="240"/>
      <c r="QA19" s="240"/>
      <c r="QB19" s="240"/>
      <c r="QC19" s="240"/>
      <c r="QD19" s="240"/>
      <c r="QE19" s="240"/>
      <c r="QF19" s="240"/>
      <c r="QG19" s="240"/>
      <c r="QH19" s="240"/>
      <c r="QI19" s="240"/>
      <c r="QJ19" s="240"/>
      <c r="QK19" s="240"/>
      <c r="QL19" s="240"/>
      <c r="QM19" s="240"/>
      <c r="QN19" s="240"/>
      <c r="QO19" s="240"/>
      <c r="QP19" s="240"/>
      <c r="QQ19" s="240"/>
      <c r="QR19" s="240"/>
      <c r="QS19" s="240"/>
      <c r="QT19" s="242">
        <f t="shared" si="75"/>
        <v>0</v>
      </c>
      <c r="QU19" s="235"/>
      <c r="QV19" s="235"/>
      <c r="QW19" s="240"/>
      <c r="QX19" s="240"/>
      <c r="QY19" s="240"/>
      <c r="QZ19" s="240"/>
      <c r="RA19" s="240"/>
      <c r="RB19" s="240"/>
      <c r="RC19" s="240"/>
      <c r="RD19" s="240"/>
      <c r="RE19" s="240"/>
      <c r="RF19" s="240"/>
      <c r="RG19" s="240"/>
      <c r="RH19" s="240"/>
      <c r="RI19" s="240"/>
      <c r="RJ19" s="240"/>
      <c r="RK19" s="240"/>
      <c r="RL19" s="240"/>
      <c r="RM19" s="240"/>
      <c r="RN19" s="240"/>
      <c r="RO19" s="240"/>
      <c r="RP19" s="240"/>
      <c r="RQ19" s="240"/>
      <c r="RR19" s="240"/>
      <c r="RS19" s="240"/>
      <c r="RT19" s="240"/>
      <c r="RU19" s="240"/>
      <c r="RV19" s="240"/>
      <c r="RW19" s="240"/>
      <c r="RX19" s="240"/>
      <c r="RY19" s="240"/>
      <c r="RZ19" s="240"/>
      <c r="SA19" s="240"/>
    </row>
    <row r="20" spans="1:495" s="223" customFormat="1" ht="15" hidden="1" outlineLevel="1">
      <c r="A20" s="604">
        <f t="shared" si="36"/>
        <v>8</v>
      </c>
      <c r="B20" s="243"/>
      <c r="C20" s="240"/>
      <c r="D20" s="513"/>
      <c r="E20" s="514"/>
      <c r="F20" s="240"/>
      <c r="G20" s="513"/>
      <c r="H20" s="240"/>
      <c r="I20" s="240"/>
      <c r="J20" s="240"/>
      <c r="K20" s="240"/>
      <c r="L20" s="240"/>
      <c r="M20" s="240"/>
      <c r="N20" s="240"/>
      <c r="O20" s="240"/>
      <c r="P20" s="240"/>
      <c r="Q20" s="240"/>
      <c r="R20" s="240"/>
      <c r="S20" s="240"/>
      <c r="T20" s="240"/>
      <c r="U20" s="240"/>
      <c r="V20" s="240"/>
      <c r="W20" s="240"/>
      <c r="X20" s="240"/>
      <c r="Y20" s="240"/>
      <c r="Z20" s="240"/>
      <c r="AA20" s="240"/>
      <c r="AB20" s="240"/>
      <c r="AC20" s="240"/>
      <c r="AD20" s="240"/>
      <c r="AE20" s="240"/>
      <c r="AF20" s="240"/>
      <c r="AG20" s="240"/>
      <c r="AJ20" s="240"/>
      <c r="AK20" s="240"/>
      <c r="AL20" s="240"/>
      <c r="AM20" s="240"/>
      <c r="AN20" s="240"/>
      <c r="AO20" s="240"/>
      <c r="AP20" s="240"/>
      <c r="AQ20" s="240"/>
      <c r="AR20" s="240"/>
      <c r="AS20" s="240"/>
      <c r="AT20" s="240"/>
      <c r="AU20" s="240"/>
      <c r="AV20" s="240"/>
      <c r="AW20" s="240"/>
      <c r="AX20" s="240"/>
      <c r="AY20" s="240"/>
      <c r="AZ20" s="240"/>
      <c r="BA20" s="240"/>
      <c r="BB20" s="240"/>
      <c r="BC20" s="240"/>
      <c r="BD20" s="240"/>
      <c r="BE20" s="240"/>
      <c r="BF20" s="240"/>
      <c r="BG20" s="240"/>
      <c r="BH20" s="240"/>
      <c r="BI20" s="240"/>
      <c r="BJ20" s="240"/>
      <c r="BK20" s="240"/>
      <c r="BL20" s="240"/>
      <c r="BM20" s="240"/>
      <c r="BN20" s="240"/>
      <c r="BQ20" s="240"/>
      <c r="BR20" s="240"/>
      <c r="BS20" s="240"/>
      <c r="BT20" s="240"/>
      <c r="BU20" s="240"/>
      <c r="BV20" s="240"/>
      <c r="BW20" s="240"/>
      <c r="BX20" s="240"/>
      <c r="BY20" s="240"/>
      <c r="BZ20" s="240"/>
      <c r="CA20" s="240"/>
      <c r="CB20" s="240"/>
      <c r="CC20" s="240"/>
      <c r="CD20" s="240"/>
      <c r="CE20" s="240"/>
      <c r="CF20" s="240"/>
      <c r="CG20" s="240"/>
      <c r="CH20" s="240"/>
      <c r="CI20" s="240"/>
      <c r="CJ20" s="240"/>
      <c r="CK20" s="240"/>
      <c r="CL20" s="240"/>
      <c r="CM20" s="240"/>
      <c r="CN20" s="240"/>
      <c r="CO20" s="240"/>
      <c r="CP20" s="240"/>
      <c r="CQ20" s="240"/>
      <c r="CR20" s="240"/>
      <c r="CS20" s="240"/>
      <c r="CT20" s="240"/>
      <c r="CU20" s="240"/>
      <c r="CX20" s="240"/>
      <c r="CY20" s="240"/>
      <c r="CZ20" s="240"/>
      <c r="DA20" s="240"/>
      <c r="DB20" s="240"/>
      <c r="DC20" s="240"/>
      <c r="DD20" s="240"/>
      <c r="DE20" s="240"/>
      <c r="DF20" s="240"/>
      <c r="DG20" s="240"/>
      <c r="DH20" s="240"/>
      <c r="DI20" s="240"/>
      <c r="DJ20" s="240"/>
      <c r="DK20" s="240"/>
      <c r="DL20" s="240"/>
      <c r="DM20" s="240"/>
      <c r="DN20" s="240"/>
      <c r="DO20" s="240"/>
      <c r="DP20" s="240"/>
      <c r="DQ20" s="240"/>
      <c r="DR20" s="240"/>
      <c r="DS20" s="240"/>
      <c r="DT20" s="240"/>
      <c r="DU20" s="240"/>
      <c r="DV20" s="240"/>
      <c r="DW20" s="240"/>
      <c r="DX20" s="240"/>
      <c r="DY20" s="240"/>
      <c r="DZ20" s="240"/>
      <c r="EA20" s="240"/>
      <c r="EB20" s="240"/>
      <c r="EE20" s="240"/>
      <c r="EF20" s="240"/>
      <c r="EG20" s="240"/>
      <c r="EH20" s="240"/>
      <c r="EI20" s="240"/>
      <c r="EJ20" s="240"/>
      <c r="EK20" s="240"/>
      <c r="EL20" s="240"/>
      <c r="EM20" s="240"/>
      <c r="EN20" s="240"/>
      <c r="EO20" s="240"/>
      <c r="EP20" s="240"/>
      <c r="EQ20" s="240"/>
      <c r="ER20" s="240"/>
      <c r="ES20" s="240"/>
      <c r="ET20" s="240"/>
      <c r="EU20" s="240"/>
      <c r="EV20" s="240"/>
      <c r="EW20" s="240"/>
      <c r="EX20" s="240"/>
      <c r="EY20" s="240"/>
      <c r="EZ20" s="240"/>
      <c r="FA20" s="240"/>
      <c r="FB20" s="240"/>
      <c r="FC20" s="240"/>
      <c r="FD20" s="240"/>
      <c r="FE20" s="240"/>
      <c r="FF20" s="240"/>
      <c r="FG20" s="240"/>
      <c r="FH20" s="240"/>
      <c r="FI20" s="240"/>
      <c r="FL20" s="240"/>
      <c r="FM20" s="240"/>
      <c r="FN20" s="240"/>
      <c r="FO20" s="240"/>
      <c r="FP20" s="240"/>
      <c r="FQ20" s="240"/>
      <c r="FR20" s="240"/>
      <c r="FS20" s="240"/>
      <c r="FT20" s="240"/>
      <c r="FU20" s="240"/>
      <c r="FV20" s="240"/>
      <c r="FW20" s="240"/>
      <c r="FX20" s="240"/>
      <c r="FY20" s="240"/>
      <c r="FZ20" s="240"/>
      <c r="GA20" s="240"/>
      <c r="GB20" s="240"/>
      <c r="GC20" s="240"/>
      <c r="GD20" s="240"/>
      <c r="GE20" s="240"/>
      <c r="GF20" s="240"/>
      <c r="GG20" s="240"/>
      <c r="GH20" s="240"/>
      <c r="GI20" s="240"/>
      <c r="GJ20" s="240"/>
      <c r="GK20" s="240"/>
      <c r="GL20" s="240"/>
      <c r="GM20" s="240"/>
      <c r="GN20" s="240"/>
      <c r="GO20" s="240"/>
      <c r="GP20" s="240"/>
      <c r="GS20" s="240"/>
      <c r="GT20" s="240"/>
      <c r="GU20" s="240"/>
      <c r="GV20" s="240"/>
      <c r="GW20" s="240"/>
      <c r="GX20" s="240"/>
      <c r="GY20" s="240"/>
      <c r="GZ20" s="240"/>
      <c r="HA20" s="240"/>
      <c r="HB20" s="240"/>
      <c r="HC20" s="240"/>
      <c r="HD20" s="240"/>
      <c r="HE20" s="240"/>
      <c r="HF20" s="240"/>
      <c r="HG20" s="240"/>
      <c r="HH20" s="240"/>
      <c r="HI20" s="240"/>
      <c r="HJ20" s="240"/>
      <c r="HK20" s="240"/>
      <c r="HL20" s="240"/>
      <c r="HM20" s="240"/>
      <c r="HN20" s="240"/>
      <c r="HO20" s="240"/>
      <c r="HP20" s="240"/>
      <c r="HQ20" s="240"/>
      <c r="HR20" s="240"/>
      <c r="HS20" s="240"/>
      <c r="HT20" s="240"/>
      <c r="HU20" s="240"/>
      <c r="HV20" s="240"/>
      <c r="HW20" s="240"/>
      <c r="HZ20" s="240"/>
      <c r="IA20" s="240"/>
      <c r="IB20" s="240"/>
      <c r="IC20" s="240"/>
      <c r="ID20" s="240"/>
      <c r="IE20" s="240"/>
      <c r="IF20" s="240"/>
      <c r="IG20" s="240"/>
      <c r="IH20" s="240"/>
      <c r="II20" s="240"/>
      <c r="IJ20" s="240"/>
      <c r="IK20" s="240"/>
      <c r="IL20" s="240"/>
      <c r="IM20" s="240"/>
      <c r="IN20" s="240"/>
      <c r="IO20" s="240"/>
      <c r="IP20" s="240"/>
      <c r="IQ20" s="240"/>
      <c r="IR20" s="240"/>
      <c r="IS20" s="240"/>
      <c r="IT20" s="240"/>
      <c r="IU20" s="240"/>
      <c r="IV20" s="240"/>
      <c r="IW20" s="240"/>
      <c r="IX20" s="240"/>
      <c r="IY20" s="240"/>
      <c r="IZ20" s="240"/>
      <c r="JA20" s="240"/>
      <c r="JB20" s="240"/>
      <c r="JC20" s="514"/>
      <c r="JD20" s="240">
        <f t="shared" si="78"/>
        <v>0</v>
      </c>
      <c r="JG20" s="240"/>
      <c r="JH20" s="240"/>
      <c r="JI20" s="240"/>
      <c r="JJ20" s="240"/>
      <c r="JK20" s="240"/>
      <c r="JL20" s="240"/>
      <c r="JM20" s="240"/>
      <c r="JN20" s="240"/>
      <c r="JO20" s="240"/>
      <c r="JP20" s="240"/>
      <c r="JQ20" s="240"/>
      <c r="JR20" s="240"/>
      <c r="JS20" s="240"/>
      <c r="JT20" s="240"/>
      <c r="JU20" s="240"/>
      <c r="JV20" s="240"/>
      <c r="JW20" s="240"/>
      <c r="JX20" s="240"/>
      <c r="JY20" s="240"/>
      <c r="JZ20" s="240"/>
      <c r="KA20" s="240"/>
      <c r="KB20" s="240"/>
      <c r="KC20" s="240"/>
      <c r="KD20" s="240"/>
      <c r="KE20" s="240"/>
      <c r="KF20" s="240"/>
      <c r="KG20" s="240"/>
      <c r="KH20" s="240"/>
      <c r="KI20" s="240"/>
      <c r="KJ20" s="240"/>
      <c r="KK20" s="240">
        <f t="shared" si="60"/>
        <v>0</v>
      </c>
      <c r="KL20" s="234"/>
      <c r="KN20" s="240"/>
      <c r="KO20" s="240"/>
      <c r="KP20" s="240"/>
      <c r="KQ20" s="240"/>
      <c r="KR20" s="240"/>
      <c r="KS20" s="240"/>
      <c r="KT20" s="240"/>
      <c r="KU20" s="240"/>
      <c r="KV20" s="240"/>
      <c r="KW20" s="240"/>
      <c r="KX20" s="240"/>
      <c r="KY20" s="240"/>
      <c r="KZ20" s="240"/>
      <c r="LA20" s="240"/>
      <c r="LB20" s="240"/>
      <c r="LC20" s="240"/>
      <c r="LD20" s="240"/>
      <c r="LE20" s="240"/>
      <c r="LF20" s="240"/>
      <c r="LG20" s="240"/>
      <c r="LH20" s="240"/>
      <c r="LI20" s="240"/>
      <c r="LJ20" s="240"/>
      <c r="LK20" s="240"/>
      <c r="LL20" s="240"/>
      <c r="LM20" s="240"/>
      <c r="LN20" s="240"/>
      <c r="LO20" s="240"/>
      <c r="LP20" s="240"/>
      <c r="LQ20" s="240"/>
      <c r="LR20" s="240">
        <f t="shared" si="63"/>
        <v>0</v>
      </c>
      <c r="LU20" s="240"/>
      <c r="LV20" s="240"/>
      <c r="LW20" s="240"/>
      <c r="LX20" s="240"/>
      <c r="LY20" s="240"/>
      <c r="LZ20" s="240"/>
      <c r="MA20" s="240"/>
      <c r="MB20" s="240"/>
      <c r="MC20" s="240"/>
      <c r="MD20" s="240"/>
      <c r="ME20" s="240"/>
      <c r="MF20" s="240"/>
      <c r="MG20" s="240"/>
      <c r="MH20" s="240"/>
      <c r="MI20" s="240"/>
      <c r="MJ20" s="240"/>
      <c r="MK20" s="240"/>
      <c r="ML20" s="240"/>
      <c r="MM20" s="240"/>
      <c r="MN20" s="240"/>
      <c r="MO20" s="240"/>
      <c r="MP20" s="240"/>
      <c r="MQ20" s="240"/>
      <c r="MR20" s="240"/>
      <c r="MS20" s="240"/>
      <c r="MT20" s="240"/>
      <c r="MU20" s="240"/>
      <c r="MV20" s="240"/>
      <c r="MW20" s="240"/>
      <c r="MX20" s="240"/>
      <c r="MY20" s="240">
        <f t="shared" si="66"/>
        <v>0</v>
      </c>
      <c r="NB20" s="240"/>
      <c r="NC20" s="240"/>
      <c r="ND20" s="240"/>
      <c r="NE20" s="240"/>
      <c r="NF20" s="240"/>
      <c r="NG20" s="240"/>
      <c r="NH20" s="240"/>
      <c r="NI20" s="240"/>
      <c r="NJ20" s="240"/>
      <c r="NK20" s="240"/>
      <c r="NL20" s="240"/>
      <c r="NM20" s="240"/>
      <c r="NN20" s="240"/>
      <c r="NO20" s="240"/>
      <c r="NP20" s="240"/>
      <c r="NQ20" s="240"/>
      <c r="NR20" s="240"/>
      <c r="NS20" s="240"/>
      <c r="NT20" s="240"/>
      <c r="NU20" s="240"/>
      <c r="NV20" s="240"/>
      <c r="NW20" s="240"/>
      <c r="NX20" s="240"/>
      <c r="NY20" s="240"/>
      <c r="NZ20" s="240"/>
      <c r="OA20" s="240"/>
      <c r="OB20" s="240"/>
      <c r="OC20" s="240"/>
      <c r="OD20" s="240"/>
      <c r="OE20" s="240"/>
      <c r="OF20" s="240">
        <f t="shared" si="69"/>
        <v>0</v>
      </c>
      <c r="OI20" s="240"/>
      <c r="OJ20" s="240"/>
      <c r="OK20" s="240"/>
      <c r="OL20" s="240"/>
      <c r="OM20" s="240"/>
      <c r="ON20" s="240"/>
      <c r="OO20" s="240"/>
      <c r="OP20" s="240"/>
      <c r="OQ20" s="240"/>
      <c r="OR20" s="240"/>
      <c r="OS20" s="240"/>
      <c r="OT20" s="240"/>
      <c r="OU20" s="240"/>
      <c r="OV20" s="240"/>
      <c r="OW20" s="240"/>
      <c r="OX20" s="240"/>
      <c r="OY20" s="240"/>
      <c r="OZ20" s="240"/>
      <c r="PA20" s="240"/>
      <c r="PB20" s="240"/>
      <c r="PC20" s="240"/>
      <c r="PD20" s="240"/>
      <c r="PE20" s="240"/>
      <c r="PF20" s="240"/>
      <c r="PG20" s="240"/>
      <c r="PH20" s="240"/>
      <c r="PI20" s="240"/>
      <c r="PJ20" s="240"/>
      <c r="PK20" s="240"/>
      <c r="PL20" s="240"/>
      <c r="PM20" s="240">
        <f t="shared" si="72"/>
        <v>0</v>
      </c>
      <c r="PP20" s="240"/>
      <c r="PQ20" s="240"/>
      <c r="PR20" s="240"/>
      <c r="PS20" s="240"/>
      <c r="PT20" s="240"/>
      <c r="PU20" s="240"/>
      <c r="PV20" s="240"/>
      <c r="PW20" s="240"/>
      <c r="PX20" s="240"/>
      <c r="PY20" s="240"/>
      <c r="PZ20" s="240"/>
      <c r="QA20" s="240"/>
      <c r="QB20" s="240"/>
      <c r="QC20" s="240"/>
      <c r="QD20" s="240"/>
      <c r="QE20" s="240"/>
      <c r="QF20" s="240"/>
      <c r="QG20" s="240"/>
      <c r="QH20" s="240"/>
      <c r="QI20" s="240"/>
      <c r="QJ20" s="240"/>
      <c r="QK20" s="240"/>
      <c r="QL20" s="240"/>
      <c r="QM20" s="240"/>
      <c r="QN20" s="240"/>
      <c r="QO20" s="240"/>
      <c r="QP20" s="240"/>
      <c r="QQ20" s="240"/>
      <c r="QR20" s="240"/>
      <c r="QS20" s="240"/>
      <c r="QT20" s="242">
        <f t="shared" si="75"/>
        <v>0</v>
      </c>
      <c r="QU20" s="235"/>
      <c r="QV20" s="235"/>
      <c r="QW20" s="240"/>
      <c r="QX20" s="240"/>
      <c r="QY20" s="240"/>
      <c r="QZ20" s="240"/>
      <c r="RA20" s="240"/>
      <c r="RB20" s="240"/>
      <c r="RC20" s="240"/>
      <c r="RD20" s="240"/>
      <c r="RE20" s="240"/>
      <c r="RF20" s="240"/>
      <c r="RG20" s="240"/>
      <c r="RH20" s="240"/>
      <c r="RI20" s="240"/>
      <c r="RJ20" s="240"/>
      <c r="RK20" s="240"/>
      <c r="RL20" s="240"/>
      <c r="RM20" s="240"/>
      <c r="RN20" s="240"/>
      <c r="RO20" s="240"/>
      <c r="RP20" s="240"/>
      <c r="RQ20" s="240"/>
      <c r="RR20" s="240"/>
      <c r="RS20" s="240"/>
      <c r="RT20" s="240"/>
      <c r="RU20" s="240"/>
      <c r="RV20" s="240"/>
      <c r="RW20" s="240"/>
      <c r="RX20" s="240"/>
      <c r="RY20" s="240"/>
      <c r="RZ20" s="240"/>
      <c r="SA20" s="240"/>
    </row>
    <row r="21" spans="1:495" s="223" customFormat="1" ht="15" hidden="1" outlineLevel="1">
      <c r="A21" s="604">
        <f t="shared" si="36"/>
        <v>9</v>
      </c>
      <c r="B21" s="243"/>
      <c r="C21" s="240"/>
      <c r="D21" s="513"/>
      <c r="E21" s="514"/>
      <c r="F21" s="240"/>
      <c r="G21" s="513"/>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c r="AG21" s="240"/>
      <c r="AJ21" s="240"/>
      <c r="AK21" s="240"/>
      <c r="AL21" s="240"/>
      <c r="AM21" s="240"/>
      <c r="AN21" s="240"/>
      <c r="AO21" s="240"/>
      <c r="AP21" s="240"/>
      <c r="AQ21" s="240"/>
      <c r="AR21" s="240"/>
      <c r="AS21" s="240"/>
      <c r="AT21" s="240"/>
      <c r="AU21" s="240"/>
      <c r="AV21" s="240"/>
      <c r="AW21" s="240"/>
      <c r="AX21" s="240"/>
      <c r="AY21" s="240"/>
      <c r="AZ21" s="240"/>
      <c r="BA21" s="240"/>
      <c r="BB21" s="240"/>
      <c r="BC21" s="240"/>
      <c r="BD21" s="240"/>
      <c r="BE21" s="240"/>
      <c r="BF21" s="240"/>
      <c r="BG21" s="240"/>
      <c r="BH21" s="240"/>
      <c r="BI21" s="240"/>
      <c r="BJ21" s="240"/>
      <c r="BK21" s="240"/>
      <c r="BL21" s="240"/>
      <c r="BM21" s="240"/>
      <c r="BN21" s="240"/>
      <c r="BQ21" s="240"/>
      <c r="BR21" s="240"/>
      <c r="BS21" s="240"/>
      <c r="BT21" s="240"/>
      <c r="BU21" s="240"/>
      <c r="BV21" s="240"/>
      <c r="BW21" s="240"/>
      <c r="BX21" s="240"/>
      <c r="BY21" s="240"/>
      <c r="BZ21" s="240"/>
      <c r="CA21" s="240"/>
      <c r="CB21" s="240"/>
      <c r="CC21" s="240"/>
      <c r="CD21" s="240"/>
      <c r="CE21" s="240"/>
      <c r="CF21" s="240"/>
      <c r="CG21" s="240"/>
      <c r="CH21" s="240"/>
      <c r="CI21" s="240"/>
      <c r="CJ21" s="240"/>
      <c r="CK21" s="240"/>
      <c r="CL21" s="240"/>
      <c r="CM21" s="240"/>
      <c r="CN21" s="240"/>
      <c r="CO21" s="240"/>
      <c r="CP21" s="240"/>
      <c r="CQ21" s="240"/>
      <c r="CR21" s="240"/>
      <c r="CS21" s="240"/>
      <c r="CT21" s="240"/>
      <c r="CU21" s="240"/>
      <c r="CX21" s="240"/>
      <c r="CY21" s="240"/>
      <c r="CZ21" s="240"/>
      <c r="DA21" s="240"/>
      <c r="DB21" s="240"/>
      <c r="DC21" s="240"/>
      <c r="DD21" s="240"/>
      <c r="DE21" s="240"/>
      <c r="DF21" s="240"/>
      <c r="DG21" s="240"/>
      <c r="DH21" s="240"/>
      <c r="DI21" s="240"/>
      <c r="DJ21" s="240"/>
      <c r="DK21" s="240"/>
      <c r="DL21" s="240"/>
      <c r="DM21" s="240"/>
      <c r="DN21" s="240"/>
      <c r="DO21" s="240"/>
      <c r="DP21" s="240"/>
      <c r="DQ21" s="240"/>
      <c r="DR21" s="240"/>
      <c r="DS21" s="240"/>
      <c r="DT21" s="240"/>
      <c r="DU21" s="240"/>
      <c r="DV21" s="240"/>
      <c r="DW21" s="240"/>
      <c r="DX21" s="240"/>
      <c r="DY21" s="240"/>
      <c r="DZ21" s="240"/>
      <c r="EA21" s="240"/>
      <c r="EB21" s="240"/>
      <c r="EE21" s="240"/>
      <c r="EF21" s="240"/>
      <c r="EG21" s="240"/>
      <c r="EH21" s="240"/>
      <c r="EI21" s="240"/>
      <c r="EJ21" s="240"/>
      <c r="EK21" s="240"/>
      <c r="EL21" s="240"/>
      <c r="EM21" s="240"/>
      <c r="EN21" s="240"/>
      <c r="EO21" s="240"/>
      <c r="EP21" s="240"/>
      <c r="EQ21" s="240"/>
      <c r="ER21" s="240"/>
      <c r="ES21" s="240"/>
      <c r="ET21" s="240"/>
      <c r="EU21" s="240"/>
      <c r="EV21" s="240"/>
      <c r="EW21" s="240"/>
      <c r="EX21" s="240"/>
      <c r="EY21" s="240"/>
      <c r="EZ21" s="240"/>
      <c r="FA21" s="240"/>
      <c r="FB21" s="240"/>
      <c r="FC21" s="240"/>
      <c r="FD21" s="240"/>
      <c r="FE21" s="240"/>
      <c r="FF21" s="240"/>
      <c r="FG21" s="240"/>
      <c r="FH21" s="240"/>
      <c r="FI21" s="240"/>
      <c r="FL21" s="240"/>
      <c r="FM21" s="240"/>
      <c r="FN21" s="240"/>
      <c r="FO21" s="240"/>
      <c r="FP21" s="240"/>
      <c r="FQ21" s="240"/>
      <c r="FR21" s="240"/>
      <c r="FS21" s="240"/>
      <c r="FT21" s="240"/>
      <c r="FU21" s="240"/>
      <c r="FV21" s="240"/>
      <c r="FW21" s="240"/>
      <c r="FX21" s="240"/>
      <c r="FY21" s="240"/>
      <c r="FZ21" s="240"/>
      <c r="GA21" s="240"/>
      <c r="GB21" s="240"/>
      <c r="GC21" s="240"/>
      <c r="GD21" s="240"/>
      <c r="GE21" s="240"/>
      <c r="GF21" s="240"/>
      <c r="GG21" s="240"/>
      <c r="GH21" s="240"/>
      <c r="GI21" s="240"/>
      <c r="GJ21" s="240"/>
      <c r="GK21" s="240"/>
      <c r="GL21" s="240"/>
      <c r="GM21" s="240"/>
      <c r="GN21" s="240"/>
      <c r="GO21" s="240"/>
      <c r="GP21" s="240"/>
      <c r="GS21" s="240"/>
      <c r="GT21" s="240"/>
      <c r="GU21" s="240"/>
      <c r="GV21" s="240"/>
      <c r="GW21" s="240"/>
      <c r="GX21" s="240"/>
      <c r="GY21" s="240"/>
      <c r="GZ21" s="240"/>
      <c r="HA21" s="240"/>
      <c r="HB21" s="240"/>
      <c r="HC21" s="240"/>
      <c r="HD21" s="240"/>
      <c r="HE21" s="240"/>
      <c r="HF21" s="240"/>
      <c r="HG21" s="240"/>
      <c r="HH21" s="240"/>
      <c r="HI21" s="240"/>
      <c r="HJ21" s="240"/>
      <c r="HK21" s="240"/>
      <c r="HL21" s="240"/>
      <c r="HM21" s="240"/>
      <c r="HN21" s="240"/>
      <c r="HO21" s="240"/>
      <c r="HP21" s="240"/>
      <c r="HQ21" s="240"/>
      <c r="HR21" s="240"/>
      <c r="HS21" s="240"/>
      <c r="HT21" s="240"/>
      <c r="HU21" s="240"/>
      <c r="HV21" s="240"/>
      <c r="HW21" s="240"/>
      <c r="HZ21" s="240"/>
      <c r="IA21" s="240"/>
      <c r="IB21" s="240"/>
      <c r="IC21" s="240"/>
      <c r="ID21" s="240"/>
      <c r="IE21" s="240"/>
      <c r="IF21" s="240"/>
      <c r="IG21" s="240"/>
      <c r="IH21" s="240"/>
      <c r="II21" s="240"/>
      <c r="IJ21" s="240"/>
      <c r="IK21" s="240"/>
      <c r="IL21" s="240"/>
      <c r="IM21" s="240"/>
      <c r="IN21" s="240"/>
      <c r="IO21" s="240"/>
      <c r="IP21" s="240"/>
      <c r="IQ21" s="240"/>
      <c r="IR21" s="240"/>
      <c r="IS21" s="240"/>
      <c r="IT21" s="240"/>
      <c r="IU21" s="240"/>
      <c r="IV21" s="240"/>
      <c r="IW21" s="240"/>
      <c r="IX21" s="240"/>
      <c r="IY21" s="240"/>
      <c r="IZ21" s="240"/>
      <c r="JA21" s="240"/>
      <c r="JB21" s="240"/>
      <c r="JC21" s="514"/>
      <c r="JD21" s="240">
        <f t="shared" si="78"/>
        <v>0</v>
      </c>
      <c r="JG21" s="240"/>
      <c r="JH21" s="240"/>
      <c r="JI21" s="240"/>
      <c r="JJ21" s="240"/>
      <c r="JK21" s="240"/>
      <c r="JL21" s="240"/>
      <c r="JM21" s="240"/>
      <c r="JN21" s="240"/>
      <c r="JO21" s="240"/>
      <c r="JP21" s="240"/>
      <c r="JQ21" s="240"/>
      <c r="JR21" s="240"/>
      <c r="JS21" s="240"/>
      <c r="JT21" s="240"/>
      <c r="JU21" s="240"/>
      <c r="JV21" s="240"/>
      <c r="JW21" s="240"/>
      <c r="JX21" s="240"/>
      <c r="JY21" s="240"/>
      <c r="JZ21" s="240"/>
      <c r="KA21" s="240"/>
      <c r="KB21" s="240"/>
      <c r="KC21" s="240"/>
      <c r="KD21" s="240"/>
      <c r="KE21" s="240"/>
      <c r="KF21" s="240"/>
      <c r="KG21" s="240"/>
      <c r="KH21" s="240"/>
      <c r="KI21" s="240"/>
      <c r="KJ21" s="240"/>
      <c r="KK21" s="240">
        <f t="shared" si="60"/>
        <v>0</v>
      </c>
      <c r="KL21" s="234"/>
      <c r="KN21" s="240"/>
      <c r="KO21" s="240"/>
      <c r="KP21" s="240"/>
      <c r="KQ21" s="240"/>
      <c r="KR21" s="240"/>
      <c r="KS21" s="240"/>
      <c r="KT21" s="240"/>
      <c r="KU21" s="240"/>
      <c r="KV21" s="240"/>
      <c r="KW21" s="240"/>
      <c r="KX21" s="240"/>
      <c r="KY21" s="240"/>
      <c r="KZ21" s="240"/>
      <c r="LA21" s="240"/>
      <c r="LB21" s="240"/>
      <c r="LC21" s="240"/>
      <c r="LD21" s="240"/>
      <c r="LE21" s="240"/>
      <c r="LF21" s="240"/>
      <c r="LG21" s="240"/>
      <c r="LH21" s="240"/>
      <c r="LI21" s="240"/>
      <c r="LJ21" s="240"/>
      <c r="LK21" s="240"/>
      <c r="LL21" s="240"/>
      <c r="LM21" s="240"/>
      <c r="LN21" s="240"/>
      <c r="LO21" s="240"/>
      <c r="LP21" s="240"/>
      <c r="LQ21" s="240"/>
      <c r="LR21" s="240">
        <f t="shared" si="63"/>
        <v>0</v>
      </c>
      <c r="LU21" s="240"/>
      <c r="LV21" s="240"/>
      <c r="LW21" s="240"/>
      <c r="LX21" s="240"/>
      <c r="LY21" s="240"/>
      <c r="LZ21" s="240"/>
      <c r="MA21" s="240"/>
      <c r="MB21" s="240"/>
      <c r="MC21" s="240"/>
      <c r="MD21" s="240"/>
      <c r="ME21" s="240"/>
      <c r="MF21" s="240"/>
      <c r="MG21" s="240"/>
      <c r="MH21" s="240"/>
      <c r="MI21" s="240"/>
      <c r="MJ21" s="240"/>
      <c r="MK21" s="240"/>
      <c r="ML21" s="240"/>
      <c r="MM21" s="240"/>
      <c r="MN21" s="240"/>
      <c r="MO21" s="240"/>
      <c r="MP21" s="240"/>
      <c r="MQ21" s="240"/>
      <c r="MR21" s="240"/>
      <c r="MS21" s="240"/>
      <c r="MT21" s="240"/>
      <c r="MU21" s="240"/>
      <c r="MV21" s="240"/>
      <c r="MW21" s="240"/>
      <c r="MX21" s="240"/>
      <c r="MY21" s="240">
        <f t="shared" si="66"/>
        <v>0</v>
      </c>
      <c r="NB21" s="240"/>
      <c r="NC21" s="240"/>
      <c r="ND21" s="240"/>
      <c r="NE21" s="240"/>
      <c r="NF21" s="240"/>
      <c r="NG21" s="240"/>
      <c r="NH21" s="240"/>
      <c r="NI21" s="240"/>
      <c r="NJ21" s="240"/>
      <c r="NK21" s="240"/>
      <c r="NL21" s="240"/>
      <c r="NM21" s="240"/>
      <c r="NN21" s="240"/>
      <c r="NO21" s="240"/>
      <c r="NP21" s="240"/>
      <c r="NQ21" s="240"/>
      <c r="NR21" s="240"/>
      <c r="NS21" s="240"/>
      <c r="NT21" s="240"/>
      <c r="NU21" s="240"/>
      <c r="NV21" s="240"/>
      <c r="NW21" s="240"/>
      <c r="NX21" s="240"/>
      <c r="NY21" s="240"/>
      <c r="NZ21" s="240"/>
      <c r="OA21" s="240"/>
      <c r="OB21" s="240"/>
      <c r="OC21" s="240"/>
      <c r="OD21" s="240"/>
      <c r="OE21" s="240"/>
      <c r="OF21" s="240">
        <f t="shared" si="69"/>
        <v>0</v>
      </c>
      <c r="OI21" s="240"/>
      <c r="OJ21" s="240"/>
      <c r="OK21" s="240"/>
      <c r="OL21" s="240"/>
      <c r="OM21" s="240"/>
      <c r="ON21" s="240"/>
      <c r="OO21" s="240"/>
      <c r="OP21" s="240"/>
      <c r="OQ21" s="240"/>
      <c r="OR21" s="240"/>
      <c r="OS21" s="240"/>
      <c r="OT21" s="240"/>
      <c r="OU21" s="240"/>
      <c r="OV21" s="240"/>
      <c r="OW21" s="240"/>
      <c r="OX21" s="240"/>
      <c r="OY21" s="240"/>
      <c r="OZ21" s="240"/>
      <c r="PA21" s="240"/>
      <c r="PB21" s="240"/>
      <c r="PC21" s="240"/>
      <c r="PD21" s="240"/>
      <c r="PE21" s="240"/>
      <c r="PF21" s="240"/>
      <c r="PG21" s="240"/>
      <c r="PH21" s="240"/>
      <c r="PI21" s="240"/>
      <c r="PJ21" s="240"/>
      <c r="PK21" s="240"/>
      <c r="PL21" s="240"/>
      <c r="PM21" s="240">
        <f t="shared" si="72"/>
        <v>0</v>
      </c>
      <c r="PP21" s="240"/>
      <c r="PQ21" s="240"/>
      <c r="PR21" s="240"/>
      <c r="PS21" s="240"/>
      <c r="PT21" s="240"/>
      <c r="PU21" s="240"/>
      <c r="PV21" s="240"/>
      <c r="PW21" s="240"/>
      <c r="PX21" s="240"/>
      <c r="PY21" s="240"/>
      <c r="PZ21" s="240"/>
      <c r="QA21" s="240"/>
      <c r="QB21" s="240"/>
      <c r="QC21" s="240"/>
      <c r="QD21" s="240"/>
      <c r="QE21" s="240"/>
      <c r="QF21" s="240"/>
      <c r="QG21" s="240"/>
      <c r="QH21" s="240"/>
      <c r="QI21" s="240"/>
      <c r="QJ21" s="240"/>
      <c r="QK21" s="240"/>
      <c r="QL21" s="240"/>
      <c r="QM21" s="240"/>
      <c r="QN21" s="240"/>
      <c r="QO21" s="240"/>
      <c r="QP21" s="240"/>
      <c r="QQ21" s="240"/>
      <c r="QR21" s="240"/>
      <c r="QS21" s="240"/>
      <c r="QT21" s="242">
        <f t="shared" si="75"/>
        <v>0</v>
      </c>
      <c r="QU21" s="235"/>
      <c r="QV21" s="235"/>
      <c r="QW21" s="240"/>
      <c r="QX21" s="240"/>
      <c r="QY21" s="240"/>
      <c r="QZ21" s="240"/>
      <c r="RA21" s="240"/>
      <c r="RB21" s="240"/>
      <c r="RC21" s="240"/>
      <c r="RD21" s="240"/>
      <c r="RE21" s="240"/>
      <c r="RF21" s="240"/>
      <c r="RG21" s="240"/>
      <c r="RH21" s="240"/>
      <c r="RI21" s="240"/>
      <c r="RJ21" s="240"/>
      <c r="RK21" s="240"/>
      <c r="RL21" s="240"/>
      <c r="RM21" s="240"/>
      <c r="RN21" s="240"/>
      <c r="RO21" s="240"/>
      <c r="RP21" s="240"/>
      <c r="RQ21" s="240"/>
      <c r="RR21" s="240"/>
      <c r="RS21" s="240"/>
      <c r="RT21" s="240"/>
      <c r="RU21" s="240"/>
      <c r="RV21" s="240"/>
      <c r="RW21" s="240"/>
      <c r="RX21" s="240"/>
      <c r="RY21" s="240"/>
      <c r="RZ21" s="240"/>
      <c r="SA21" s="240"/>
    </row>
    <row r="22" spans="1:495" s="223" customFormat="1" ht="15" hidden="1" outlineLevel="1">
      <c r="A22" s="604">
        <f t="shared" si="36"/>
        <v>10</v>
      </c>
      <c r="B22" s="243"/>
      <c r="C22" s="240"/>
      <c r="D22" s="513"/>
      <c r="E22" s="514"/>
      <c r="F22" s="240"/>
      <c r="G22" s="513"/>
      <c r="H22" s="240"/>
      <c r="I22" s="240"/>
      <c r="J22" s="240"/>
      <c r="K22" s="240"/>
      <c r="L22" s="240"/>
      <c r="M22" s="240"/>
      <c r="N22" s="240"/>
      <c r="O22" s="240"/>
      <c r="P22" s="240"/>
      <c r="Q22" s="240"/>
      <c r="R22" s="240"/>
      <c r="S22" s="240"/>
      <c r="T22" s="240"/>
      <c r="U22" s="240"/>
      <c r="V22" s="240"/>
      <c r="W22" s="240"/>
      <c r="X22" s="240"/>
      <c r="Y22" s="240"/>
      <c r="Z22" s="240"/>
      <c r="AA22" s="240"/>
      <c r="AB22" s="240"/>
      <c r="AC22" s="240"/>
      <c r="AD22" s="240"/>
      <c r="AE22" s="240"/>
      <c r="AF22" s="240"/>
      <c r="AG22" s="240"/>
      <c r="AJ22" s="240"/>
      <c r="AK22" s="240"/>
      <c r="AL22" s="240"/>
      <c r="AM22" s="240"/>
      <c r="AN22" s="240"/>
      <c r="AO22" s="240"/>
      <c r="AP22" s="240"/>
      <c r="AQ22" s="240"/>
      <c r="AR22" s="240"/>
      <c r="AS22" s="240"/>
      <c r="AT22" s="240"/>
      <c r="AU22" s="240"/>
      <c r="AV22" s="240"/>
      <c r="AW22" s="240"/>
      <c r="AX22" s="240"/>
      <c r="AY22" s="240"/>
      <c r="AZ22" s="240"/>
      <c r="BA22" s="240"/>
      <c r="BB22" s="240"/>
      <c r="BC22" s="240"/>
      <c r="BD22" s="240"/>
      <c r="BE22" s="240"/>
      <c r="BF22" s="240"/>
      <c r="BG22" s="240"/>
      <c r="BH22" s="240"/>
      <c r="BI22" s="240"/>
      <c r="BJ22" s="240"/>
      <c r="BK22" s="240"/>
      <c r="BL22" s="240"/>
      <c r="BM22" s="240"/>
      <c r="BN22" s="240"/>
      <c r="BQ22" s="240"/>
      <c r="BR22" s="240"/>
      <c r="BS22" s="240"/>
      <c r="BT22" s="240"/>
      <c r="BU22" s="240"/>
      <c r="BV22" s="240"/>
      <c r="BW22" s="240"/>
      <c r="BX22" s="240"/>
      <c r="BY22" s="240"/>
      <c r="BZ22" s="240"/>
      <c r="CA22" s="240"/>
      <c r="CB22" s="240"/>
      <c r="CC22" s="240"/>
      <c r="CD22" s="240"/>
      <c r="CE22" s="240"/>
      <c r="CF22" s="240"/>
      <c r="CG22" s="240"/>
      <c r="CH22" s="240"/>
      <c r="CI22" s="240"/>
      <c r="CJ22" s="240"/>
      <c r="CK22" s="240"/>
      <c r="CL22" s="240"/>
      <c r="CM22" s="240"/>
      <c r="CN22" s="240"/>
      <c r="CO22" s="240"/>
      <c r="CP22" s="240"/>
      <c r="CQ22" s="240"/>
      <c r="CR22" s="240"/>
      <c r="CS22" s="240"/>
      <c r="CT22" s="240"/>
      <c r="CU22" s="240"/>
      <c r="CX22" s="240"/>
      <c r="CY22" s="240"/>
      <c r="CZ22" s="240"/>
      <c r="DA22" s="240"/>
      <c r="DB22" s="240"/>
      <c r="DC22" s="240"/>
      <c r="DD22" s="240"/>
      <c r="DE22" s="240"/>
      <c r="DF22" s="240"/>
      <c r="DG22" s="240"/>
      <c r="DH22" s="240"/>
      <c r="DI22" s="240"/>
      <c r="DJ22" s="240"/>
      <c r="DK22" s="240"/>
      <c r="DL22" s="240"/>
      <c r="DM22" s="240"/>
      <c r="DN22" s="240"/>
      <c r="DO22" s="240"/>
      <c r="DP22" s="240"/>
      <c r="DQ22" s="240"/>
      <c r="DR22" s="240"/>
      <c r="DS22" s="240"/>
      <c r="DT22" s="240"/>
      <c r="DU22" s="240"/>
      <c r="DV22" s="240"/>
      <c r="DW22" s="240"/>
      <c r="DX22" s="240"/>
      <c r="DY22" s="240"/>
      <c r="DZ22" s="240"/>
      <c r="EA22" s="240"/>
      <c r="EB22" s="240"/>
      <c r="EE22" s="240"/>
      <c r="EF22" s="240"/>
      <c r="EG22" s="240"/>
      <c r="EH22" s="240"/>
      <c r="EI22" s="240"/>
      <c r="EJ22" s="240"/>
      <c r="EK22" s="240"/>
      <c r="EL22" s="240"/>
      <c r="EM22" s="240"/>
      <c r="EN22" s="240"/>
      <c r="EO22" s="240"/>
      <c r="EP22" s="240"/>
      <c r="EQ22" s="240"/>
      <c r="ER22" s="240"/>
      <c r="ES22" s="240"/>
      <c r="ET22" s="240"/>
      <c r="EU22" s="240"/>
      <c r="EV22" s="240"/>
      <c r="EW22" s="240"/>
      <c r="EX22" s="240"/>
      <c r="EY22" s="240"/>
      <c r="EZ22" s="240"/>
      <c r="FA22" s="240"/>
      <c r="FB22" s="240"/>
      <c r="FC22" s="240"/>
      <c r="FD22" s="240"/>
      <c r="FE22" s="240"/>
      <c r="FF22" s="240"/>
      <c r="FG22" s="240"/>
      <c r="FH22" s="240"/>
      <c r="FI22" s="240"/>
      <c r="FL22" s="240"/>
      <c r="FM22" s="240"/>
      <c r="FN22" s="240"/>
      <c r="FO22" s="240"/>
      <c r="FP22" s="240"/>
      <c r="FQ22" s="240"/>
      <c r="FR22" s="240"/>
      <c r="FS22" s="240"/>
      <c r="FT22" s="240"/>
      <c r="FU22" s="240"/>
      <c r="FV22" s="240"/>
      <c r="FW22" s="240"/>
      <c r="FX22" s="240"/>
      <c r="FY22" s="240"/>
      <c r="FZ22" s="240"/>
      <c r="GA22" s="240"/>
      <c r="GB22" s="240"/>
      <c r="GC22" s="240"/>
      <c r="GD22" s="240"/>
      <c r="GE22" s="240"/>
      <c r="GF22" s="240"/>
      <c r="GG22" s="240"/>
      <c r="GH22" s="240"/>
      <c r="GI22" s="240"/>
      <c r="GJ22" s="240"/>
      <c r="GK22" s="240"/>
      <c r="GL22" s="240"/>
      <c r="GM22" s="240"/>
      <c r="GN22" s="240"/>
      <c r="GO22" s="240"/>
      <c r="GP22" s="240"/>
      <c r="GS22" s="240"/>
      <c r="GT22" s="240"/>
      <c r="GU22" s="240"/>
      <c r="GV22" s="240"/>
      <c r="GW22" s="240"/>
      <c r="GX22" s="240"/>
      <c r="GY22" s="240"/>
      <c r="GZ22" s="240"/>
      <c r="HA22" s="240"/>
      <c r="HB22" s="240"/>
      <c r="HC22" s="240"/>
      <c r="HD22" s="240"/>
      <c r="HE22" s="240"/>
      <c r="HF22" s="240"/>
      <c r="HG22" s="240"/>
      <c r="HH22" s="240"/>
      <c r="HI22" s="240"/>
      <c r="HJ22" s="240"/>
      <c r="HK22" s="240"/>
      <c r="HL22" s="240"/>
      <c r="HM22" s="240"/>
      <c r="HN22" s="240"/>
      <c r="HO22" s="240"/>
      <c r="HP22" s="240"/>
      <c r="HQ22" s="240"/>
      <c r="HR22" s="240"/>
      <c r="HS22" s="240"/>
      <c r="HT22" s="240"/>
      <c r="HU22" s="240"/>
      <c r="HV22" s="240"/>
      <c r="HW22" s="240"/>
      <c r="HZ22" s="240"/>
      <c r="IA22" s="240"/>
      <c r="IB22" s="240"/>
      <c r="IC22" s="240"/>
      <c r="ID22" s="240"/>
      <c r="IE22" s="240"/>
      <c r="IF22" s="240"/>
      <c r="IG22" s="240"/>
      <c r="IH22" s="240"/>
      <c r="II22" s="240"/>
      <c r="IJ22" s="240"/>
      <c r="IK22" s="240"/>
      <c r="IL22" s="240"/>
      <c r="IM22" s="240"/>
      <c r="IN22" s="240"/>
      <c r="IO22" s="240"/>
      <c r="IP22" s="240"/>
      <c r="IQ22" s="240"/>
      <c r="IR22" s="240"/>
      <c r="IS22" s="240"/>
      <c r="IT22" s="240"/>
      <c r="IU22" s="240"/>
      <c r="IV22" s="240"/>
      <c r="IW22" s="240"/>
      <c r="IX22" s="240"/>
      <c r="IY22" s="240"/>
      <c r="IZ22" s="240"/>
      <c r="JA22" s="240"/>
      <c r="JB22" s="240"/>
      <c r="JC22" s="514"/>
      <c r="JD22" s="240">
        <f t="shared" si="78"/>
        <v>0</v>
      </c>
      <c r="JG22" s="240"/>
      <c r="JH22" s="240"/>
      <c r="JI22" s="240"/>
      <c r="JJ22" s="240"/>
      <c r="JK22" s="240"/>
      <c r="JL22" s="240"/>
      <c r="JM22" s="240"/>
      <c r="JN22" s="240"/>
      <c r="JO22" s="240"/>
      <c r="JP22" s="240"/>
      <c r="JQ22" s="240"/>
      <c r="JR22" s="240"/>
      <c r="JS22" s="240"/>
      <c r="JT22" s="240"/>
      <c r="JU22" s="240"/>
      <c r="JV22" s="240"/>
      <c r="JW22" s="240"/>
      <c r="JX22" s="240"/>
      <c r="JY22" s="240"/>
      <c r="JZ22" s="240"/>
      <c r="KA22" s="240"/>
      <c r="KB22" s="240"/>
      <c r="KC22" s="240"/>
      <c r="KD22" s="240"/>
      <c r="KE22" s="240"/>
      <c r="KF22" s="240"/>
      <c r="KG22" s="240"/>
      <c r="KH22" s="240"/>
      <c r="KI22" s="240"/>
      <c r="KJ22" s="240"/>
      <c r="KK22" s="240">
        <f t="shared" si="60"/>
        <v>0</v>
      </c>
      <c r="KL22" s="234"/>
      <c r="KN22" s="240"/>
      <c r="KO22" s="240"/>
      <c r="KP22" s="240"/>
      <c r="KQ22" s="240"/>
      <c r="KR22" s="240"/>
      <c r="KS22" s="240"/>
      <c r="KT22" s="240"/>
      <c r="KU22" s="240"/>
      <c r="KV22" s="240"/>
      <c r="KW22" s="240"/>
      <c r="KX22" s="240"/>
      <c r="KY22" s="240"/>
      <c r="KZ22" s="240"/>
      <c r="LA22" s="240"/>
      <c r="LB22" s="240"/>
      <c r="LC22" s="240"/>
      <c r="LD22" s="240"/>
      <c r="LE22" s="240"/>
      <c r="LF22" s="240"/>
      <c r="LG22" s="240"/>
      <c r="LH22" s="240"/>
      <c r="LI22" s="240"/>
      <c r="LJ22" s="240"/>
      <c r="LK22" s="240"/>
      <c r="LL22" s="240"/>
      <c r="LM22" s="240"/>
      <c r="LN22" s="240"/>
      <c r="LO22" s="240"/>
      <c r="LP22" s="240"/>
      <c r="LQ22" s="240"/>
      <c r="LR22" s="240">
        <f t="shared" si="63"/>
        <v>0</v>
      </c>
      <c r="LU22" s="240"/>
      <c r="LV22" s="240"/>
      <c r="LW22" s="240"/>
      <c r="LX22" s="240"/>
      <c r="LY22" s="240"/>
      <c r="LZ22" s="240"/>
      <c r="MA22" s="240"/>
      <c r="MB22" s="240"/>
      <c r="MC22" s="240"/>
      <c r="MD22" s="240"/>
      <c r="ME22" s="240"/>
      <c r="MF22" s="240"/>
      <c r="MG22" s="240"/>
      <c r="MH22" s="240"/>
      <c r="MI22" s="240"/>
      <c r="MJ22" s="240"/>
      <c r="MK22" s="240"/>
      <c r="ML22" s="240"/>
      <c r="MM22" s="240"/>
      <c r="MN22" s="240"/>
      <c r="MO22" s="240"/>
      <c r="MP22" s="240"/>
      <c r="MQ22" s="240"/>
      <c r="MR22" s="240"/>
      <c r="MS22" s="240"/>
      <c r="MT22" s="240"/>
      <c r="MU22" s="240"/>
      <c r="MV22" s="240"/>
      <c r="MW22" s="240"/>
      <c r="MX22" s="240"/>
      <c r="MY22" s="240">
        <f>HLOOKUP($MY$13,$LU$13:$LZ$196,A22,)</f>
        <v>0</v>
      </c>
      <c r="NB22" s="240"/>
      <c r="NC22" s="240"/>
      <c r="ND22" s="240"/>
      <c r="NE22" s="240"/>
      <c r="NF22" s="240"/>
      <c r="NG22" s="240"/>
      <c r="NH22" s="240"/>
      <c r="NI22" s="240"/>
      <c r="NJ22" s="240"/>
      <c r="NK22" s="240"/>
      <c r="NL22" s="240"/>
      <c r="NM22" s="240"/>
      <c r="NN22" s="240"/>
      <c r="NO22" s="240"/>
      <c r="NP22" s="240"/>
      <c r="NQ22" s="240"/>
      <c r="NR22" s="240"/>
      <c r="NS22" s="240"/>
      <c r="NT22" s="240"/>
      <c r="NU22" s="240"/>
      <c r="NV22" s="240"/>
      <c r="NW22" s="240"/>
      <c r="NX22" s="240"/>
      <c r="NY22" s="240"/>
      <c r="NZ22" s="240"/>
      <c r="OA22" s="240"/>
      <c r="OB22" s="240"/>
      <c r="OC22" s="240"/>
      <c r="OD22" s="240"/>
      <c r="OE22" s="240"/>
      <c r="OF22" s="240">
        <f t="shared" si="69"/>
        <v>0</v>
      </c>
      <c r="OI22" s="240"/>
      <c r="OJ22" s="240"/>
      <c r="OK22" s="240"/>
      <c r="OL22" s="240"/>
      <c r="OM22" s="240"/>
      <c r="ON22" s="240"/>
      <c r="OO22" s="240"/>
      <c r="OP22" s="240"/>
      <c r="OQ22" s="240"/>
      <c r="OR22" s="240"/>
      <c r="OS22" s="240"/>
      <c r="OT22" s="240"/>
      <c r="OU22" s="240"/>
      <c r="OV22" s="240"/>
      <c r="OW22" s="240"/>
      <c r="OX22" s="240"/>
      <c r="OY22" s="240"/>
      <c r="OZ22" s="240"/>
      <c r="PA22" s="240"/>
      <c r="PB22" s="240"/>
      <c r="PC22" s="240"/>
      <c r="PD22" s="240"/>
      <c r="PE22" s="240"/>
      <c r="PF22" s="240"/>
      <c r="PG22" s="240"/>
      <c r="PH22" s="240"/>
      <c r="PI22" s="240"/>
      <c r="PJ22" s="240"/>
      <c r="PK22" s="240"/>
      <c r="PL22" s="240"/>
      <c r="PM22" s="240">
        <f t="shared" si="72"/>
        <v>0</v>
      </c>
      <c r="PP22" s="240"/>
      <c r="PQ22" s="240"/>
      <c r="PR22" s="240"/>
      <c r="PS22" s="240"/>
      <c r="PT22" s="240"/>
      <c r="PU22" s="240"/>
      <c r="PV22" s="240"/>
      <c r="PW22" s="240"/>
      <c r="PX22" s="240"/>
      <c r="PY22" s="240"/>
      <c r="PZ22" s="240"/>
      <c r="QA22" s="240"/>
      <c r="QB22" s="240"/>
      <c r="QC22" s="240"/>
      <c r="QD22" s="240"/>
      <c r="QE22" s="240"/>
      <c r="QF22" s="240"/>
      <c r="QG22" s="240"/>
      <c r="QH22" s="240"/>
      <c r="QI22" s="240"/>
      <c r="QJ22" s="240"/>
      <c r="QK22" s="240"/>
      <c r="QL22" s="240"/>
      <c r="QM22" s="240"/>
      <c r="QN22" s="240"/>
      <c r="QO22" s="240"/>
      <c r="QP22" s="240"/>
      <c r="QQ22" s="240"/>
      <c r="QR22" s="240"/>
      <c r="QS22" s="240"/>
      <c r="QT22" s="242">
        <f t="shared" si="75"/>
        <v>0</v>
      </c>
      <c r="QU22" s="235"/>
      <c r="QV22" s="235"/>
      <c r="QW22" s="240"/>
      <c r="QX22" s="240"/>
      <c r="QY22" s="240"/>
      <c r="QZ22" s="240"/>
      <c r="RA22" s="240"/>
      <c r="RB22" s="240"/>
      <c r="RC22" s="240"/>
      <c r="RD22" s="240"/>
      <c r="RE22" s="240"/>
      <c r="RF22" s="240"/>
      <c r="RG22" s="240"/>
      <c r="RH22" s="240"/>
      <c r="RI22" s="240"/>
      <c r="RJ22" s="240"/>
      <c r="RK22" s="240"/>
      <c r="RL22" s="240"/>
      <c r="RM22" s="240"/>
      <c r="RN22" s="240"/>
      <c r="RO22" s="240"/>
      <c r="RP22" s="240"/>
      <c r="RQ22" s="240"/>
      <c r="RR22" s="240"/>
      <c r="RS22" s="240"/>
      <c r="RT22" s="240"/>
      <c r="RU22" s="240"/>
      <c r="RV22" s="240"/>
      <c r="RW22" s="240"/>
      <c r="RX22" s="240"/>
      <c r="RY22" s="240"/>
      <c r="RZ22" s="240"/>
      <c r="SA22" s="240"/>
    </row>
    <row r="23" spans="1:495" s="223" customFormat="1" ht="15" hidden="1" outlineLevel="1">
      <c r="A23" s="604">
        <f t="shared" si="36"/>
        <v>11</v>
      </c>
      <c r="B23" s="243"/>
      <c r="C23" s="240"/>
      <c r="D23" s="513"/>
      <c r="E23" s="514"/>
      <c r="F23" s="240"/>
      <c r="G23" s="513"/>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J23" s="240"/>
      <c r="AK23" s="240"/>
      <c r="AL23" s="240"/>
      <c r="AM23" s="240"/>
      <c r="AN23" s="240"/>
      <c r="AO23" s="240"/>
      <c r="AP23" s="240"/>
      <c r="AQ23" s="240"/>
      <c r="AR23" s="240"/>
      <c r="AS23" s="240"/>
      <c r="AT23" s="240"/>
      <c r="AU23" s="240"/>
      <c r="AV23" s="240"/>
      <c r="AW23" s="240"/>
      <c r="AX23" s="240"/>
      <c r="AY23" s="240"/>
      <c r="AZ23" s="240"/>
      <c r="BA23" s="240"/>
      <c r="BB23" s="240"/>
      <c r="BC23" s="240"/>
      <c r="BD23" s="240"/>
      <c r="BE23" s="240"/>
      <c r="BF23" s="240"/>
      <c r="BG23" s="240"/>
      <c r="BH23" s="240"/>
      <c r="BI23" s="240"/>
      <c r="BJ23" s="240"/>
      <c r="BK23" s="240"/>
      <c r="BL23" s="240"/>
      <c r="BM23" s="240"/>
      <c r="BN23" s="240"/>
      <c r="BQ23" s="240"/>
      <c r="BR23" s="240"/>
      <c r="BS23" s="240"/>
      <c r="BT23" s="240"/>
      <c r="BU23" s="240"/>
      <c r="BV23" s="240"/>
      <c r="BW23" s="240"/>
      <c r="BX23" s="240"/>
      <c r="BY23" s="240"/>
      <c r="BZ23" s="240"/>
      <c r="CA23" s="240"/>
      <c r="CB23" s="240"/>
      <c r="CC23" s="240"/>
      <c r="CD23" s="240"/>
      <c r="CE23" s="240"/>
      <c r="CF23" s="240"/>
      <c r="CG23" s="240"/>
      <c r="CH23" s="240"/>
      <c r="CI23" s="240"/>
      <c r="CJ23" s="240"/>
      <c r="CK23" s="240"/>
      <c r="CL23" s="240"/>
      <c r="CM23" s="240"/>
      <c r="CN23" s="240"/>
      <c r="CO23" s="240"/>
      <c r="CP23" s="240"/>
      <c r="CQ23" s="240"/>
      <c r="CR23" s="240"/>
      <c r="CS23" s="240"/>
      <c r="CT23" s="240"/>
      <c r="CU23" s="240"/>
      <c r="CX23" s="240"/>
      <c r="CY23" s="240"/>
      <c r="CZ23" s="240"/>
      <c r="DA23" s="240"/>
      <c r="DB23" s="240"/>
      <c r="DC23" s="240"/>
      <c r="DD23" s="240"/>
      <c r="DE23" s="240"/>
      <c r="DF23" s="240"/>
      <c r="DG23" s="240"/>
      <c r="DH23" s="240"/>
      <c r="DI23" s="240"/>
      <c r="DJ23" s="240"/>
      <c r="DK23" s="240"/>
      <c r="DL23" s="240"/>
      <c r="DM23" s="240"/>
      <c r="DN23" s="240"/>
      <c r="DO23" s="240"/>
      <c r="DP23" s="240"/>
      <c r="DQ23" s="240"/>
      <c r="DR23" s="240"/>
      <c r="DS23" s="240"/>
      <c r="DT23" s="240"/>
      <c r="DU23" s="240"/>
      <c r="DV23" s="240"/>
      <c r="DW23" s="240"/>
      <c r="DX23" s="240"/>
      <c r="DY23" s="240"/>
      <c r="DZ23" s="240"/>
      <c r="EA23" s="240"/>
      <c r="EB23" s="240"/>
      <c r="EE23" s="240"/>
      <c r="EF23" s="240"/>
      <c r="EG23" s="240"/>
      <c r="EH23" s="240"/>
      <c r="EI23" s="240"/>
      <c r="EJ23" s="240"/>
      <c r="EK23" s="240"/>
      <c r="EL23" s="240"/>
      <c r="EM23" s="240"/>
      <c r="EN23" s="240"/>
      <c r="EO23" s="240"/>
      <c r="EP23" s="240"/>
      <c r="EQ23" s="240"/>
      <c r="ER23" s="240"/>
      <c r="ES23" s="240"/>
      <c r="ET23" s="240"/>
      <c r="EU23" s="240"/>
      <c r="EV23" s="240"/>
      <c r="EW23" s="240"/>
      <c r="EX23" s="240"/>
      <c r="EY23" s="240"/>
      <c r="EZ23" s="240"/>
      <c r="FA23" s="240"/>
      <c r="FB23" s="240"/>
      <c r="FC23" s="240"/>
      <c r="FD23" s="240"/>
      <c r="FE23" s="240"/>
      <c r="FF23" s="240"/>
      <c r="FG23" s="240"/>
      <c r="FH23" s="240"/>
      <c r="FI23" s="240"/>
      <c r="FL23" s="240"/>
      <c r="FM23" s="240"/>
      <c r="FN23" s="240"/>
      <c r="FO23" s="240"/>
      <c r="FP23" s="240"/>
      <c r="FQ23" s="240"/>
      <c r="FR23" s="240"/>
      <c r="FS23" s="240"/>
      <c r="FT23" s="240"/>
      <c r="FU23" s="240"/>
      <c r="FV23" s="240"/>
      <c r="FW23" s="240"/>
      <c r="FX23" s="240"/>
      <c r="FY23" s="240"/>
      <c r="FZ23" s="240"/>
      <c r="GA23" s="240"/>
      <c r="GB23" s="240"/>
      <c r="GC23" s="240"/>
      <c r="GD23" s="240"/>
      <c r="GE23" s="240"/>
      <c r="GF23" s="240"/>
      <c r="GG23" s="240"/>
      <c r="GH23" s="240"/>
      <c r="GI23" s="240"/>
      <c r="GJ23" s="240"/>
      <c r="GK23" s="240"/>
      <c r="GL23" s="240"/>
      <c r="GM23" s="240"/>
      <c r="GN23" s="240"/>
      <c r="GO23" s="240"/>
      <c r="GP23" s="240"/>
      <c r="GS23" s="240"/>
      <c r="GT23" s="240"/>
      <c r="GU23" s="240"/>
      <c r="GV23" s="240"/>
      <c r="GW23" s="240"/>
      <c r="GX23" s="240"/>
      <c r="GY23" s="240"/>
      <c r="GZ23" s="240"/>
      <c r="HA23" s="240"/>
      <c r="HB23" s="240"/>
      <c r="HC23" s="240"/>
      <c r="HD23" s="240"/>
      <c r="HE23" s="240"/>
      <c r="HF23" s="240"/>
      <c r="HG23" s="240"/>
      <c r="HH23" s="240"/>
      <c r="HI23" s="240"/>
      <c r="HJ23" s="240"/>
      <c r="HK23" s="240"/>
      <c r="HL23" s="240"/>
      <c r="HM23" s="240"/>
      <c r="HN23" s="240"/>
      <c r="HO23" s="240"/>
      <c r="HP23" s="240"/>
      <c r="HQ23" s="240"/>
      <c r="HR23" s="240"/>
      <c r="HS23" s="240"/>
      <c r="HT23" s="240"/>
      <c r="HU23" s="240"/>
      <c r="HV23" s="240"/>
      <c r="HW23" s="240"/>
      <c r="HZ23" s="240"/>
      <c r="IA23" s="240"/>
      <c r="IB23" s="240"/>
      <c r="IC23" s="240"/>
      <c r="ID23" s="240"/>
      <c r="IE23" s="240"/>
      <c r="IF23" s="240"/>
      <c r="IG23" s="240"/>
      <c r="IH23" s="240"/>
      <c r="II23" s="240"/>
      <c r="IJ23" s="240"/>
      <c r="IK23" s="240"/>
      <c r="IL23" s="240"/>
      <c r="IM23" s="240"/>
      <c r="IN23" s="240"/>
      <c r="IO23" s="240"/>
      <c r="IP23" s="240"/>
      <c r="IQ23" s="240"/>
      <c r="IR23" s="240"/>
      <c r="IS23" s="240"/>
      <c r="IT23" s="240"/>
      <c r="IU23" s="240"/>
      <c r="IV23" s="240"/>
      <c r="IW23" s="240"/>
      <c r="IX23" s="240"/>
      <c r="IY23" s="240"/>
      <c r="IZ23" s="240"/>
      <c r="JA23" s="240"/>
      <c r="JB23" s="240"/>
      <c r="JC23" s="514"/>
      <c r="JD23" s="240">
        <f t="shared" si="78"/>
        <v>0</v>
      </c>
      <c r="JG23" s="240"/>
      <c r="JH23" s="240"/>
      <c r="JI23" s="240"/>
      <c r="JJ23" s="240"/>
      <c r="JK23" s="240"/>
      <c r="JL23" s="240"/>
      <c r="JM23" s="240"/>
      <c r="JN23" s="240"/>
      <c r="JO23" s="240"/>
      <c r="JP23" s="240"/>
      <c r="JQ23" s="240"/>
      <c r="JR23" s="240"/>
      <c r="JS23" s="240"/>
      <c r="JT23" s="240"/>
      <c r="JU23" s="240"/>
      <c r="JV23" s="240"/>
      <c r="JW23" s="240"/>
      <c r="JX23" s="240"/>
      <c r="JY23" s="240"/>
      <c r="JZ23" s="240"/>
      <c r="KA23" s="240"/>
      <c r="KB23" s="240"/>
      <c r="KC23" s="240"/>
      <c r="KD23" s="240"/>
      <c r="KE23" s="240"/>
      <c r="KF23" s="240"/>
      <c r="KG23" s="240"/>
      <c r="KH23" s="240"/>
      <c r="KI23" s="240"/>
      <c r="KJ23" s="240"/>
      <c r="KK23" s="240">
        <f t="shared" si="60"/>
        <v>0</v>
      </c>
      <c r="KL23" s="234"/>
      <c r="KN23" s="240"/>
      <c r="KO23" s="240"/>
      <c r="KP23" s="240"/>
      <c r="KQ23" s="240"/>
      <c r="KR23" s="240"/>
      <c r="KS23" s="240"/>
      <c r="KT23" s="240"/>
      <c r="KU23" s="240"/>
      <c r="KV23" s="240"/>
      <c r="KW23" s="240"/>
      <c r="KX23" s="240"/>
      <c r="KY23" s="240"/>
      <c r="KZ23" s="240"/>
      <c r="LA23" s="240"/>
      <c r="LB23" s="240"/>
      <c r="LC23" s="240"/>
      <c r="LD23" s="240"/>
      <c r="LE23" s="240"/>
      <c r="LF23" s="240"/>
      <c r="LG23" s="240"/>
      <c r="LH23" s="240"/>
      <c r="LI23" s="240"/>
      <c r="LJ23" s="240"/>
      <c r="LK23" s="240"/>
      <c r="LL23" s="240"/>
      <c r="LM23" s="240"/>
      <c r="LN23" s="240"/>
      <c r="LO23" s="240"/>
      <c r="LP23" s="240"/>
      <c r="LQ23" s="240"/>
      <c r="LR23" s="240">
        <f t="shared" si="63"/>
        <v>0</v>
      </c>
      <c r="LU23" s="240"/>
      <c r="LV23" s="240"/>
      <c r="LW23" s="240"/>
      <c r="LX23" s="240"/>
      <c r="LY23" s="240"/>
      <c r="LZ23" s="240"/>
      <c r="MA23" s="240"/>
      <c r="MB23" s="240"/>
      <c r="MC23" s="240"/>
      <c r="MD23" s="240"/>
      <c r="ME23" s="240"/>
      <c r="MF23" s="240"/>
      <c r="MG23" s="240"/>
      <c r="MH23" s="240"/>
      <c r="MI23" s="240"/>
      <c r="MJ23" s="240"/>
      <c r="MK23" s="240"/>
      <c r="ML23" s="240"/>
      <c r="MM23" s="240"/>
      <c r="MN23" s="240"/>
      <c r="MO23" s="240"/>
      <c r="MP23" s="240"/>
      <c r="MQ23" s="240"/>
      <c r="MR23" s="240"/>
      <c r="MS23" s="240"/>
      <c r="MT23" s="240"/>
      <c r="MU23" s="240"/>
      <c r="MV23" s="240"/>
      <c r="MW23" s="240"/>
      <c r="MX23" s="240"/>
      <c r="MY23" s="240">
        <f t="shared" si="66"/>
        <v>0</v>
      </c>
      <c r="NB23" s="240"/>
      <c r="NC23" s="240"/>
      <c r="ND23" s="240"/>
      <c r="NE23" s="240"/>
      <c r="NF23" s="240"/>
      <c r="NG23" s="240"/>
      <c r="NH23" s="240"/>
      <c r="NI23" s="240"/>
      <c r="NJ23" s="240"/>
      <c r="NK23" s="240"/>
      <c r="NL23" s="240"/>
      <c r="NM23" s="240"/>
      <c r="NN23" s="240"/>
      <c r="NO23" s="240"/>
      <c r="NP23" s="240"/>
      <c r="NQ23" s="240"/>
      <c r="NR23" s="240"/>
      <c r="NS23" s="240"/>
      <c r="NT23" s="240"/>
      <c r="NU23" s="240"/>
      <c r="NV23" s="240"/>
      <c r="NW23" s="240"/>
      <c r="NX23" s="240"/>
      <c r="NY23" s="240"/>
      <c r="NZ23" s="240"/>
      <c r="OA23" s="240"/>
      <c r="OB23" s="240"/>
      <c r="OC23" s="240"/>
      <c r="OD23" s="240"/>
      <c r="OE23" s="240"/>
      <c r="OF23" s="240">
        <f t="shared" si="69"/>
        <v>0</v>
      </c>
      <c r="OI23" s="240"/>
      <c r="OJ23" s="240"/>
      <c r="OK23" s="240"/>
      <c r="OL23" s="240"/>
      <c r="OM23" s="240"/>
      <c r="ON23" s="240"/>
      <c r="OO23" s="240"/>
      <c r="OP23" s="240"/>
      <c r="OQ23" s="240"/>
      <c r="OR23" s="240"/>
      <c r="OS23" s="240"/>
      <c r="OT23" s="240"/>
      <c r="OU23" s="240"/>
      <c r="OV23" s="240"/>
      <c r="OW23" s="240"/>
      <c r="OX23" s="240"/>
      <c r="OY23" s="240"/>
      <c r="OZ23" s="240"/>
      <c r="PA23" s="240"/>
      <c r="PB23" s="240"/>
      <c r="PC23" s="240"/>
      <c r="PD23" s="240"/>
      <c r="PE23" s="240"/>
      <c r="PF23" s="240"/>
      <c r="PG23" s="240"/>
      <c r="PH23" s="240"/>
      <c r="PI23" s="240"/>
      <c r="PJ23" s="240"/>
      <c r="PK23" s="240"/>
      <c r="PL23" s="240"/>
      <c r="PM23" s="240">
        <f t="shared" si="72"/>
        <v>0</v>
      </c>
      <c r="PP23" s="240"/>
      <c r="PQ23" s="240"/>
      <c r="PR23" s="240"/>
      <c r="PS23" s="240"/>
      <c r="PT23" s="240"/>
      <c r="PU23" s="240"/>
      <c r="PV23" s="240"/>
      <c r="PW23" s="240"/>
      <c r="PX23" s="240"/>
      <c r="PY23" s="240"/>
      <c r="PZ23" s="240"/>
      <c r="QA23" s="240"/>
      <c r="QB23" s="240"/>
      <c r="QC23" s="240"/>
      <c r="QD23" s="240"/>
      <c r="QE23" s="240"/>
      <c r="QF23" s="240"/>
      <c r="QG23" s="240"/>
      <c r="QH23" s="240"/>
      <c r="QI23" s="240"/>
      <c r="QJ23" s="240"/>
      <c r="QK23" s="240"/>
      <c r="QL23" s="240"/>
      <c r="QM23" s="240"/>
      <c r="QN23" s="240"/>
      <c r="QO23" s="240"/>
      <c r="QP23" s="240"/>
      <c r="QQ23" s="240"/>
      <c r="QR23" s="240"/>
      <c r="QS23" s="240"/>
      <c r="QT23" s="242">
        <f t="shared" si="75"/>
        <v>0</v>
      </c>
      <c r="QU23" s="235"/>
      <c r="QV23" s="235"/>
      <c r="QW23" s="240"/>
      <c r="QX23" s="240"/>
      <c r="QY23" s="240"/>
      <c r="QZ23" s="240"/>
      <c r="RA23" s="240"/>
      <c r="RB23" s="240"/>
      <c r="RC23" s="240"/>
      <c r="RD23" s="240"/>
      <c r="RE23" s="240"/>
      <c r="RF23" s="240"/>
      <c r="RG23" s="240"/>
      <c r="RH23" s="240"/>
      <c r="RI23" s="240"/>
      <c r="RJ23" s="240"/>
      <c r="RK23" s="240"/>
      <c r="RL23" s="240"/>
      <c r="RM23" s="240"/>
      <c r="RN23" s="240"/>
      <c r="RO23" s="240"/>
      <c r="RP23" s="240"/>
      <c r="RQ23" s="240"/>
      <c r="RR23" s="240"/>
      <c r="RS23" s="240"/>
      <c r="RT23" s="240"/>
      <c r="RU23" s="240"/>
      <c r="RV23" s="240"/>
      <c r="RW23" s="240"/>
      <c r="RX23" s="240"/>
      <c r="RY23" s="240"/>
      <c r="RZ23" s="240"/>
      <c r="SA23" s="240"/>
    </row>
    <row r="24" spans="1:495" s="223" customFormat="1" ht="15" hidden="1" outlineLevel="1">
      <c r="A24" s="604">
        <f t="shared" si="36"/>
        <v>12</v>
      </c>
      <c r="B24" s="243"/>
      <c r="C24" s="240"/>
      <c r="D24" s="513"/>
      <c r="E24" s="514"/>
      <c r="F24" s="240"/>
      <c r="G24" s="513"/>
      <c r="H24" s="240"/>
      <c r="I24" s="240"/>
      <c r="J24" s="240"/>
      <c r="K24" s="240"/>
      <c r="L24" s="240"/>
      <c r="M24" s="240"/>
      <c r="N24" s="240"/>
      <c r="O24" s="240"/>
      <c r="P24" s="240"/>
      <c r="Q24" s="240"/>
      <c r="R24" s="240"/>
      <c r="S24" s="240"/>
      <c r="T24" s="240"/>
      <c r="U24" s="240"/>
      <c r="V24" s="240"/>
      <c r="W24" s="240"/>
      <c r="X24" s="240"/>
      <c r="Y24" s="240"/>
      <c r="Z24" s="240"/>
      <c r="AA24" s="240"/>
      <c r="AB24" s="240"/>
      <c r="AC24" s="240"/>
      <c r="AD24" s="240"/>
      <c r="AE24" s="240"/>
      <c r="AF24" s="240"/>
      <c r="AG24" s="240"/>
      <c r="AJ24" s="240"/>
      <c r="AK24" s="240"/>
      <c r="AL24" s="240"/>
      <c r="AM24" s="240"/>
      <c r="AN24" s="240"/>
      <c r="AO24" s="240"/>
      <c r="AP24" s="240"/>
      <c r="AQ24" s="240"/>
      <c r="AR24" s="240"/>
      <c r="AS24" s="240"/>
      <c r="AT24" s="240"/>
      <c r="AU24" s="240"/>
      <c r="AV24" s="240"/>
      <c r="AW24" s="240"/>
      <c r="AX24" s="240"/>
      <c r="AY24" s="240"/>
      <c r="AZ24" s="240"/>
      <c r="BA24" s="240"/>
      <c r="BB24" s="240"/>
      <c r="BC24" s="240"/>
      <c r="BD24" s="240"/>
      <c r="BE24" s="240"/>
      <c r="BF24" s="240"/>
      <c r="BG24" s="240"/>
      <c r="BH24" s="240"/>
      <c r="BI24" s="240"/>
      <c r="BJ24" s="240"/>
      <c r="BK24" s="240"/>
      <c r="BL24" s="240"/>
      <c r="BM24" s="240"/>
      <c r="BN24" s="240"/>
      <c r="BQ24" s="240"/>
      <c r="BR24" s="240"/>
      <c r="BS24" s="240"/>
      <c r="BT24" s="240"/>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X24" s="240"/>
      <c r="CY24" s="240"/>
      <c r="CZ24" s="240"/>
      <c r="DA24" s="240"/>
      <c r="DB24" s="240"/>
      <c r="DC24" s="240"/>
      <c r="DD24" s="240"/>
      <c r="DE24" s="240"/>
      <c r="DF24" s="240"/>
      <c r="DG24" s="240"/>
      <c r="DH24" s="240"/>
      <c r="DI24" s="240"/>
      <c r="DJ24" s="240"/>
      <c r="DK24" s="240"/>
      <c r="DL24" s="240"/>
      <c r="DM24" s="240"/>
      <c r="DN24" s="240"/>
      <c r="DO24" s="240"/>
      <c r="DP24" s="240"/>
      <c r="DQ24" s="240"/>
      <c r="DR24" s="240"/>
      <c r="DS24" s="240"/>
      <c r="DT24" s="240"/>
      <c r="DU24" s="240"/>
      <c r="DV24" s="240"/>
      <c r="DW24" s="240"/>
      <c r="DX24" s="240"/>
      <c r="DY24" s="240"/>
      <c r="DZ24" s="240"/>
      <c r="EA24" s="240"/>
      <c r="EB24" s="240"/>
      <c r="EE24" s="240"/>
      <c r="EF24" s="240"/>
      <c r="EG24" s="240"/>
      <c r="EH24" s="240"/>
      <c r="EI24" s="240"/>
      <c r="EJ24" s="240"/>
      <c r="EK24" s="240"/>
      <c r="EL24" s="240"/>
      <c r="EM24" s="240"/>
      <c r="EN24" s="240"/>
      <c r="EO24" s="240"/>
      <c r="EP24" s="240"/>
      <c r="EQ24" s="240"/>
      <c r="ER24" s="240"/>
      <c r="ES24" s="240"/>
      <c r="ET24" s="240"/>
      <c r="EU24" s="240"/>
      <c r="EV24" s="240"/>
      <c r="EW24" s="240"/>
      <c r="EX24" s="240"/>
      <c r="EY24" s="240"/>
      <c r="EZ24" s="240"/>
      <c r="FA24" s="240"/>
      <c r="FB24" s="240"/>
      <c r="FC24" s="240"/>
      <c r="FD24" s="240"/>
      <c r="FE24" s="240"/>
      <c r="FF24" s="240"/>
      <c r="FG24" s="240"/>
      <c r="FH24" s="240"/>
      <c r="FI24" s="240"/>
      <c r="FL24" s="240"/>
      <c r="FM24" s="240"/>
      <c r="FN24" s="240"/>
      <c r="FO24" s="240"/>
      <c r="FP24" s="240"/>
      <c r="FQ24" s="240"/>
      <c r="FR24" s="240"/>
      <c r="FS24" s="240"/>
      <c r="FT24" s="240"/>
      <c r="FU24" s="240"/>
      <c r="FV24" s="240"/>
      <c r="FW24" s="240"/>
      <c r="FX24" s="240"/>
      <c r="FY24" s="240"/>
      <c r="FZ24" s="240"/>
      <c r="GA24" s="240"/>
      <c r="GB24" s="240"/>
      <c r="GC24" s="240"/>
      <c r="GD24" s="240"/>
      <c r="GE24" s="240"/>
      <c r="GF24" s="240"/>
      <c r="GG24" s="240"/>
      <c r="GH24" s="240"/>
      <c r="GI24" s="240"/>
      <c r="GJ24" s="240"/>
      <c r="GK24" s="240"/>
      <c r="GL24" s="240"/>
      <c r="GM24" s="240"/>
      <c r="GN24" s="240"/>
      <c r="GO24" s="240"/>
      <c r="GP24" s="240"/>
      <c r="GS24" s="240"/>
      <c r="GT24" s="240"/>
      <c r="GU24" s="240"/>
      <c r="GV24" s="240"/>
      <c r="GW24" s="240"/>
      <c r="GX24" s="240"/>
      <c r="GY24" s="240"/>
      <c r="GZ24" s="240"/>
      <c r="HA24" s="240"/>
      <c r="HB24" s="240"/>
      <c r="HC24" s="240"/>
      <c r="HD24" s="240"/>
      <c r="HE24" s="240"/>
      <c r="HF24" s="240"/>
      <c r="HG24" s="240"/>
      <c r="HH24" s="240"/>
      <c r="HI24" s="240"/>
      <c r="HJ24" s="240"/>
      <c r="HK24" s="240"/>
      <c r="HL24" s="240"/>
      <c r="HM24" s="240"/>
      <c r="HN24" s="240"/>
      <c r="HO24" s="240"/>
      <c r="HP24" s="240"/>
      <c r="HQ24" s="240"/>
      <c r="HR24" s="240"/>
      <c r="HS24" s="240"/>
      <c r="HT24" s="240"/>
      <c r="HU24" s="240"/>
      <c r="HV24" s="240"/>
      <c r="HW24" s="240"/>
      <c r="HZ24" s="240"/>
      <c r="IA24" s="240"/>
      <c r="IB24" s="240"/>
      <c r="IC24" s="240"/>
      <c r="ID24" s="240"/>
      <c r="IE24" s="240"/>
      <c r="IF24" s="240"/>
      <c r="IG24" s="240"/>
      <c r="IH24" s="240"/>
      <c r="II24" s="240"/>
      <c r="IJ24" s="240"/>
      <c r="IK24" s="240"/>
      <c r="IL24" s="240"/>
      <c r="IM24" s="240"/>
      <c r="IN24" s="240"/>
      <c r="IO24" s="240"/>
      <c r="IP24" s="240"/>
      <c r="IQ24" s="240"/>
      <c r="IR24" s="240"/>
      <c r="IS24" s="240"/>
      <c r="IT24" s="240"/>
      <c r="IU24" s="240"/>
      <c r="IV24" s="240"/>
      <c r="IW24" s="240"/>
      <c r="IX24" s="240"/>
      <c r="IY24" s="240"/>
      <c r="IZ24" s="240"/>
      <c r="JA24" s="240"/>
      <c r="JB24" s="240"/>
      <c r="JC24" s="514"/>
      <c r="JD24" s="240">
        <f t="shared" si="78"/>
        <v>0</v>
      </c>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f t="shared" si="60"/>
        <v>0</v>
      </c>
      <c r="KL24" s="234"/>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f t="shared" si="63"/>
        <v>0</v>
      </c>
      <c r="LU24" s="240"/>
      <c r="LV24" s="240"/>
      <c r="LW24" s="240"/>
      <c r="LX24" s="240"/>
      <c r="LY24" s="240"/>
      <c r="LZ24" s="240"/>
      <c r="MA24" s="240"/>
      <c r="MB24" s="240"/>
      <c r="MC24" s="240"/>
      <c r="MD24" s="240"/>
      <c r="ME24" s="240"/>
      <c r="MF24" s="240"/>
      <c r="MG24" s="240"/>
      <c r="MH24" s="240"/>
      <c r="MI24" s="240"/>
      <c r="MJ24" s="240"/>
      <c r="MK24" s="240"/>
      <c r="ML24" s="240"/>
      <c r="MM24" s="240"/>
      <c r="MN24" s="240"/>
      <c r="MO24" s="240"/>
      <c r="MP24" s="240"/>
      <c r="MQ24" s="240"/>
      <c r="MR24" s="240"/>
      <c r="MS24" s="240"/>
      <c r="MT24" s="240"/>
      <c r="MU24" s="240"/>
      <c r="MV24" s="240"/>
      <c r="MW24" s="240"/>
      <c r="MX24" s="240"/>
      <c r="MY24" s="240">
        <f t="shared" si="66"/>
        <v>0</v>
      </c>
      <c r="NB24" s="240"/>
      <c r="NC24" s="240"/>
      <c r="ND24" s="240"/>
      <c r="NE24" s="240"/>
      <c r="NF24" s="240"/>
      <c r="NG24" s="240"/>
      <c r="NH24" s="240"/>
      <c r="NI24" s="240"/>
      <c r="NJ24" s="240"/>
      <c r="NK24" s="240"/>
      <c r="NL24" s="240"/>
      <c r="NM24" s="240"/>
      <c r="NN24" s="240"/>
      <c r="NO24" s="240"/>
      <c r="NP24" s="240"/>
      <c r="NQ24" s="240"/>
      <c r="NR24" s="240"/>
      <c r="NS24" s="240"/>
      <c r="NT24" s="240"/>
      <c r="NU24" s="240"/>
      <c r="NV24" s="240"/>
      <c r="NW24" s="240"/>
      <c r="NX24" s="240"/>
      <c r="NY24" s="240"/>
      <c r="NZ24" s="240"/>
      <c r="OA24" s="240"/>
      <c r="OB24" s="240"/>
      <c r="OC24" s="240"/>
      <c r="OD24" s="240"/>
      <c r="OE24" s="240"/>
      <c r="OF24" s="240">
        <f t="shared" si="69"/>
        <v>0</v>
      </c>
      <c r="OI24" s="240"/>
      <c r="OJ24" s="240"/>
      <c r="OK24" s="240"/>
      <c r="OL24" s="240"/>
      <c r="OM24" s="240"/>
      <c r="ON24" s="240"/>
      <c r="OO24" s="240"/>
      <c r="OP24" s="240"/>
      <c r="OQ24" s="240"/>
      <c r="OR24" s="240"/>
      <c r="OS24" s="240"/>
      <c r="OT24" s="240"/>
      <c r="OU24" s="240"/>
      <c r="OV24" s="240"/>
      <c r="OW24" s="240"/>
      <c r="OX24" s="240"/>
      <c r="OY24" s="240"/>
      <c r="OZ24" s="240"/>
      <c r="PA24" s="240"/>
      <c r="PB24" s="240"/>
      <c r="PC24" s="240"/>
      <c r="PD24" s="240"/>
      <c r="PE24" s="240"/>
      <c r="PF24" s="240"/>
      <c r="PG24" s="240"/>
      <c r="PH24" s="240"/>
      <c r="PI24" s="240"/>
      <c r="PJ24" s="240"/>
      <c r="PK24" s="240"/>
      <c r="PL24" s="240"/>
      <c r="PM24" s="240">
        <f t="shared" si="72"/>
        <v>0</v>
      </c>
      <c r="PP24" s="240"/>
      <c r="PQ24" s="240"/>
      <c r="PR24" s="240"/>
      <c r="PS24" s="240"/>
      <c r="PT24" s="240"/>
      <c r="PU24" s="240"/>
      <c r="PV24" s="240"/>
      <c r="PW24" s="240"/>
      <c r="PX24" s="240"/>
      <c r="PY24" s="240"/>
      <c r="PZ24" s="240"/>
      <c r="QA24" s="240"/>
      <c r="QB24" s="240"/>
      <c r="QC24" s="240"/>
      <c r="QD24" s="240"/>
      <c r="QE24" s="240"/>
      <c r="QF24" s="240"/>
      <c r="QG24" s="240"/>
      <c r="QH24" s="240"/>
      <c r="QI24" s="240"/>
      <c r="QJ24" s="240"/>
      <c r="QK24" s="240"/>
      <c r="QL24" s="240"/>
      <c r="QM24" s="240"/>
      <c r="QN24" s="240"/>
      <c r="QO24" s="240"/>
      <c r="QP24" s="240"/>
      <c r="QQ24" s="240"/>
      <c r="QR24" s="240"/>
      <c r="QS24" s="240"/>
      <c r="QT24" s="242">
        <f t="shared" si="75"/>
        <v>0</v>
      </c>
      <c r="QU24" s="235"/>
      <c r="QV24" s="235"/>
      <c r="QW24" s="240"/>
      <c r="QX24" s="240"/>
      <c r="QY24" s="240"/>
      <c r="QZ24" s="240"/>
      <c r="RA24" s="240"/>
      <c r="RB24" s="240"/>
      <c r="RC24" s="240"/>
      <c r="RD24" s="240"/>
      <c r="RE24" s="240"/>
      <c r="RF24" s="240"/>
      <c r="RG24" s="240"/>
      <c r="RH24" s="240"/>
      <c r="RI24" s="240"/>
      <c r="RJ24" s="240"/>
      <c r="RK24" s="240"/>
      <c r="RL24" s="240"/>
      <c r="RM24" s="240"/>
      <c r="RN24" s="240"/>
      <c r="RO24" s="240"/>
      <c r="RP24" s="240"/>
      <c r="RQ24" s="240"/>
      <c r="RR24" s="240"/>
      <c r="RS24" s="240"/>
      <c r="RT24" s="240"/>
      <c r="RU24" s="240"/>
      <c r="RV24" s="240"/>
      <c r="RW24" s="240"/>
      <c r="RX24" s="240"/>
      <c r="RY24" s="240"/>
      <c r="RZ24" s="240"/>
      <c r="SA24" s="240"/>
    </row>
    <row r="25" spans="1:495" s="223" customFormat="1" ht="15" hidden="1" outlineLevel="1">
      <c r="A25" s="604">
        <f t="shared" si="36"/>
        <v>13</v>
      </c>
      <c r="B25" s="243"/>
      <c r="C25" s="240"/>
      <c r="D25" s="513"/>
      <c r="E25" s="514"/>
      <c r="F25" s="240"/>
      <c r="G25" s="513"/>
      <c r="H25" s="240"/>
      <c r="I25" s="240"/>
      <c r="J25" s="240"/>
      <c r="K25" s="240"/>
      <c r="L25" s="240"/>
      <c r="M25" s="240"/>
      <c r="N25" s="240"/>
      <c r="O25" s="240"/>
      <c r="P25" s="240"/>
      <c r="Q25" s="240"/>
      <c r="R25" s="240"/>
      <c r="S25" s="240"/>
      <c r="T25" s="240"/>
      <c r="U25" s="240"/>
      <c r="V25" s="240"/>
      <c r="W25" s="240"/>
      <c r="X25" s="240"/>
      <c r="Y25" s="240"/>
      <c r="Z25" s="240"/>
      <c r="AA25" s="240"/>
      <c r="AB25" s="240"/>
      <c r="AC25" s="240"/>
      <c r="AD25" s="240"/>
      <c r="AE25" s="240"/>
      <c r="AF25" s="240"/>
      <c r="AG25" s="240"/>
      <c r="AJ25" s="240"/>
      <c r="AK25" s="240"/>
      <c r="AL25" s="240"/>
      <c r="AM25" s="240"/>
      <c r="AN25" s="240"/>
      <c r="AO25" s="240"/>
      <c r="AP25" s="240"/>
      <c r="AQ25" s="240"/>
      <c r="AR25" s="240"/>
      <c r="AS25" s="240"/>
      <c r="AT25" s="240"/>
      <c r="AU25" s="240"/>
      <c r="AV25" s="240"/>
      <c r="AW25" s="240"/>
      <c r="AX25" s="240"/>
      <c r="AY25" s="240"/>
      <c r="AZ25" s="240"/>
      <c r="BA25" s="240"/>
      <c r="BB25" s="240"/>
      <c r="BC25" s="240"/>
      <c r="BD25" s="240"/>
      <c r="BE25" s="240"/>
      <c r="BF25" s="240"/>
      <c r="BG25" s="240"/>
      <c r="BH25" s="240"/>
      <c r="BI25" s="240"/>
      <c r="BJ25" s="240"/>
      <c r="BK25" s="240"/>
      <c r="BL25" s="240"/>
      <c r="BM25" s="240"/>
      <c r="BN25" s="240"/>
      <c r="BQ25" s="240"/>
      <c r="BR25" s="240"/>
      <c r="BS25" s="240"/>
      <c r="BT25" s="240"/>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X25" s="240"/>
      <c r="CY25" s="240"/>
      <c r="CZ25" s="240"/>
      <c r="DA25" s="240"/>
      <c r="DB25" s="240"/>
      <c r="DC25" s="240"/>
      <c r="DD25" s="240"/>
      <c r="DE25" s="240"/>
      <c r="DF25" s="240"/>
      <c r="DG25" s="240"/>
      <c r="DH25" s="240"/>
      <c r="DI25" s="240"/>
      <c r="DJ25" s="240"/>
      <c r="DK25" s="240"/>
      <c r="DL25" s="240"/>
      <c r="DM25" s="240"/>
      <c r="DN25" s="240"/>
      <c r="DO25" s="240"/>
      <c r="DP25" s="240"/>
      <c r="DQ25" s="240"/>
      <c r="DR25" s="240"/>
      <c r="DS25" s="240"/>
      <c r="DT25" s="240"/>
      <c r="DU25" s="240"/>
      <c r="DV25" s="240"/>
      <c r="DW25" s="240"/>
      <c r="DX25" s="240"/>
      <c r="DY25" s="240"/>
      <c r="DZ25" s="240"/>
      <c r="EA25" s="240"/>
      <c r="EB25" s="240"/>
      <c r="EE25" s="240"/>
      <c r="EF25" s="240"/>
      <c r="EG25" s="240"/>
      <c r="EH25" s="240"/>
      <c r="EI25" s="240"/>
      <c r="EJ25" s="240"/>
      <c r="EK25" s="240"/>
      <c r="EL25" s="240"/>
      <c r="EM25" s="240"/>
      <c r="EN25" s="240"/>
      <c r="EO25" s="240"/>
      <c r="EP25" s="240"/>
      <c r="EQ25" s="240"/>
      <c r="ER25" s="240"/>
      <c r="ES25" s="240"/>
      <c r="ET25" s="240"/>
      <c r="EU25" s="240"/>
      <c r="EV25" s="240"/>
      <c r="EW25" s="240"/>
      <c r="EX25" s="240"/>
      <c r="EY25" s="240"/>
      <c r="EZ25" s="240"/>
      <c r="FA25" s="240"/>
      <c r="FB25" s="240"/>
      <c r="FC25" s="240"/>
      <c r="FD25" s="240"/>
      <c r="FE25" s="240"/>
      <c r="FF25" s="240"/>
      <c r="FG25" s="240"/>
      <c r="FH25" s="240"/>
      <c r="FI25" s="240"/>
      <c r="FL25" s="240"/>
      <c r="FM25" s="240"/>
      <c r="FN25" s="240"/>
      <c r="FO25" s="240"/>
      <c r="FP25" s="240"/>
      <c r="FQ25" s="240"/>
      <c r="FR25" s="240"/>
      <c r="FS25" s="240"/>
      <c r="FT25" s="240"/>
      <c r="FU25" s="240"/>
      <c r="FV25" s="240"/>
      <c r="FW25" s="240"/>
      <c r="FX25" s="240"/>
      <c r="FY25" s="240"/>
      <c r="FZ25" s="240"/>
      <c r="GA25" s="240"/>
      <c r="GB25" s="240"/>
      <c r="GC25" s="240"/>
      <c r="GD25" s="240"/>
      <c r="GE25" s="240"/>
      <c r="GF25" s="240"/>
      <c r="GG25" s="240"/>
      <c r="GH25" s="240"/>
      <c r="GI25" s="240"/>
      <c r="GJ25" s="240"/>
      <c r="GK25" s="240"/>
      <c r="GL25" s="240"/>
      <c r="GM25" s="240"/>
      <c r="GN25" s="240"/>
      <c r="GO25" s="240"/>
      <c r="GP25" s="240"/>
      <c r="GS25" s="240"/>
      <c r="GT25" s="240"/>
      <c r="GU25" s="240"/>
      <c r="GV25" s="240"/>
      <c r="GW25" s="240"/>
      <c r="GX25" s="240"/>
      <c r="GY25" s="240"/>
      <c r="GZ25" s="240"/>
      <c r="HA25" s="240"/>
      <c r="HB25" s="240"/>
      <c r="HC25" s="240"/>
      <c r="HD25" s="240"/>
      <c r="HE25" s="240"/>
      <c r="HF25" s="240"/>
      <c r="HG25" s="240"/>
      <c r="HH25" s="240"/>
      <c r="HI25" s="240"/>
      <c r="HJ25" s="240"/>
      <c r="HK25" s="240"/>
      <c r="HL25" s="240"/>
      <c r="HM25" s="240"/>
      <c r="HN25" s="240"/>
      <c r="HO25" s="240"/>
      <c r="HP25" s="240"/>
      <c r="HQ25" s="240"/>
      <c r="HR25" s="240"/>
      <c r="HS25" s="240"/>
      <c r="HT25" s="240"/>
      <c r="HU25" s="240"/>
      <c r="HV25" s="240"/>
      <c r="HW25" s="240"/>
      <c r="HZ25" s="240"/>
      <c r="IA25" s="240"/>
      <c r="IB25" s="240"/>
      <c r="IC25" s="240"/>
      <c r="ID25" s="240"/>
      <c r="IE25" s="240"/>
      <c r="IF25" s="240"/>
      <c r="IG25" s="240"/>
      <c r="IH25" s="240"/>
      <c r="II25" s="240"/>
      <c r="IJ25" s="240"/>
      <c r="IK25" s="240"/>
      <c r="IL25" s="240"/>
      <c r="IM25" s="240"/>
      <c r="IN25" s="240"/>
      <c r="IO25" s="240"/>
      <c r="IP25" s="240"/>
      <c r="IQ25" s="240"/>
      <c r="IR25" s="240"/>
      <c r="IS25" s="240"/>
      <c r="IT25" s="240"/>
      <c r="IU25" s="240"/>
      <c r="IV25" s="240"/>
      <c r="IW25" s="240"/>
      <c r="IX25" s="240"/>
      <c r="IY25" s="240"/>
      <c r="IZ25" s="240"/>
      <c r="JA25" s="240"/>
      <c r="JB25" s="240"/>
      <c r="JC25" s="514"/>
      <c r="JD25" s="240">
        <f t="shared" si="78"/>
        <v>0</v>
      </c>
      <c r="JG25" s="240"/>
      <c r="JH25" s="240"/>
      <c r="JI25" s="240"/>
      <c r="JJ25" s="240"/>
      <c r="JK25" s="240"/>
      <c r="JL25" s="240"/>
      <c r="JM25" s="240"/>
      <c r="JN25" s="240"/>
      <c r="JO25" s="240"/>
      <c r="JP25" s="240"/>
      <c r="JQ25" s="240"/>
      <c r="JR25" s="240"/>
      <c r="JS25" s="240"/>
      <c r="JT25" s="240"/>
      <c r="JU25" s="240"/>
      <c r="JV25" s="240"/>
      <c r="JW25" s="240"/>
      <c r="JX25" s="240"/>
      <c r="JY25" s="240"/>
      <c r="JZ25" s="240"/>
      <c r="KA25" s="240"/>
      <c r="KB25" s="240"/>
      <c r="KC25" s="240"/>
      <c r="KD25" s="240"/>
      <c r="KE25" s="240"/>
      <c r="KF25" s="240"/>
      <c r="KG25" s="240"/>
      <c r="KH25" s="240"/>
      <c r="KI25" s="240"/>
      <c r="KJ25" s="240"/>
      <c r="KK25" s="240">
        <f t="shared" si="60"/>
        <v>0</v>
      </c>
      <c r="KL25" s="234"/>
      <c r="KN25" s="240"/>
      <c r="KO25" s="240"/>
      <c r="KP25" s="240"/>
      <c r="KQ25" s="240"/>
      <c r="KR25" s="240"/>
      <c r="KS25" s="240"/>
      <c r="KT25" s="240"/>
      <c r="KU25" s="240"/>
      <c r="KV25" s="240"/>
      <c r="KW25" s="240"/>
      <c r="KX25" s="240"/>
      <c r="KY25" s="240"/>
      <c r="KZ25" s="240"/>
      <c r="LA25" s="240"/>
      <c r="LB25" s="240"/>
      <c r="LC25" s="240"/>
      <c r="LD25" s="240"/>
      <c r="LE25" s="240"/>
      <c r="LF25" s="240"/>
      <c r="LG25" s="240"/>
      <c r="LH25" s="240"/>
      <c r="LI25" s="240"/>
      <c r="LJ25" s="240"/>
      <c r="LK25" s="240"/>
      <c r="LL25" s="240"/>
      <c r="LM25" s="240"/>
      <c r="LN25" s="240"/>
      <c r="LO25" s="240"/>
      <c r="LP25" s="240"/>
      <c r="LQ25" s="240"/>
      <c r="LR25" s="240">
        <f t="shared" si="63"/>
        <v>0</v>
      </c>
      <c r="LU25" s="240"/>
      <c r="LV25" s="240"/>
      <c r="LW25" s="240"/>
      <c r="LX25" s="240"/>
      <c r="LY25" s="240"/>
      <c r="LZ25" s="240"/>
      <c r="MA25" s="240"/>
      <c r="MB25" s="240"/>
      <c r="MC25" s="240"/>
      <c r="MD25" s="240"/>
      <c r="ME25" s="240"/>
      <c r="MF25" s="240"/>
      <c r="MG25" s="240"/>
      <c r="MH25" s="240"/>
      <c r="MI25" s="240"/>
      <c r="MJ25" s="240"/>
      <c r="MK25" s="240"/>
      <c r="ML25" s="240"/>
      <c r="MM25" s="240"/>
      <c r="MN25" s="240"/>
      <c r="MO25" s="240"/>
      <c r="MP25" s="240"/>
      <c r="MQ25" s="240"/>
      <c r="MR25" s="240"/>
      <c r="MS25" s="240"/>
      <c r="MT25" s="240"/>
      <c r="MU25" s="240"/>
      <c r="MV25" s="240"/>
      <c r="MW25" s="240"/>
      <c r="MX25" s="240"/>
      <c r="MY25" s="240">
        <f t="shared" si="66"/>
        <v>0</v>
      </c>
      <c r="NB25" s="240"/>
      <c r="NC25" s="240"/>
      <c r="ND25" s="240"/>
      <c r="NE25" s="240"/>
      <c r="NF25" s="240"/>
      <c r="NG25" s="240"/>
      <c r="NH25" s="240"/>
      <c r="NI25" s="240"/>
      <c r="NJ25" s="240"/>
      <c r="NK25" s="240"/>
      <c r="NL25" s="240"/>
      <c r="NM25" s="240"/>
      <c r="NN25" s="240"/>
      <c r="NO25" s="240"/>
      <c r="NP25" s="240"/>
      <c r="NQ25" s="240"/>
      <c r="NR25" s="240"/>
      <c r="NS25" s="240"/>
      <c r="NT25" s="240"/>
      <c r="NU25" s="240"/>
      <c r="NV25" s="240"/>
      <c r="NW25" s="240"/>
      <c r="NX25" s="240"/>
      <c r="NY25" s="240"/>
      <c r="NZ25" s="240"/>
      <c r="OA25" s="240"/>
      <c r="OB25" s="240"/>
      <c r="OC25" s="240"/>
      <c r="OD25" s="240"/>
      <c r="OE25" s="240"/>
      <c r="OF25" s="240">
        <f t="shared" si="69"/>
        <v>0</v>
      </c>
      <c r="OI25" s="240"/>
      <c r="OJ25" s="240"/>
      <c r="OK25" s="240"/>
      <c r="OL25" s="240"/>
      <c r="OM25" s="240"/>
      <c r="ON25" s="240"/>
      <c r="OO25" s="240"/>
      <c r="OP25" s="240"/>
      <c r="OQ25" s="240"/>
      <c r="OR25" s="240"/>
      <c r="OS25" s="240"/>
      <c r="OT25" s="240"/>
      <c r="OU25" s="240"/>
      <c r="OV25" s="240"/>
      <c r="OW25" s="240"/>
      <c r="OX25" s="240"/>
      <c r="OY25" s="240"/>
      <c r="OZ25" s="240"/>
      <c r="PA25" s="240"/>
      <c r="PB25" s="240"/>
      <c r="PC25" s="240"/>
      <c r="PD25" s="240"/>
      <c r="PE25" s="240"/>
      <c r="PF25" s="240"/>
      <c r="PG25" s="240"/>
      <c r="PH25" s="240"/>
      <c r="PI25" s="240"/>
      <c r="PJ25" s="240"/>
      <c r="PK25" s="240"/>
      <c r="PL25" s="240"/>
      <c r="PM25" s="240">
        <f t="shared" si="72"/>
        <v>0</v>
      </c>
      <c r="PP25" s="240"/>
      <c r="PQ25" s="240"/>
      <c r="PR25" s="240"/>
      <c r="PS25" s="240"/>
      <c r="PT25" s="240"/>
      <c r="PU25" s="240"/>
      <c r="PV25" s="240"/>
      <c r="PW25" s="240"/>
      <c r="PX25" s="240"/>
      <c r="PY25" s="240"/>
      <c r="PZ25" s="240"/>
      <c r="QA25" s="240"/>
      <c r="QB25" s="240"/>
      <c r="QC25" s="240"/>
      <c r="QD25" s="240"/>
      <c r="QE25" s="240"/>
      <c r="QF25" s="240"/>
      <c r="QG25" s="240"/>
      <c r="QH25" s="240"/>
      <c r="QI25" s="240"/>
      <c r="QJ25" s="240"/>
      <c r="QK25" s="240"/>
      <c r="QL25" s="240"/>
      <c r="QM25" s="240"/>
      <c r="QN25" s="240"/>
      <c r="QO25" s="240"/>
      <c r="QP25" s="240"/>
      <c r="QQ25" s="240"/>
      <c r="QR25" s="240"/>
      <c r="QS25" s="240"/>
      <c r="QT25" s="242">
        <f t="shared" si="75"/>
        <v>0</v>
      </c>
      <c r="QU25" s="235"/>
      <c r="QV25" s="235"/>
      <c r="QW25" s="240"/>
      <c r="QX25" s="240"/>
      <c r="QY25" s="240"/>
      <c r="QZ25" s="240"/>
      <c r="RA25" s="240"/>
      <c r="RB25" s="240"/>
      <c r="RC25" s="240"/>
      <c r="RD25" s="240"/>
      <c r="RE25" s="240"/>
      <c r="RF25" s="240"/>
      <c r="RG25" s="240"/>
      <c r="RH25" s="240"/>
      <c r="RI25" s="240"/>
      <c r="RJ25" s="240"/>
      <c r="RK25" s="240"/>
      <c r="RL25" s="240"/>
      <c r="RM25" s="240"/>
      <c r="RN25" s="240"/>
      <c r="RO25" s="240"/>
      <c r="RP25" s="240"/>
      <c r="RQ25" s="240"/>
      <c r="RR25" s="240"/>
      <c r="RS25" s="240"/>
      <c r="RT25" s="240"/>
      <c r="RU25" s="240"/>
      <c r="RV25" s="240"/>
      <c r="RW25" s="240"/>
      <c r="RX25" s="240"/>
      <c r="RY25" s="240"/>
      <c r="RZ25" s="240"/>
      <c r="SA25" s="240"/>
    </row>
    <row r="26" spans="1:495" s="223" customFormat="1" ht="15" hidden="1" outlineLevel="1">
      <c r="A26" s="604">
        <f t="shared" si="36"/>
        <v>14</v>
      </c>
      <c r="B26" s="243"/>
      <c r="C26" s="240"/>
      <c r="D26" s="513"/>
      <c r="E26" s="514"/>
      <c r="F26" s="240"/>
      <c r="G26" s="513"/>
      <c r="H26" s="240"/>
      <c r="I26" s="240"/>
      <c r="J26" s="240"/>
      <c r="K26" s="240"/>
      <c r="L26" s="240"/>
      <c r="M26" s="240"/>
      <c r="N26" s="240"/>
      <c r="O26" s="240"/>
      <c r="P26" s="240"/>
      <c r="Q26" s="240"/>
      <c r="R26" s="240"/>
      <c r="S26" s="240"/>
      <c r="T26" s="240"/>
      <c r="U26" s="240"/>
      <c r="V26" s="240"/>
      <c r="W26" s="240"/>
      <c r="X26" s="240"/>
      <c r="Y26" s="240"/>
      <c r="Z26" s="240"/>
      <c r="AA26" s="240"/>
      <c r="AB26" s="240"/>
      <c r="AC26" s="240"/>
      <c r="AD26" s="240"/>
      <c r="AE26" s="240"/>
      <c r="AF26" s="240"/>
      <c r="AG26" s="240"/>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240"/>
      <c r="BM26" s="240"/>
      <c r="BN26" s="240"/>
      <c r="BQ26" s="240"/>
      <c r="BR26" s="240"/>
      <c r="BS26" s="240"/>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X26" s="240"/>
      <c r="CY26" s="240"/>
      <c r="CZ26" s="240"/>
      <c r="DA26" s="240"/>
      <c r="DB26" s="240"/>
      <c r="DC26" s="240"/>
      <c r="DD26" s="240"/>
      <c r="DE26" s="240"/>
      <c r="DF26" s="240"/>
      <c r="DG26" s="240"/>
      <c r="DH26" s="240"/>
      <c r="DI26" s="240"/>
      <c r="DJ26" s="240"/>
      <c r="DK26" s="240"/>
      <c r="DL26" s="240"/>
      <c r="DM26" s="240"/>
      <c r="DN26" s="240"/>
      <c r="DO26" s="240"/>
      <c r="DP26" s="240"/>
      <c r="DQ26" s="240"/>
      <c r="DR26" s="240"/>
      <c r="DS26" s="240"/>
      <c r="DT26" s="240"/>
      <c r="DU26" s="240"/>
      <c r="DV26" s="240"/>
      <c r="DW26" s="240"/>
      <c r="DX26" s="240"/>
      <c r="DY26" s="240"/>
      <c r="DZ26" s="240"/>
      <c r="EA26" s="240"/>
      <c r="EB26" s="240"/>
      <c r="EE26" s="240"/>
      <c r="EF26" s="240"/>
      <c r="EG26" s="240"/>
      <c r="EH26" s="240"/>
      <c r="EI26" s="240"/>
      <c r="EJ26" s="240"/>
      <c r="EK26" s="240"/>
      <c r="EL26" s="240"/>
      <c r="EM26" s="240"/>
      <c r="EN26" s="240"/>
      <c r="EO26" s="240"/>
      <c r="EP26" s="240"/>
      <c r="EQ26" s="240"/>
      <c r="ER26" s="240"/>
      <c r="ES26" s="240"/>
      <c r="ET26" s="240"/>
      <c r="EU26" s="240"/>
      <c r="EV26" s="240"/>
      <c r="EW26" s="240"/>
      <c r="EX26" s="240"/>
      <c r="EY26" s="240"/>
      <c r="EZ26" s="240"/>
      <c r="FA26" s="240"/>
      <c r="FB26" s="240"/>
      <c r="FC26" s="240"/>
      <c r="FD26" s="240"/>
      <c r="FE26" s="240"/>
      <c r="FF26" s="240"/>
      <c r="FG26" s="240"/>
      <c r="FH26" s="240"/>
      <c r="FI26" s="240"/>
      <c r="FL26" s="240"/>
      <c r="FM26" s="240"/>
      <c r="FN26" s="240"/>
      <c r="FO26" s="240"/>
      <c r="FP26" s="240"/>
      <c r="FQ26" s="240"/>
      <c r="FR26" s="240"/>
      <c r="FS26" s="240"/>
      <c r="FT26" s="240"/>
      <c r="FU26" s="240"/>
      <c r="FV26" s="240"/>
      <c r="FW26" s="240"/>
      <c r="FX26" s="240"/>
      <c r="FY26" s="240"/>
      <c r="FZ26" s="240"/>
      <c r="GA26" s="240"/>
      <c r="GB26" s="240"/>
      <c r="GC26" s="240"/>
      <c r="GD26" s="240"/>
      <c r="GE26" s="240"/>
      <c r="GF26" s="240"/>
      <c r="GG26" s="240"/>
      <c r="GH26" s="240"/>
      <c r="GI26" s="240"/>
      <c r="GJ26" s="240"/>
      <c r="GK26" s="240"/>
      <c r="GL26" s="240"/>
      <c r="GM26" s="240"/>
      <c r="GN26" s="240"/>
      <c r="GO26" s="240"/>
      <c r="GP26" s="240"/>
      <c r="GS26" s="240"/>
      <c r="GT26" s="240"/>
      <c r="GU26" s="240"/>
      <c r="GV26" s="240"/>
      <c r="GW26" s="240"/>
      <c r="GX26" s="240"/>
      <c r="GY26" s="240"/>
      <c r="GZ26" s="240"/>
      <c r="HA26" s="240"/>
      <c r="HB26" s="240"/>
      <c r="HC26" s="240"/>
      <c r="HD26" s="240"/>
      <c r="HE26" s="240"/>
      <c r="HF26" s="240"/>
      <c r="HG26" s="240"/>
      <c r="HH26" s="240"/>
      <c r="HI26" s="240"/>
      <c r="HJ26" s="240"/>
      <c r="HK26" s="240"/>
      <c r="HL26" s="240"/>
      <c r="HM26" s="240"/>
      <c r="HN26" s="240"/>
      <c r="HO26" s="240"/>
      <c r="HP26" s="240"/>
      <c r="HQ26" s="240"/>
      <c r="HR26" s="240"/>
      <c r="HS26" s="240"/>
      <c r="HT26" s="240"/>
      <c r="HU26" s="240"/>
      <c r="HV26" s="240"/>
      <c r="HW26" s="240"/>
      <c r="HZ26" s="240"/>
      <c r="IA26" s="240"/>
      <c r="IB26" s="240"/>
      <c r="IC26" s="240"/>
      <c r="ID26" s="240"/>
      <c r="IE26" s="240"/>
      <c r="IF26" s="240"/>
      <c r="IG26" s="240"/>
      <c r="IH26" s="240"/>
      <c r="II26" s="240"/>
      <c r="IJ26" s="240"/>
      <c r="IK26" s="240"/>
      <c r="IL26" s="240"/>
      <c r="IM26" s="240"/>
      <c r="IN26" s="240"/>
      <c r="IO26" s="240"/>
      <c r="IP26" s="240"/>
      <c r="IQ26" s="240"/>
      <c r="IR26" s="240"/>
      <c r="IS26" s="240"/>
      <c r="IT26" s="240"/>
      <c r="IU26" s="240"/>
      <c r="IV26" s="240"/>
      <c r="IW26" s="240"/>
      <c r="IX26" s="240"/>
      <c r="IY26" s="240"/>
      <c r="IZ26" s="240"/>
      <c r="JA26" s="240"/>
      <c r="JB26" s="240"/>
      <c r="JC26" s="514"/>
      <c r="JD26" s="240">
        <f t="shared" si="78"/>
        <v>0</v>
      </c>
      <c r="JG26" s="240"/>
      <c r="JH26" s="240"/>
      <c r="JI26" s="240"/>
      <c r="JJ26" s="240"/>
      <c r="JK26" s="240"/>
      <c r="JL26" s="240"/>
      <c r="JM26" s="240"/>
      <c r="JN26" s="240"/>
      <c r="JO26" s="240"/>
      <c r="JP26" s="240"/>
      <c r="JQ26" s="240"/>
      <c r="JR26" s="240"/>
      <c r="JS26" s="240"/>
      <c r="JT26" s="240"/>
      <c r="JU26" s="240"/>
      <c r="JV26" s="240"/>
      <c r="JW26" s="240"/>
      <c r="JX26" s="240"/>
      <c r="JY26" s="240"/>
      <c r="JZ26" s="240"/>
      <c r="KA26" s="240"/>
      <c r="KB26" s="240"/>
      <c r="KC26" s="240"/>
      <c r="KD26" s="240"/>
      <c r="KE26" s="240"/>
      <c r="KF26" s="240"/>
      <c r="KG26" s="240"/>
      <c r="KH26" s="240"/>
      <c r="KI26" s="240"/>
      <c r="KJ26" s="240"/>
      <c r="KK26" s="240">
        <f t="shared" si="60"/>
        <v>0</v>
      </c>
      <c r="KL26" s="234"/>
      <c r="KN26" s="240"/>
      <c r="KO26" s="240"/>
      <c r="KP26" s="240"/>
      <c r="KQ26" s="240"/>
      <c r="KR26" s="240"/>
      <c r="KS26" s="240"/>
      <c r="KT26" s="240"/>
      <c r="KU26" s="240"/>
      <c r="KV26" s="240"/>
      <c r="KW26" s="240"/>
      <c r="KX26" s="240"/>
      <c r="KY26" s="240"/>
      <c r="KZ26" s="240"/>
      <c r="LA26" s="240"/>
      <c r="LB26" s="240"/>
      <c r="LC26" s="240"/>
      <c r="LD26" s="240"/>
      <c r="LE26" s="240"/>
      <c r="LF26" s="240"/>
      <c r="LG26" s="240"/>
      <c r="LH26" s="240"/>
      <c r="LI26" s="240"/>
      <c r="LJ26" s="240"/>
      <c r="LK26" s="240"/>
      <c r="LL26" s="240"/>
      <c r="LM26" s="240"/>
      <c r="LN26" s="240"/>
      <c r="LO26" s="240"/>
      <c r="LP26" s="240"/>
      <c r="LQ26" s="240"/>
      <c r="LR26" s="240">
        <f t="shared" si="63"/>
        <v>0</v>
      </c>
      <c r="LU26" s="240"/>
      <c r="LV26" s="240"/>
      <c r="LW26" s="240"/>
      <c r="LX26" s="240"/>
      <c r="LY26" s="240"/>
      <c r="LZ26" s="240"/>
      <c r="MA26" s="240"/>
      <c r="MB26" s="240"/>
      <c r="MC26" s="240"/>
      <c r="MD26" s="240"/>
      <c r="ME26" s="240"/>
      <c r="MF26" s="240"/>
      <c r="MG26" s="240"/>
      <c r="MH26" s="240"/>
      <c r="MI26" s="240"/>
      <c r="MJ26" s="240"/>
      <c r="MK26" s="240"/>
      <c r="ML26" s="240"/>
      <c r="MM26" s="240"/>
      <c r="MN26" s="240"/>
      <c r="MO26" s="240"/>
      <c r="MP26" s="240"/>
      <c r="MQ26" s="240"/>
      <c r="MR26" s="240"/>
      <c r="MS26" s="240"/>
      <c r="MT26" s="240"/>
      <c r="MU26" s="240"/>
      <c r="MV26" s="240"/>
      <c r="MW26" s="240"/>
      <c r="MX26" s="240"/>
      <c r="MY26" s="240">
        <f t="shared" si="66"/>
        <v>0</v>
      </c>
      <c r="NB26" s="240"/>
      <c r="NC26" s="240"/>
      <c r="ND26" s="240"/>
      <c r="NE26" s="240"/>
      <c r="NF26" s="240"/>
      <c r="NG26" s="240"/>
      <c r="NH26" s="240"/>
      <c r="NI26" s="240"/>
      <c r="NJ26" s="240"/>
      <c r="NK26" s="240"/>
      <c r="NL26" s="240"/>
      <c r="NM26" s="240"/>
      <c r="NN26" s="240"/>
      <c r="NO26" s="240"/>
      <c r="NP26" s="240"/>
      <c r="NQ26" s="240"/>
      <c r="NR26" s="240"/>
      <c r="NS26" s="240"/>
      <c r="NT26" s="240"/>
      <c r="NU26" s="240"/>
      <c r="NV26" s="240"/>
      <c r="NW26" s="240"/>
      <c r="NX26" s="240"/>
      <c r="NY26" s="240"/>
      <c r="NZ26" s="240"/>
      <c r="OA26" s="240"/>
      <c r="OB26" s="240"/>
      <c r="OC26" s="240"/>
      <c r="OD26" s="240"/>
      <c r="OE26" s="240"/>
      <c r="OF26" s="240">
        <f t="shared" si="69"/>
        <v>0</v>
      </c>
      <c r="OI26" s="240"/>
      <c r="OJ26" s="240"/>
      <c r="OK26" s="240"/>
      <c r="OL26" s="240"/>
      <c r="OM26" s="240"/>
      <c r="ON26" s="240"/>
      <c r="OO26" s="240"/>
      <c r="OP26" s="240"/>
      <c r="OQ26" s="240"/>
      <c r="OR26" s="240"/>
      <c r="OS26" s="240"/>
      <c r="OT26" s="240"/>
      <c r="OU26" s="240"/>
      <c r="OV26" s="240"/>
      <c r="OW26" s="240"/>
      <c r="OX26" s="240"/>
      <c r="OY26" s="240"/>
      <c r="OZ26" s="240"/>
      <c r="PA26" s="240"/>
      <c r="PB26" s="240"/>
      <c r="PC26" s="240"/>
      <c r="PD26" s="240"/>
      <c r="PE26" s="240"/>
      <c r="PF26" s="240"/>
      <c r="PG26" s="240"/>
      <c r="PH26" s="240"/>
      <c r="PI26" s="240"/>
      <c r="PJ26" s="240"/>
      <c r="PK26" s="240"/>
      <c r="PL26" s="240"/>
      <c r="PM26" s="240">
        <f t="shared" si="72"/>
        <v>0</v>
      </c>
      <c r="PP26" s="240"/>
      <c r="PQ26" s="240"/>
      <c r="PR26" s="240"/>
      <c r="PS26" s="240"/>
      <c r="PT26" s="240"/>
      <c r="PU26" s="240"/>
      <c r="PV26" s="240"/>
      <c r="PW26" s="240"/>
      <c r="PX26" s="240"/>
      <c r="PY26" s="240"/>
      <c r="PZ26" s="240"/>
      <c r="QA26" s="240"/>
      <c r="QB26" s="240"/>
      <c r="QC26" s="240"/>
      <c r="QD26" s="240"/>
      <c r="QE26" s="240"/>
      <c r="QF26" s="240"/>
      <c r="QG26" s="240"/>
      <c r="QH26" s="240"/>
      <c r="QI26" s="240"/>
      <c r="QJ26" s="240"/>
      <c r="QK26" s="240"/>
      <c r="QL26" s="240"/>
      <c r="QM26" s="240"/>
      <c r="QN26" s="240"/>
      <c r="QO26" s="240"/>
      <c r="QP26" s="240"/>
      <c r="QQ26" s="240"/>
      <c r="QR26" s="240"/>
      <c r="QS26" s="240"/>
      <c r="QT26" s="242">
        <f t="shared" si="75"/>
        <v>0</v>
      </c>
      <c r="QU26" s="235"/>
      <c r="QV26" s="235"/>
      <c r="QW26" s="240"/>
      <c r="QX26" s="240"/>
      <c r="QY26" s="240"/>
      <c r="QZ26" s="240"/>
      <c r="RA26" s="240"/>
      <c r="RB26" s="240"/>
      <c r="RC26" s="240"/>
      <c r="RD26" s="240"/>
      <c r="RE26" s="240"/>
      <c r="RF26" s="240"/>
      <c r="RG26" s="240"/>
      <c r="RH26" s="240"/>
      <c r="RI26" s="240"/>
      <c r="RJ26" s="240"/>
      <c r="RK26" s="240"/>
      <c r="RL26" s="240"/>
      <c r="RM26" s="240"/>
      <c r="RN26" s="240"/>
      <c r="RO26" s="240"/>
      <c r="RP26" s="240"/>
      <c r="RQ26" s="240"/>
      <c r="RR26" s="240"/>
      <c r="RS26" s="240"/>
      <c r="RT26" s="240"/>
      <c r="RU26" s="240"/>
      <c r="RV26" s="240"/>
      <c r="RW26" s="240"/>
      <c r="RX26" s="240"/>
      <c r="RY26" s="240"/>
      <c r="RZ26" s="240"/>
      <c r="SA26" s="240"/>
    </row>
    <row r="27" spans="1:495" s="223" customFormat="1" ht="15" hidden="1" outlineLevel="1">
      <c r="A27" s="604">
        <f t="shared" si="36"/>
        <v>15</v>
      </c>
      <c r="B27" s="243"/>
      <c r="C27" s="240"/>
      <c r="D27" s="513"/>
      <c r="E27" s="514"/>
      <c r="F27" s="240"/>
      <c r="G27" s="513"/>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Q27" s="240"/>
      <c r="BR27" s="240"/>
      <c r="BS27" s="240"/>
      <c r="BT27" s="240"/>
      <c r="BU27" s="240"/>
      <c r="BV27" s="240"/>
      <c r="BW27" s="240"/>
      <c r="BX27" s="240"/>
      <c r="BY27" s="240"/>
      <c r="BZ27" s="240"/>
      <c r="CA27" s="240"/>
      <c r="CB27" s="240"/>
      <c r="CC27" s="240"/>
      <c r="CD27" s="240"/>
      <c r="CE27" s="240"/>
      <c r="CF27" s="240"/>
      <c r="CG27" s="240"/>
      <c r="CH27" s="240"/>
      <c r="CI27" s="240"/>
      <c r="CJ27" s="240"/>
      <c r="CK27" s="240"/>
      <c r="CL27" s="240"/>
      <c r="CM27" s="240"/>
      <c r="CN27" s="240"/>
      <c r="CO27" s="240"/>
      <c r="CP27" s="240"/>
      <c r="CQ27" s="240"/>
      <c r="CR27" s="240"/>
      <c r="CS27" s="240"/>
      <c r="CT27" s="240"/>
      <c r="CU27" s="240"/>
      <c r="CX27" s="240"/>
      <c r="CY27" s="240"/>
      <c r="CZ27" s="240"/>
      <c r="DA27" s="240"/>
      <c r="DB27" s="240"/>
      <c r="DC27" s="240"/>
      <c r="DD27" s="240"/>
      <c r="DE27" s="240"/>
      <c r="DF27" s="240"/>
      <c r="DG27" s="240"/>
      <c r="DH27" s="240"/>
      <c r="DI27" s="240"/>
      <c r="DJ27" s="240"/>
      <c r="DK27" s="240"/>
      <c r="DL27" s="240"/>
      <c r="DM27" s="240"/>
      <c r="DN27" s="240"/>
      <c r="DO27" s="240"/>
      <c r="DP27" s="240"/>
      <c r="DQ27" s="240"/>
      <c r="DR27" s="240"/>
      <c r="DS27" s="240"/>
      <c r="DT27" s="240"/>
      <c r="DU27" s="240"/>
      <c r="DV27" s="240"/>
      <c r="DW27" s="240"/>
      <c r="DX27" s="240"/>
      <c r="DY27" s="240"/>
      <c r="DZ27" s="240"/>
      <c r="EA27" s="240"/>
      <c r="EB27" s="240"/>
      <c r="EE27" s="240"/>
      <c r="EF27" s="240"/>
      <c r="EG27" s="240"/>
      <c r="EH27" s="240"/>
      <c r="EI27" s="240"/>
      <c r="EJ27" s="240"/>
      <c r="EK27" s="240"/>
      <c r="EL27" s="240"/>
      <c r="EM27" s="240"/>
      <c r="EN27" s="240"/>
      <c r="EO27" s="240"/>
      <c r="EP27" s="240"/>
      <c r="EQ27" s="240"/>
      <c r="ER27" s="240"/>
      <c r="ES27" s="240"/>
      <c r="ET27" s="240"/>
      <c r="EU27" s="240"/>
      <c r="EV27" s="240"/>
      <c r="EW27" s="240"/>
      <c r="EX27" s="240"/>
      <c r="EY27" s="240"/>
      <c r="EZ27" s="240"/>
      <c r="FA27" s="240"/>
      <c r="FB27" s="240"/>
      <c r="FC27" s="240"/>
      <c r="FD27" s="240"/>
      <c r="FE27" s="240"/>
      <c r="FF27" s="240"/>
      <c r="FG27" s="240"/>
      <c r="FH27" s="240"/>
      <c r="FI27" s="240"/>
      <c r="FL27" s="240"/>
      <c r="FM27" s="240"/>
      <c r="FN27" s="240"/>
      <c r="FO27" s="240"/>
      <c r="FP27" s="240"/>
      <c r="FQ27" s="240"/>
      <c r="FR27" s="240"/>
      <c r="FS27" s="240"/>
      <c r="FT27" s="240"/>
      <c r="FU27" s="240"/>
      <c r="FV27" s="240"/>
      <c r="FW27" s="240"/>
      <c r="FX27" s="240"/>
      <c r="FY27" s="240"/>
      <c r="FZ27" s="240"/>
      <c r="GA27" s="240"/>
      <c r="GB27" s="240"/>
      <c r="GC27" s="240"/>
      <c r="GD27" s="240"/>
      <c r="GE27" s="240"/>
      <c r="GF27" s="240"/>
      <c r="GG27" s="240"/>
      <c r="GH27" s="240"/>
      <c r="GI27" s="240"/>
      <c r="GJ27" s="240"/>
      <c r="GK27" s="240"/>
      <c r="GL27" s="240"/>
      <c r="GM27" s="240"/>
      <c r="GN27" s="240"/>
      <c r="GO27" s="240"/>
      <c r="GP27" s="240"/>
      <c r="GS27" s="240"/>
      <c r="GT27" s="240"/>
      <c r="GU27" s="240"/>
      <c r="GV27" s="240"/>
      <c r="GW27" s="240"/>
      <c r="GX27" s="240"/>
      <c r="GY27" s="240"/>
      <c r="GZ27" s="240"/>
      <c r="HA27" s="240"/>
      <c r="HB27" s="240"/>
      <c r="HC27" s="240"/>
      <c r="HD27" s="240"/>
      <c r="HE27" s="240"/>
      <c r="HF27" s="240"/>
      <c r="HG27" s="240"/>
      <c r="HH27" s="240"/>
      <c r="HI27" s="240"/>
      <c r="HJ27" s="240"/>
      <c r="HK27" s="240"/>
      <c r="HL27" s="240"/>
      <c r="HM27" s="240"/>
      <c r="HN27" s="240"/>
      <c r="HO27" s="240"/>
      <c r="HP27" s="240"/>
      <c r="HQ27" s="240"/>
      <c r="HR27" s="240"/>
      <c r="HS27" s="240"/>
      <c r="HT27" s="240"/>
      <c r="HU27" s="240"/>
      <c r="HV27" s="240"/>
      <c r="HW27" s="240"/>
      <c r="HZ27" s="240"/>
      <c r="IA27" s="240"/>
      <c r="IB27" s="240"/>
      <c r="IC27" s="240"/>
      <c r="ID27" s="240"/>
      <c r="IE27" s="240"/>
      <c r="IF27" s="240"/>
      <c r="IG27" s="240"/>
      <c r="IH27" s="240"/>
      <c r="II27" s="240"/>
      <c r="IJ27" s="240"/>
      <c r="IK27" s="240"/>
      <c r="IL27" s="240"/>
      <c r="IM27" s="240"/>
      <c r="IN27" s="240"/>
      <c r="IO27" s="240"/>
      <c r="IP27" s="240"/>
      <c r="IQ27" s="240"/>
      <c r="IR27" s="240"/>
      <c r="IS27" s="240"/>
      <c r="IT27" s="240"/>
      <c r="IU27" s="240"/>
      <c r="IV27" s="240"/>
      <c r="IW27" s="240"/>
      <c r="IX27" s="240"/>
      <c r="IY27" s="240"/>
      <c r="IZ27" s="240"/>
      <c r="JA27" s="240"/>
      <c r="JB27" s="240"/>
      <c r="JC27" s="514"/>
      <c r="JD27" s="240">
        <f t="shared" si="78"/>
        <v>0</v>
      </c>
      <c r="JG27" s="240"/>
      <c r="JH27" s="240"/>
      <c r="JI27" s="240"/>
      <c r="JJ27" s="240"/>
      <c r="JK27" s="240"/>
      <c r="JL27" s="240"/>
      <c r="JM27" s="240"/>
      <c r="JN27" s="240"/>
      <c r="JO27" s="240"/>
      <c r="JP27" s="240"/>
      <c r="JQ27" s="240"/>
      <c r="JR27" s="240"/>
      <c r="JS27" s="240"/>
      <c r="JT27" s="240"/>
      <c r="JU27" s="240"/>
      <c r="JV27" s="240"/>
      <c r="JW27" s="240"/>
      <c r="JX27" s="240"/>
      <c r="JY27" s="240"/>
      <c r="JZ27" s="240"/>
      <c r="KA27" s="240"/>
      <c r="KB27" s="240"/>
      <c r="KC27" s="240"/>
      <c r="KD27" s="240"/>
      <c r="KE27" s="240"/>
      <c r="KF27" s="240"/>
      <c r="KG27" s="240"/>
      <c r="KH27" s="240"/>
      <c r="KI27" s="240"/>
      <c r="KJ27" s="240"/>
      <c r="KK27" s="240">
        <f t="shared" si="60"/>
        <v>0</v>
      </c>
      <c r="KL27" s="234"/>
      <c r="KN27" s="240"/>
      <c r="KO27" s="240"/>
      <c r="KP27" s="240"/>
      <c r="KQ27" s="240"/>
      <c r="KR27" s="240"/>
      <c r="KS27" s="240"/>
      <c r="KT27" s="240"/>
      <c r="KU27" s="240"/>
      <c r="KV27" s="240"/>
      <c r="KW27" s="240"/>
      <c r="KX27" s="240"/>
      <c r="KY27" s="240"/>
      <c r="KZ27" s="240"/>
      <c r="LA27" s="240"/>
      <c r="LB27" s="240"/>
      <c r="LC27" s="240"/>
      <c r="LD27" s="240"/>
      <c r="LE27" s="240"/>
      <c r="LF27" s="240"/>
      <c r="LG27" s="240"/>
      <c r="LH27" s="240"/>
      <c r="LI27" s="240"/>
      <c r="LJ27" s="240"/>
      <c r="LK27" s="240"/>
      <c r="LL27" s="240"/>
      <c r="LM27" s="240"/>
      <c r="LN27" s="240"/>
      <c r="LO27" s="240"/>
      <c r="LP27" s="240"/>
      <c r="LQ27" s="240"/>
      <c r="LR27" s="240">
        <f t="shared" si="63"/>
        <v>0</v>
      </c>
      <c r="LU27" s="240"/>
      <c r="LV27" s="240"/>
      <c r="LW27" s="240"/>
      <c r="LX27" s="240"/>
      <c r="LY27" s="240"/>
      <c r="LZ27" s="240"/>
      <c r="MA27" s="240"/>
      <c r="MB27" s="240"/>
      <c r="MC27" s="240"/>
      <c r="MD27" s="240"/>
      <c r="ME27" s="240"/>
      <c r="MF27" s="240"/>
      <c r="MG27" s="240"/>
      <c r="MH27" s="240"/>
      <c r="MI27" s="240"/>
      <c r="MJ27" s="240"/>
      <c r="MK27" s="240"/>
      <c r="ML27" s="240"/>
      <c r="MM27" s="240"/>
      <c r="MN27" s="240"/>
      <c r="MO27" s="240"/>
      <c r="MP27" s="240"/>
      <c r="MQ27" s="240"/>
      <c r="MR27" s="240"/>
      <c r="MS27" s="240"/>
      <c r="MT27" s="240"/>
      <c r="MU27" s="240"/>
      <c r="MV27" s="240"/>
      <c r="MW27" s="240"/>
      <c r="MX27" s="240"/>
      <c r="MY27" s="240">
        <f t="shared" si="66"/>
        <v>0</v>
      </c>
      <c r="NB27" s="240"/>
      <c r="NC27" s="240"/>
      <c r="ND27" s="240"/>
      <c r="NE27" s="240"/>
      <c r="NF27" s="240"/>
      <c r="NG27" s="240"/>
      <c r="NH27" s="240"/>
      <c r="NI27" s="240"/>
      <c r="NJ27" s="240"/>
      <c r="NK27" s="240"/>
      <c r="NL27" s="240"/>
      <c r="NM27" s="240"/>
      <c r="NN27" s="240"/>
      <c r="NO27" s="240"/>
      <c r="NP27" s="240"/>
      <c r="NQ27" s="240"/>
      <c r="NR27" s="240"/>
      <c r="NS27" s="240"/>
      <c r="NT27" s="240"/>
      <c r="NU27" s="240"/>
      <c r="NV27" s="240"/>
      <c r="NW27" s="240"/>
      <c r="NX27" s="240"/>
      <c r="NY27" s="240"/>
      <c r="NZ27" s="240"/>
      <c r="OA27" s="240"/>
      <c r="OB27" s="240"/>
      <c r="OC27" s="240"/>
      <c r="OD27" s="240"/>
      <c r="OE27" s="240"/>
      <c r="OF27" s="240">
        <f t="shared" si="69"/>
        <v>0</v>
      </c>
      <c r="OI27" s="240"/>
      <c r="OJ27" s="240"/>
      <c r="OK27" s="240"/>
      <c r="OL27" s="240"/>
      <c r="OM27" s="240"/>
      <c r="ON27" s="240"/>
      <c r="OO27" s="240"/>
      <c r="OP27" s="240"/>
      <c r="OQ27" s="240"/>
      <c r="OR27" s="240"/>
      <c r="OS27" s="240"/>
      <c r="OT27" s="240"/>
      <c r="OU27" s="240"/>
      <c r="OV27" s="240"/>
      <c r="OW27" s="240"/>
      <c r="OX27" s="240"/>
      <c r="OY27" s="240"/>
      <c r="OZ27" s="240"/>
      <c r="PA27" s="240"/>
      <c r="PB27" s="240"/>
      <c r="PC27" s="240"/>
      <c r="PD27" s="240"/>
      <c r="PE27" s="240"/>
      <c r="PF27" s="240"/>
      <c r="PG27" s="240"/>
      <c r="PH27" s="240"/>
      <c r="PI27" s="240"/>
      <c r="PJ27" s="240"/>
      <c r="PK27" s="240"/>
      <c r="PL27" s="240"/>
      <c r="PM27" s="240">
        <f t="shared" si="72"/>
        <v>0</v>
      </c>
      <c r="PP27" s="240"/>
      <c r="PQ27" s="240"/>
      <c r="PR27" s="240"/>
      <c r="PS27" s="240"/>
      <c r="PT27" s="240"/>
      <c r="PU27" s="240"/>
      <c r="PV27" s="240"/>
      <c r="PW27" s="240"/>
      <c r="PX27" s="240"/>
      <c r="PY27" s="240"/>
      <c r="PZ27" s="240"/>
      <c r="QA27" s="240"/>
      <c r="QB27" s="240"/>
      <c r="QC27" s="240"/>
      <c r="QD27" s="240"/>
      <c r="QE27" s="240"/>
      <c r="QF27" s="240"/>
      <c r="QG27" s="240"/>
      <c r="QH27" s="240"/>
      <c r="QI27" s="240"/>
      <c r="QJ27" s="240"/>
      <c r="QK27" s="240"/>
      <c r="QL27" s="240"/>
      <c r="QM27" s="240"/>
      <c r="QN27" s="240"/>
      <c r="QO27" s="240"/>
      <c r="QP27" s="240"/>
      <c r="QQ27" s="240"/>
      <c r="QR27" s="240"/>
      <c r="QS27" s="240"/>
      <c r="QT27" s="242">
        <f t="shared" si="75"/>
        <v>0</v>
      </c>
      <c r="QU27" s="235"/>
      <c r="QV27" s="235"/>
      <c r="QW27" s="240"/>
      <c r="QX27" s="240"/>
      <c r="QY27" s="240"/>
      <c r="QZ27" s="240"/>
      <c r="RA27" s="240"/>
      <c r="RB27" s="240"/>
      <c r="RC27" s="240"/>
      <c r="RD27" s="240"/>
      <c r="RE27" s="240"/>
      <c r="RF27" s="240"/>
      <c r="RG27" s="240"/>
      <c r="RH27" s="240"/>
      <c r="RI27" s="240"/>
      <c r="RJ27" s="240"/>
      <c r="RK27" s="240"/>
      <c r="RL27" s="240"/>
      <c r="RM27" s="240"/>
      <c r="RN27" s="240"/>
      <c r="RO27" s="240"/>
      <c r="RP27" s="240"/>
      <c r="RQ27" s="240"/>
      <c r="RR27" s="240"/>
      <c r="RS27" s="240"/>
      <c r="RT27" s="240"/>
      <c r="RU27" s="240"/>
      <c r="RV27" s="240"/>
      <c r="RW27" s="240"/>
      <c r="RX27" s="240"/>
      <c r="RY27" s="240"/>
      <c r="RZ27" s="240"/>
      <c r="SA27" s="240"/>
    </row>
    <row r="28" spans="1:495" s="223" customFormat="1" ht="15" hidden="1" outlineLevel="1">
      <c r="A28" s="604">
        <f t="shared" si="36"/>
        <v>16</v>
      </c>
      <c r="B28" s="243"/>
      <c r="C28" s="240"/>
      <c r="D28" s="513"/>
      <c r="E28" s="514"/>
      <c r="F28" s="240"/>
      <c r="G28" s="513"/>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Q28" s="240"/>
      <c r="BR28" s="240"/>
      <c r="BS28" s="240"/>
      <c r="BT28" s="240"/>
      <c r="BU28" s="240"/>
      <c r="BV28" s="240"/>
      <c r="BW28" s="240"/>
      <c r="BX28" s="240"/>
      <c r="BY28" s="240"/>
      <c r="BZ28" s="240"/>
      <c r="CA28" s="240"/>
      <c r="CB28" s="240"/>
      <c r="CC28" s="240"/>
      <c r="CD28" s="240"/>
      <c r="CE28" s="240"/>
      <c r="CF28" s="240"/>
      <c r="CG28" s="240"/>
      <c r="CH28" s="240"/>
      <c r="CI28" s="240"/>
      <c r="CJ28" s="240"/>
      <c r="CK28" s="240"/>
      <c r="CL28" s="240"/>
      <c r="CM28" s="240"/>
      <c r="CN28" s="240"/>
      <c r="CO28" s="240"/>
      <c r="CP28" s="240"/>
      <c r="CQ28" s="240"/>
      <c r="CR28" s="240"/>
      <c r="CS28" s="240"/>
      <c r="CT28" s="240"/>
      <c r="CU28" s="240"/>
      <c r="CX28" s="240"/>
      <c r="CY28" s="240"/>
      <c r="CZ28" s="240"/>
      <c r="DA28" s="240"/>
      <c r="DB28" s="240"/>
      <c r="DC28" s="240"/>
      <c r="DD28" s="240"/>
      <c r="DE28" s="240"/>
      <c r="DF28" s="240"/>
      <c r="DG28" s="240"/>
      <c r="DH28" s="240"/>
      <c r="DI28" s="240"/>
      <c r="DJ28" s="240"/>
      <c r="DK28" s="240"/>
      <c r="DL28" s="240"/>
      <c r="DM28" s="240"/>
      <c r="DN28" s="240"/>
      <c r="DO28" s="240"/>
      <c r="DP28" s="240"/>
      <c r="DQ28" s="240"/>
      <c r="DR28" s="240"/>
      <c r="DS28" s="240"/>
      <c r="DT28" s="240"/>
      <c r="DU28" s="240"/>
      <c r="DV28" s="240"/>
      <c r="DW28" s="240"/>
      <c r="DX28" s="240"/>
      <c r="DY28" s="240"/>
      <c r="DZ28" s="240"/>
      <c r="EA28" s="240"/>
      <c r="EB28" s="240"/>
      <c r="EE28" s="240"/>
      <c r="EF28" s="240"/>
      <c r="EG28" s="240"/>
      <c r="EH28" s="240"/>
      <c r="EI28" s="240"/>
      <c r="EJ28" s="240"/>
      <c r="EK28" s="240"/>
      <c r="EL28" s="240"/>
      <c r="EM28" s="240"/>
      <c r="EN28" s="240"/>
      <c r="EO28" s="240"/>
      <c r="EP28" s="240"/>
      <c r="EQ28" s="240"/>
      <c r="ER28" s="240"/>
      <c r="ES28" s="240"/>
      <c r="ET28" s="240"/>
      <c r="EU28" s="240"/>
      <c r="EV28" s="240"/>
      <c r="EW28" s="240"/>
      <c r="EX28" s="240"/>
      <c r="EY28" s="240"/>
      <c r="EZ28" s="240"/>
      <c r="FA28" s="240"/>
      <c r="FB28" s="240"/>
      <c r="FC28" s="240"/>
      <c r="FD28" s="240"/>
      <c r="FE28" s="240"/>
      <c r="FF28" s="240"/>
      <c r="FG28" s="240"/>
      <c r="FH28" s="240"/>
      <c r="FI28" s="240"/>
      <c r="FL28" s="240"/>
      <c r="FM28" s="240"/>
      <c r="FN28" s="240"/>
      <c r="FO28" s="240"/>
      <c r="FP28" s="240"/>
      <c r="FQ28" s="240"/>
      <c r="FR28" s="240"/>
      <c r="FS28" s="240"/>
      <c r="FT28" s="240"/>
      <c r="FU28" s="240"/>
      <c r="FV28" s="240"/>
      <c r="FW28" s="240"/>
      <c r="FX28" s="240"/>
      <c r="FY28" s="240"/>
      <c r="FZ28" s="240"/>
      <c r="GA28" s="240"/>
      <c r="GB28" s="240"/>
      <c r="GC28" s="240"/>
      <c r="GD28" s="240"/>
      <c r="GE28" s="240"/>
      <c r="GF28" s="240"/>
      <c r="GG28" s="240"/>
      <c r="GH28" s="240"/>
      <c r="GI28" s="240"/>
      <c r="GJ28" s="240"/>
      <c r="GK28" s="240"/>
      <c r="GL28" s="240"/>
      <c r="GM28" s="240"/>
      <c r="GN28" s="240"/>
      <c r="GO28" s="240"/>
      <c r="GP28" s="240"/>
      <c r="GS28" s="240"/>
      <c r="GT28" s="240"/>
      <c r="GU28" s="240"/>
      <c r="GV28" s="240"/>
      <c r="GW28" s="240"/>
      <c r="GX28" s="240"/>
      <c r="GY28" s="240"/>
      <c r="GZ28" s="240"/>
      <c r="HA28" s="240"/>
      <c r="HB28" s="240"/>
      <c r="HC28" s="240"/>
      <c r="HD28" s="240"/>
      <c r="HE28" s="240"/>
      <c r="HF28" s="240"/>
      <c r="HG28" s="240"/>
      <c r="HH28" s="240"/>
      <c r="HI28" s="240"/>
      <c r="HJ28" s="240"/>
      <c r="HK28" s="240"/>
      <c r="HL28" s="240"/>
      <c r="HM28" s="240"/>
      <c r="HN28" s="240"/>
      <c r="HO28" s="240"/>
      <c r="HP28" s="240"/>
      <c r="HQ28" s="240"/>
      <c r="HR28" s="240"/>
      <c r="HS28" s="240"/>
      <c r="HT28" s="240"/>
      <c r="HU28" s="240"/>
      <c r="HV28" s="240"/>
      <c r="HW28" s="240"/>
      <c r="HZ28" s="240"/>
      <c r="IA28" s="240"/>
      <c r="IB28" s="240"/>
      <c r="IC28" s="240"/>
      <c r="ID28" s="240"/>
      <c r="IE28" s="240"/>
      <c r="IF28" s="240"/>
      <c r="IG28" s="240"/>
      <c r="IH28" s="240"/>
      <c r="II28" s="240"/>
      <c r="IJ28" s="240"/>
      <c r="IK28" s="240"/>
      <c r="IL28" s="240"/>
      <c r="IM28" s="240"/>
      <c r="IN28" s="240"/>
      <c r="IO28" s="240"/>
      <c r="IP28" s="240"/>
      <c r="IQ28" s="240"/>
      <c r="IR28" s="240"/>
      <c r="IS28" s="240"/>
      <c r="IT28" s="240"/>
      <c r="IU28" s="240"/>
      <c r="IV28" s="240"/>
      <c r="IW28" s="240"/>
      <c r="IX28" s="240"/>
      <c r="IY28" s="240"/>
      <c r="IZ28" s="240"/>
      <c r="JA28" s="240"/>
      <c r="JB28" s="240"/>
      <c r="JC28" s="514"/>
      <c r="JD28" s="240">
        <f t="shared" si="78"/>
        <v>0</v>
      </c>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f t="shared" si="60"/>
        <v>0</v>
      </c>
      <c r="KL28" s="234"/>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f t="shared" si="63"/>
        <v>0</v>
      </c>
      <c r="LU28" s="240"/>
      <c r="LV28" s="240"/>
      <c r="LW28" s="240"/>
      <c r="LX28" s="240"/>
      <c r="LY28" s="240"/>
      <c r="LZ28" s="240"/>
      <c r="MA28" s="240"/>
      <c r="MB28" s="240"/>
      <c r="MC28" s="240"/>
      <c r="MD28" s="240"/>
      <c r="ME28" s="240"/>
      <c r="MF28" s="240"/>
      <c r="MG28" s="240"/>
      <c r="MH28" s="240"/>
      <c r="MI28" s="240"/>
      <c r="MJ28" s="240"/>
      <c r="MK28" s="240"/>
      <c r="ML28" s="240"/>
      <c r="MM28" s="240"/>
      <c r="MN28" s="240"/>
      <c r="MO28" s="240"/>
      <c r="MP28" s="240"/>
      <c r="MQ28" s="240"/>
      <c r="MR28" s="240"/>
      <c r="MS28" s="240"/>
      <c r="MT28" s="240"/>
      <c r="MU28" s="240"/>
      <c r="MV28" s="240"/>
      <c r="MW28" s="240"/>
      <c r="MX28" s="240"/>
      <c r="MY28" s="240">
        <f t="shared" si="66"/>
        <v>0</v>
      </c>
      <c r="NB28" s="240"/>
      <c r="NC28" s="240"/>
      <c r="ND28" s="240"/>
      <c r="NE28" s="240"/>
      <c r="NF28" s="240"/>
      <c r="NG28" s="240"/>
      <c r="NH28" s="240"/>
      <c r="NI28" s="240"/>
      <c r="NJ28" s="240"/>
      <c r="NK28" s="240"/>
      <c r="NL28" s="240"/>
      <c r="NM28" s="240"/>
      <c r="NN28" s="240"/>
      <c r="NO28" s="240"/>
      <c r="NP28" s="240"/>
      <c r="NQ28" s="240"/>
      <c r="NR28" s="240"/>
      <c r="NS28" s="240"/>
      <c r="NT28" s="240"/>
      <c r="NU28" s="240"/>
      <c r="NV28" s="240"/>
      <c r="NW28" s="240"/>
      <c r="NX28" s="240"/>
      <c r="NY28" s="240"/>
      <c r="NZ28" s="240"/>
      <c r="OA28" s="240"/>
      <c r="OB28" s="240"/>
      <c r="OC28" s="240"/>
      <c r="OD28" s="240"/>
      <c r="OE28" s="240"/>
      <c r="OF28" s="240">
        <f t="shared" si="69"/>
        <v>0</v>
      </c>
      <c r="OI28" s="240"/>
      <c r="OJ28" s="240"/>
      <c r="OK28" s="240"/>
      <c r="OL28" s="240"/>
      <c r="OM28" s="240"/>
      <c r="ON28" s="240"/>
      <c r="OO28" s="240"/>
      <c r="OP28" s="240"/>
      <c r="OQ28" s="240"/>
      <c r="OR28" s="240"/>
      <c r="OS28" s="240"/>
      <c r="OT28" s="240"/>
      <c r="OU28" s="240"/>
      <c r="OV28" s="240"/>
      <c r="OW28" s="240"/>
      <c r="OX28" s="240"/>
      <c r="OY28" s="240"/>
      <c r="OZ28" s="240"/>
      <c r="PA28" s="240"/>
      <c r="PB28" s="240"/>
      <c r="PC28" s="240"/>
      <c r="PD28" s="240"/>
      <c r="PE28" s="240"/>
      <c r="PF28" s="240"/>
      <c r="PG28" s="240"/>
      <c r="PH28" s="240"/>
      <c r="PI28" s="240"/>
      <c r="PJ28" s="240"/>
      <c r="PK28" s="240"/>
      <c r="PL28" s="240"/>
      <c r="PM28" s="240">
        <f t="shared" si="72"/>
        <v>0</v>
      </c>
      <c r="PP28" s="240"/>
      <c r="PQ28" s="240"/>
      <c r="PR28" s="240"/>
      <c r="PS28" s="240"/>
      <c r="PT28" s="240"/>
      <c r="PU28" s="240"/>
      <c r="PV28" s="240"/>
      <c r="PW28" s="240"/>
      <c r="PX28" s="240"/>
      <c r="PY28" s="240"/>
      <c r="PZ28" s="240"/>
      <c r="QA28" s="240"/>
      <c r="QB28" s="240"/>
      <c r="QC28" s="240"/>
      <c r="QD28" s="240"/>
      <c r="QE28" s="240"/>
      <c r="QF28" s="240"/>
      <c r="QG28" s="240"/>
      <c r="QH28" s="240"/>
      <c r="QI28" s="240"/>
      <c r="QJ28" s="240"/>
      <c r="QK28" s="240"/>
      <c r="QL28" s="240"/>
      <c r="QM28" s="240"/>
      <c r="QN28" s="240"/>
      <c r="QO28" s="240"/>
      <c r="QP28" s="240"/>
      <c r="QQ28" s="240"/>
      <c r="QR28" s="240"/>
      <c r="QS28" s="240"/>
      <c r="QT28" s="242">
        <f t="shared" si="75"/>
        <v>0</v>
      </c>
      <c r="QU28" s="235"/>
      <c r="QV28" s="235"/>
      <c r="QW28" s="240"/>
      <c r="QX28" s="240"/>
      <c r="QY28" s="240"/>
      <c r="QZ28" s="240"/>
      <c r="RA28" s="240"/>
      <c r="RB28" s="240"/>
      <c r="RC28" s="240"/>
      <c r="RD28" s="240"/>
      <c r="RE28" s="240"/>
      <c r="RF28" s="240"/>
      <c r="RG28" s="240"/>
      <c r="RH28" s="240"/>
      <c r="RI28" s="240"/>
      <c r="RJ28" s="240"/>
      <c r="RK28" s="240"/>
      <c r="RL28" s="240"/>
      <c r="RM28" s="240"/>
      <c r="RN28" s="240"/>
      <c r="RO28" s="240"/>
      <c r="RP28" s="240"/>
      <c r="RQ28" s="240"/>
      <c r="RR28" s="240"/>
      <c r="RS28" s="240"/>
      <c r="RT28" s="240"/>
      <c r="RU28" s="240"/>
      <c r="RV28" s="240"/>
      <c r="RW28" s="240"/>
      <c r="RX28" s="240"/>
      <c r="RY28" s="240"/>
      <c r="RZ28" s="240"/>
      <c r="SA28" s="240"/>
    </row>
    <row r="29" spans="1:495" s="223" customFormat="1" ht="15" hidden="1" outlineLevel="1">
      <c r="A29" s="604">
        <f t="shared" si="36"/>
        <v>17</v>
      </c>
      <c r="B29" s="516" t="s">
        <v>132</v>
      </c>
      <c r="C29" s="240"/>
      <c r="D29" s="513"/>
      <c r="E29" s="514"/>
      <c r="F29" s="240"/>
      <c r="G29" s="513"/>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Q29" s="240"/>
      <c r="BR29" s="240"/>
      <c r="BS29" s="240"/>
      <c r="BT29" s="240"/>
      <c r="BU29" s="240"/>
      <c r="BV29" s="240"/>
      <c r="BW29" s="240"/>
      <c r="BX29" s="240"/>
      <c r="BY29" s="240"/>
      <c r="BZ29" s="240"/>
      <c r="CA29" s="240"/>
      <c r="CB29" s="240"/>
      <c r="CC29" s="240"/>
      <c r="CD29" s="240"/>
      <c r="CE29" s="240"/>
      <c r="CF29" s="240"/>
      <c r="CG29" s="240"/>
      <c r="CH29" s="240"/>
      <c r="CI29" s="240"/>
      <c r="CJ29" s="240"/>
      <c r="CK29" s="240"/>
      <c r="CL29" s="240"/>
      <c r="CM29" s="240"/>
      <c r="CN29" s="240"/>
      <c r="CO29" s="240"/>
      <c r="CP29" s="240"/>
      <c r="CQ29" s="240"/>
      <c r="CR29" s="240"/>
      <c r="CS29" s="240"/>
      <c r="CT29" s="240"/>
      <c r="CU29" s="240"/>
      <c r="CX29" s="240"/>
      <c r="CY29" s="240"/>
      <c r="CZ29" s="240"/>
      <c r="DA29" s="240"/>
      <c r="DB29" s="240"/>
      <c r="DC29" s="240"/>
      <c r="DD29" s="240"/>
      <c r="DE29" s="240"/>
      <c r="DF29" s="240"/>
      <c r="DG29" s="240"/>
      <c r="DH29" s="240"/>
      <c r="DI29" s="240"/>
      <c r="DJ29" s="240"/>
      <c r="DK29" s="240"/>
      <c r="DL29" s="240"/>
      <c r="DM29" s="240"/>
      <c r="DN29" s="240"/>
      <c r="DO29" s="240"/>
      <c r="DP29" s="240"/>
      <c r="DQ29" s="240"/>
      <c r="DR29" s="240"/>
      <c r="DS29" s="240"/>
      <c r="DT29" s="240"/>
      <c r="DU29" s="240"/>
      <c r="DV29" s="240"/>
      <c r="DW29" s="240"/>
      <c r="DX29" s="240"/>
      <c r="DY29" s="240"/>
      <c r="DZ29" s="240"/>
      <c r="EA29" s="240"/>
      <c r="EB29" s="240"/>
      <c r="EE29" s="240"/>
      <c r="EF29" s="240"/>
      <c r="EG29" s="240"/>
      <c r="EH29" s="240"/>
      <c r="EI29" s="240"/>
      <c r="EJ29" s="240"/>
      <c r="EK29" s="240"/>
      <c r="EL29" s="240"/>
      <c r="EM29" s="240"/>
      <c r="EN29" s="240"/>
      <c r="EO29" s="240"/>
      <c r="EP29" s="240"/>
      <c r="EQ29" s="240"/>
      <c r="ER29" s="240"/>
      <c r="ES29" s="240"/>
      <c r="ET29" s="240"/>
      <c r="EU29" s="240"/>
      <c r="EV29" s="240"/>
      <c r="EW29" s="240"/>
      <c r="EX29" s="240"/>
      <c r="EY29" s="240"/>
      <c r="EZ29" s="240"/>
      <c r="FA29" s="240"/>
      <c r="FB29" s="240"/>
      <c r="FC29" s="240"/>
      <c r="FD29" s="240"/>
      <c r="FE29" s="240"/>
      <c r="FF29" s="240"/>
      <c r="FG29" s="240"/>
      <c r="FH29" s="240"/>
      <c r="FI29" s="240"/>
      <c r="FL29" s="240"/>
      <c r="FM29" s="240"/>
      <c r="FN29" s="240"/>
      <c r="FO29" s="240"/>
      <c r="FP29" s="240"/>
      <c r="FQ29" s="240"/>
      <c r="FR29" s="240"/>
      <c r="FS29" s="240"/>
      <c r="FT29" s="240"/>
      <c r="FU29" s="240"/>
      <c r="FV29" s="240"/>
      <c r="FW29" s="240"/>
      <c r="FX29" s="240"/>
      <c r="FY29" s="240"/>
      <c r="FZ29" s="240"/>
      <c r="GA29" s="240"/>
      <c r="GB29" s="240"/>
      <c r="GC29" s="240"/>
      <c r="GD29" s="240"/>
      <c r="GE29" s="240"/>
      <c r="GF29" s="240"/>
      <c r="GG29" s="240"/>
      <c r="GH29" s="240"/>
      <c r="GI29" s="240"/>
      <c r="GJ29" s="240"/>
      <c r="GK29" s="240"/>
      <c r="GL29" s="240"/>
      <c r="GM29" s="240"/>
      <c r="GN29" s="240"/>
      <c r="GO29" s="240"/>
      <c r="GP29" s="240"/>
      <c r="GS29" s="240"/>
      <c r="GT29" s="240"/>
      <c r="GU29" s="240"/>
      <c r="GV29" s="240"/>
      <c r="GW29" s="240"/>
      <c r="GX29" s="240"/>
      <c r="GY29" s="240"/>
      <c r="GZ29" s="240"/>
      <c r="HA29" s="240"/>
      <c r="HB29" s="240"/>
      <c r="HC29" s="240"/>
      <c r="HD29" s="240"/>
      <c r="HE29" s="240"/>
      <c r="HF29" s="240"/>
      <c r="HG29" s="240"/>
      <c r="HH29" s="240"/>
      <c r="HI29" s="240"/>
      <c r="HJ29" s="240"/>
      <c r="HK29" s="240"/>
      <c r="HL29" s="240"/>
      <c r="HM29" s="240"/>
      <c r="HN29" s="240"/>
      <c r="HO29" s="240"/>
      <c r="HP29" s="240"/>
      <c r="HQ29" s="240"/>
      <c r="HR29" s="240"/>
      <c r="HS29" s="240"/>
      <c r="HT29" s="240"/>
      <c r="HU29" s="240"/>
      <c r="HV29" s="240"/>
      <c r="HW29" s="240"/>
      <c r="HZ29" s="240"/>
      <c r="IA29" s="240"/>
      <c r="IB29" s="240"/>
      <c r="IC29" s="240"/>
      <c r="ID29" s="240"/>
      <c r="IE29" s="240"/>
      <c r="IF29" s="240"/>
      <c r="IG29" s="240"/>
      <c r="IH29" s="240"/>
      <c r="II29" s="240"/>
      <c r="IJ29" s="240"/>
      <c r="IK29" s="240"/>
      <c r="IL29" s="240"/>
      <c r="IM29" s="240"/>
      <c r="IN29" s="240"/>
      <c r="IO29" s="240"/>
      <c r="IP29" s="240"/>
      <c r="IQ29" s="240"/>
      <c r="IR29" s="240"/>
      <c r="IS29" s="240"/>
      <c r="IT29" s="240"/>
      <c r="IU29" s="240"/>
      <c r="IV29" s="240"/>
      <c r="IW29" s="240"/>
      <c r="IX29" s="240"/>
      <c r="IY29" s="240"/>
      <c r="IZ29" s="240"/>
      <c r="JA29" s="240"/>
      <c r="JB29" s="240"/>
      <c r="JC29" s="514"/>
      <c r="JD29" s="240">
        <f t="shared" si="78"/>
        <v>0</v>
      </c>
      <c r="JG29" s="240"/>
      <c r="JH29" s="240"/>
      <c r="JI29" s="240"/>
      <c r="JJ29" s="240"/>
      <c r="JK29" s="240"/>
      <c r="JL29" s="240"/>
      <c r="JM29" s="240"/>
      <c r="JN29" s="240"/>
      <c r="JO29" s="240"/>
      <c r="JP29" s="240"/>
      <c r="JQ29" s="240"/>
      <c r="JR29" s="240"/>
      <c r="JS29" s="240"/>
      <c r="JT29" s="240"/>
      <c r="JU29" s="240"/>
      <c r="JV29" s="240"/>
      <c r="JW29" s="240"/>
      <c r="JX29" s="240"/>
      <c r="JY29" s="240"/>
      <c r="JZ29" s="240"/>
      <c r="KA29" s="240"/>
      <c r="KB29" s="240"/>
      <c r="KC29" s="240"/>
      <c r="KD29" s="240"/>
      <c r="KE29" s="240"/>
      <c r="KF29" s="240"/>
      <c r="KG29" s="240"/>
      <c r="KH29" s="240"/>
      <c r="KI29" s="240"/>
      <c r="KJ29" s="240"/>
      <c r="KK29" s="240">
        <f t="shared" si="60"/>
        <v>0</v>
      </c>
      <c r="KL29" s="234"/>
      <c r="KN29" s="240"/>
      <c r="KO29" s="240"/>
      <c r="KP29" s="240"/>
      <c r="KQ29" s="240"/>
      <c r="KR29" s="240"/>
      <c r="KS29" s="240"/>
      <c r="KT29" s="240"/>
      <c r="KU29" s="240"/>
      <c r="KV29" s="240"/>
      <c r="KW29" s="240"/>
      <c r="KX29" s="240"/>
      <c r="KY29" s="240"/>
      <c r="KZ29" s="240"/>
      <c r="LA29" s="240"/>
      <c r="LB29" s="240"/>
      <c r="LC29" s="240"/>
      <c r="LD29" s="240"/>
      <c r="LE29" s="240"/>
      <c r="LF29" s="240"/>
      <c r="LG29" s="240"/>
      <c r="LH29" s="240"/>
      <c r="LI29" s="240"/>
      <c r="LJ29" s="240"/>
      <c r="LK29" s="240"/>
      <c r="LL29" s="240"/>
      <c r="LM29" s="240"/>
      <c r="LN29" s="240"/>
      <c r="LO29" s="240"/>
      <c r="LP29" s="240"/>
      <c r="LQ29" s="240"/>
      <c r="LR29" s="240">
        <f t="shared" si="63"/>
        <v>0</v>
      </c>
      <c r="LU29" s="240"/>
      <c r="LV29" s="240"/>
      <c r="LW29" s="240"/>
      <c r="LX29" s="240"/>
      <c r="LY29" s="240"/>
      <c r="LZ29" s="240"/>
      <c r="MA29" s="240"/>
      <c r="MB29" s="240"/>
      <c r="MC29" s="240"/>
      <c r="MD29" s="240"/>
      <c r="ME29" s="240"/>
      <c r="MF29" s="240"/>
      <c r="MG29" s="240"/>
      <c r="MH29" s="240"/>
      <c r="MI29" s="240"/>
      <c r="MJ29" s="240"/>
      <c r="MK29" s="240"/>
      <c r="ML29" s="240"/>
      <c r="MM29" s="240"/>
      <c r="MN29" s="240"/>
      <c r="MO29" s="240"/>
      <c r="MP29" s="240"/>
      <c r="MQ29" s="240"/>
      <c r="MR29" s="240"/>
      <c r="MS29" s="240"/>
      <c r="MT29" s="240"/>
      <c r="MU29" s="240"/>
      <c r="MV29" s="240"/>
      <c r="MW29" s="240"/>
      <c r="MX29" s="240"/>
      <c r="MY29" s="240">
        <f t="shared" si="66"/>
        <v>0</v>
      </c>
      <c r="NB29" s="240"/>
      <c r="NC29" s="240"/>
      <c r="ND29" s="240"/>
      <c r="NE29" s="240"/>
      <c r="NF29" s="240"/>
      <c r="NG29" s="240"/>
      <c r="NH29" s="240"/>
      <c r="NI29" s="240"/>
      <c r="NJ29" s="240"/>
      <c r="NK29" s="240"/>
      <c r="NL29" s="240"/>
      <c r="NM29" s="240"/>
      <c r="NN29" s="240"/>
      <c r="NO29" s="240"/>
      <c r="NP29" s="240"/>
      <c r="NQ29" s="240"/>
      <c r="NR29" s="240"/>
      <c r="NS29" s="240"/>
      <c r="NT29" s="240"/>
      <c r="NU29" s="240"/>
      <c r="NV29" s="240"/>
      <c r="NW29" s="240"/>
      <c r="NX29" s="240"/>
      <c r="NY29" s="240"/>
      <c r="NZ29" s="240"/>
      <c r="OA29" s="240"/>
      <c r="OB29" s="240"/>
      <c r="OC29" s="240"/>
      <c r="OD29" s="240"/>
      <c r="OE29" s="240"/>
      <c r="OF29" s="240">
        <f t="shared" si="69"/>
        <v>0</v>
      </c>
      <c r="OI29" s="240"/>
      <c r="OJ29" s="240"/>
      <c r="OK29" s="240"/>
      <c r="OL29" s="240"/>
      <c r="OM29" s="240"/>
      <c r="ON29" s="240"/>
      <c r="OO29" s="240"/>
      <c r="OP29" s="240"/>
      <c r="OQ29" s="240"/>
      <c r="OR29" s="240"/>
      <c r="OS29" s="240"/>
      <c r="OT29" s="240"/>
      <c r="OU29" s="240"/>
      <c r="OV29" s="240"/>
      <c r="OW29" s="240"/>
      <c r="OX29" s="240"/>
      <c r="OY29" s="240"/>
      <c r="OZ29" s="240"/>
      <c r="PA29" s="240"/>
      <c r="PB29" s="240"/>
      <c r="PC29" s="240"/>
      <c r="PD29" s="240"/>
      <c r="PE29" s="240"/>
      <c r="PF29" s="240"/>
      <c r="PG29" s="240"/>
      <c r="PH29" s="240"/>
      <c r="PI29" s="240"/>
      <c r="PJ29" s="240"/>
      <c r="PK29" s="240"/>
      <c r="PL29" s="240"/>
      <c r="PM29" s="240">
        <f t="shared" si="72"/>
        <v>0</v>
      </c>
      <c r="PP29" s="240"/>
      <c r="PQ29" s="240"/>
      <c r="PR29" s="240"/>
      <c r="PS29" s="240"/>
      <c r="PT29" s="240"/>
      <c r="PU29" s="240"/>
      <c r="PV29" s="240"/>
      <c r="PW29" s="240"/>
      <c r="PX29" s="240"/>
      <c r="PY29" s="240"/>
      <c r="PZ29" s="240"/>
      <c r="QA29" s="240"/>
      <c r="QB29" s="240"/>
      <c r="QC29" s="240"/>
      <c r="QD29" s="240"/>
      <c r="QE29" s="240"/>
      <c r="QF29" s="240"/>
      <c r="QG29" s="240"/>
      <c r="QH29" s="240"/>
      <c r="QI29" s="240"/>
      <c r="QJ29" s="240"/>
      <c r="QK29" s="240"/>
      <c r="QL29" s="240"/>
      <c r="QM29" s="240"/>
      <c r="QN29" s="240"/>
      <c r="QO29" s="240"/>
      <c r="QP29" s="240"/>
      <c r="QQ29" s="240"/>
      <c r="QR29" s="240"/>
      <c r="QS29" s="240"/>
      <c r="QT29" s="242">
        <f t="shared" si="75"/>
        <v>0</v>
      </c>
      <c r="QU29" s="235"/>
      <c r="QV29" s="235"/>
      <c r="QW29" s="240"/>
      <c r="QX29" s="240"/>
      <c r="QY29" s="240"/>
      <c r="QZ29" s="240"/>
      <c r="RA29" s="240"/>
      <c r="RB29" s="240"/>
      <c r="RC29" s="240"/>
      <c r="RD29" s="240"/>
      <c r="RE29" s="240"/>
      <c r="RF29" s="240"/>
      <c r="RG29" s="240"/>
      <c r="RH29" s="240"/>
      <c r="RI29" s="240"/>
      <c r="RJ29" s="240"/>
      <c r="RK29" s="240"/>
      <c r="RL29" s="240"/>
      <c r="RM29" s="240"/>
      <c r="RN29" s="240"/>
      <c r="RO29" s="240"/>
      <c r="RP29" s="240"/>
      <c r="RQ29" s="240"/>
      <c r="RR29" s="240"/>
      <c r="RS29" s="240"/>
      <c r="RT29" s="240"/>
      <c r="RU29" s="240"/>
      <c r="RV29" s="240"/>
      <c r="RW29" s="240"/>
      <c r="RX29" s="240"/>
      <c r="RY29" s="240"/>
      <c r="RZ29" s="240"/>
      <c r="SA29" s="240"/>
    </row>
    <row r="30" spans="1:495" s="223" customFormat="1" ht="15" hidden="1" outlineLevel="1">
      <c r="A30" s="604">
        <f t="shared" si="36"/>
        <v>18</v>
      </c>
      <c r="B30" s="512"/>
      <c r="C30" s="240"/>
      <c r="E30" s="514"/>
      <c r="F30" s="240"/>
      <c r="G30" s="513"/>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Q30" s="240"/>
      <c r="BR30" s="240"/>
      <c r="BS30" s="240"/>
      <c r="BT30" s="240"/>
      <c r="BU30" s="240"/>
      <c r="BV30" s="240"/>
      <c r="BW30" s="240"/>
      <c r="BX30" s="240"/>
      <c r="BY30" s="240"/>
      <c r="BZ30" s="240"/>
      <c r="CA30" s="240"/>
      <c r="CB30" s="240"/>
      <c r="CC30" s="240"/>
      <c r="CD30" s="240"/>
      <c r="CE30" s="240"/>
      <c r="CF30" s="240"/>
      <c r="CG30" s="240"/>
      <c r="CH30" s="240"/>
      <c r="CI30" s="240"/>
      <c r="CJ30" s="240"/>
      <c r="CK30" s="240"/>
      <c r="CL30" s="240"/>
      <c r="CM30" s="240"/>
      <c r="CN30" s="240"/>
      <c r="CO30" s="240"/>
      <c r="CP30" s="240"/>
      <c r="CQ30" s="240"/>
      <c r="CR30" s="240"/>
      <c r="CS30" s="240"/>
      <c r="CT30" s="240"/>
      <c r="CU30" s="240"/>
      <c r="CX30" s="240"/>
      <c r="CY30" s="240"/>
      <c r="CZ30" s="240"/>
      <c r="DA30" s="240"/>
      <c r="DB30" s="240"/>
      <c r="DC30" s="240"/>
      <c r="DD30" s="240"/>
      <c r="DE30" s="240"/>
      <c r="DF30" s="240"/>
      <c r="DG30" s="240"/>
      <c r="DH30" s="240"/>
      <c r="DI30" s="240"/>
      <c r="DJ30" s="240"/>
      <c r="DK30" s="240"/>
      <c r="DL30" s="240"/>
      <c r="DM30" s="240"/>
      <c r="DN30" s="240"/>
      <c r="DO30" s="240"/>
      <c r="DP30" s="240"/>
      <c r="DQ30" s="240"/>
      <c r="DR30" s="240"/>
      <c r="DS30" s="240"/>
      <c r="DT30" s="240"/>
      <c r="DU30" s="240"/>
      <c r="DV30" s="240"/>
      <c r="DW30" s="240"/>
      <c r="DX30" s="240"/>
      <c r="DY30" s="240"/>
      <c r="DZ30" s="240"/>
      <c r="EA30" s="240"/>
      <c r="EB30" s="240"/>
      <c r="EE30" s="240"/>
      <c r="EF30" s="240"/>
      <c r="EG30" s="240"/>
      <c r="EH30" s="240"/>
      <c r="EI30" s="240"/>
      <c r="EJ30" s="240"/>
      <c r="EK30" s="240"/>
      <c r="EL30" s="240"/>
      <c r="EM30" s="240"/>
      <c r="EN30" s="240"/>
      <c r="EO30" s="240"/>
      <c r="EP30" s="240"/>
      <c r="EQ30" s="240"/>
      <c r="ER30" s="240"/>
      <c r="ES30" s="240"/>
      <c r="ET30" s="240"/>
      <c r="EU30" s="240"/>
      <c r="EV30" s="240"/>
      <c r="EW30" s="240"/>
      <c r="EX30" s="240"/>
      <c r="EY30" s="240"/>
      <c r="EZ30" s="240"/>
      <c r="FA30" s="240"/>
      <c r="FB30" s="240"/>
      <c r="FC30" s="240"/>
      <c r="FD30" s="240"/>
      <c r="FE30" s="240"/>
      <c r="FF30" s="240"/>
      <c r="FG30" s="240"/>
      <c r="FH30" s="240"/>
      <c r="FI30" s="240"/>
      <c r="FL30" s="240"/>
      <c r="FM30" s="240"/>
      <c r="FN30" s="240"/>
      <c r="FO30" s="240"/>
      <c r="FP30" s="240"/>
      <c r="FQ30" s="240"/>
      <c r="FR30" s="240"/>
      <c r="FS30" s="240"/>
      <c r="FT30" s="240"/>
      <c r="FU30" s="240"/>
      <c r="FV30" s="240"/>
      <c r="FW30" s="240"/>
      <c r="FX30" s="240"/>
      <c r="FY30" s="240"/>
      <c r="FZ30" s="240"/>
      <c r="GA30" s="240"/>
      <c r="GB30" s="240"/>
      <c r="GC30" s="240"/>
      <c r="GD30" s="240"/>
      <c r="GE30" s="240"/>
      <c r="GF30" s="240"/>
      <c r="GG30" s="240"/>
      <c r="GH30" s="240"/>
      <c r="GI30" s="240"/>
      <c r="GJ30" s="240"/>
      <c r="GK30" s="240"/>
      <c r="GL30" s="240"/>
      <c r="GM30" s="240"/>
      <c r="GN30" s="240"/>
      <c r="GO30" s="240"/>
      <c r="GP30" s="240"/>
      <c r="GS30" s="240"/>
      <c r="GT30" s="240"/>
      <c r="GU30" s="240"/>
      <c r="GV30" s="240"/>
      <c r="GW30" s="240"/>
      <c r="GX30" s="240"/>
      <c r="GY30" s="240"/>
      <c r="GZ30" s="240"/>
      <c r="HA30" s="240"/>
      <c r="HB30" s="240"/>
      <c r="HC30" s="240"/>
      <c r="HD30" s="240"/>
      <c r="HE30" s="240"/>
      <c r="HF30" s="240"/>
      <c r="HG30" s="240"/>
      <c r="HH30" s="240"/>
      <c r="HI30" s="240"/>
      <c r="HJ30" s="240"/>
      <c r="HK30" s="240"/>
      <c r="HL30" s="240"/>
      <c r="HM30" s="240"/>
      <c r="HN30" s="240"/>
      <c r="HO30" s="240"/>
      <c r="HP30" s="240"/>
      <c r="HQ30" s="240"/>
      <c r="HR30" s="240"/>
      <c r="HS30" s="240"/>
      <c r="HT30" s="240"/>
      <c r="HU30" s="240"/>
      <c r="HV30" s="240"/>
      <c r="HW30" s="240"/>
      <c r="HZ30" s="240"/>
      <c r="IA30" s="240"/>
      <c r="IB30" s="240"/>
      <c r="IC30" s="240"/>
      <c r="ID30" s="240"/>
      <c r="IE30" s="240"/>
      <c r="IF30" s="240"/>
      <c r="IG30" s="240"/>
      <c r="IH30" s="240"/>
      <c r="II30" s="240"/>
      <c r="IJ30" s="240"/>
      <c r="IK30" s="240"/>
      <c r="IL30" s="240"/>
      <c r="IM30" s="240"/>
      <c r="IN30" s="240"/>
      <c r="IO30" s="240"/>
      <c r="IP30" s="240"/>
      <c r="IQ30" s="240"/>
      <c r="IR30" s="240"/>
      <c r="IS30" s="240"/>
      <c r="IT30" s="240"/>
      <c r="IU30" s="240"/>
      <c r="IV30" s="240"/>
      <c r="IW30" s="240"/>
      <c r="IX30" s="240"/>
      <c r="IY30" s="240"/>
      <c r="IZ30" s="240"/>
      <c r="JA30" s="240"/>
      <c r="JB30" s="240"/>
      <c r="JC30" s="514"/>
      <c r="JD30" s="240">
        <f t="shared" si="78"/>
        <v>0</v>
      </c>
      <c r="JG30" s="240"/>
      <c r="JH30" s="240"/>
      <c r="JI30" s="240"/>
      <c r="JJ30" s="240"/>
      <c r="JK30" s="240"/>
      <c r="JL30" s="240"/>
      <c r="JM30" s="240"/>
      <c r="JN30" s="240"/>
      <c r="JO30" s="240"/>
      <c r="JP30" s="240"/>
      <c r="JQ30" s="240"/>
      <c r="JR30" s="240"/>
      <c r="JS30" s="240"/>
      <c r="JT30" s="240"/>
      <c r="JU30" s="240"/>
      <c r="JV30" s="240"/>
      <c r="JW30" s="240"/>
      <c r="JX30" s="240"/>
      <c r="JY30" s="240"/>
      <c r="JZ30" s="240"/>
      <c r="KA30" s="240"/>
      <c r="KB30" s="240"/>
      <c r="KC30" s="240"/>
      <c r="KD30" s="240"/>
      <c r="KE30" s="240"/>
      <c r="KF30" s="240"/>
      <c r="KG30" s="240"/>
      <c r="KH30" s="240"/>
      <c r="KI30" s="240"/>
      <c r="KJ30" s="240"/>
      <c r="KK30" s="240">
        <f t="shared" si="60"/>
        <v>0</v>
      </c>
      <c r="KL30" s="234"/>
      <c r="KN30" s="240"/>
      <c r="KO30" s="240"/>
      <c r="KP30" s="240"/>
      <c r="KQ30" s="240"/>
      <c r="KR30" s="240"/>
      <c r="KS30" s="240"/>
      <c r="KT30" s="240"/>
      <c r="KU30" s="240"/>
      <c r="KV30" s="240"/>
      <c r="KW30" s="240"/>
      <c r="KX30" s="240"/>
      <c r="KY30" s="240"/>
      <c r="KZ30" s="240"/>
      <c r="LA30" s="240"/>
      <c r="LB30" s="240"/>
      <c r="LC30" s="240"/>
      <c r="LD30" s="240"/>
      <c r="LE30" s="240"/>
      <c r="LF30" s="240"/>
      <c r="LG30" s="240"/>
      <c r="LH30" s="240"/>
      <c r="LI30" s="240"/>
      <c r="LJ30" s="240"/>
      <c r="LK30" s="240"/>
      <c r="LL30" s="240"/>
      <c r="LM30" s="240"/>
      <c r="LN30" s="240"/>
      <c r="LO30" s="240"/>
      <c r="LP30" s="240"/>
      <c r="LQ30" s="240"/>
      <c r="LR30" s="240">
        <f t="shared" si="63"/>
        <v>0</v>
      </c>
      <c r="LU30" s="240"/>
      <c r="LV30" s="240"/>
      <c r="LW30" s="240"/>
      <c r="LX30" s="240"/>
      <c r="LY30" s="240"/>
      <c r="LZ30" s="240"/>
      <c r="MA30" s="240"/>
      <c r="MB30" s="240"/>
      <c r="MC30" s="240"/>
      <c r="MD30" s="240"/>
      <c r="ME30" s="240"/>
      <c r="MF30" s="240"/>
      <c r="MG30" s="240"/>
      <c r="MH30" s="240"/>
      <c r="MI30" s="240"/>
      <c r="MJ30" s="240"/>
      <c r="MK30" s="240"/>
      <c r="ML30" s="240"/>
      <c r="MM30" s="240"/>
      <c r="MN30" s="240"/>
      <c r="MO30" s="240"/>
      <c r="MP30" s="240"/>
      <c r="MQ30" s="240"/>
      <c r="MR30" s="240"/>
      <c r="MS30" s="240"/>
      <c r="MT30" s="240"/>
      <c r="MU30" s="240"/>
      <c r="MV30" s="240"/>
      <c r="MW30" s="240"/>
      <c r="MX30" s="240"/>
      <c r="MY30" s="240">
        <f t="shared" si="66"/>
        <v>0</v>
      </c>
      <c r="NB30" s="240"/>
      <c r="NC30" s="240"/>
      <c r="ND30" s="240"/>
      <c r="NE30" s="240"/>
      <c r="NF30" s="240"/>
      <c r="NG30" s="240"/>
      <c r="NH30" s="240"/>
      <c r="NI30" s="240"/>
      <c r="NJ30" s="240"/>
      <c r="NK30" s="240"/>
      <c r="NL30" s="240"/>
      <c r="NM30" s="240"/>
      <c r="NN30" s="240"/>
      <c r="NO30" s="240"/>
      <c r="NP30" s="240"/>
      <c r="NQ30" s="240"/>
      <c r="NR30" s="240"/>
      <c r="NS30" s="240"/>
      <c r="NT30" s="240"/>
      <c r="NU30" s="240"/>
      <c r="NV30" s="240"/>
      <c r="NW30" s="240"/>
      <c r="NX30" s="240"/>
      <c r="NY30" s="240"/>
      <c r="NZ30" s="240"/>
      <c r="OA30" s="240"/>
      <c r="OB30" s="240"/>
      <c r="OC30" s="240"/>
      <c r="OD30" s="240"/>
      <c r="OE30" s="240"/>
      <c r="OF30" s="240">
        <f t="shared" si="69"/>
        <v>0</v>
      </c>
      <c r="OI30" s="240"/>
      <c r="OJ30" s="240"/>
      <c r="OK30" s="240"/>
      <c r="OL30" s="240"/>
      <c r="OM30" s="240"/>
      <c r="ON30" s="240"/>
      <c r="OO30" s="240"/>
      <c r="OP30" s="240"/>
      <c r="OQ30" s="240"/>
      <c r="OR30" s="240"/>
      <c r="OS30" s="240"/>
      <c r="OT30" s="240"/>
      <c r="OU30" s="240"/>
      <c r="OV30" s="240"/>
      <c r="OW30" s="240"/>
      <c r="OX30" s="240"/>
      <c r="OY30" s="240"/>
      <c r="OZ30" s="240"/>
      <c r="PA30" s="240"/>
      <c r="PB30" s="240"/>
      <c r="PC30" s="240"/>
      <c r="PD30" s="240"/>
      <c r="PE30" s="240"/>
      <c r="PF30" s="240"/>
      <c r="PG30" s="240"/>
      <c r="PH30" s="240"/>
      <c r="PI30" s="240"/>
      <c r="PJ30" s="240"/>
      <c r="PK30" s="240"/>
      <c r="PL30" s="240"/>
      <c r="PM30" s="240">
        <f t="shared" si="72"/>
        <v>0</v>
      </c>
      <c r="PP30" s="240"/>
      <c r="PQ30" s="240"/>
      <c r="PR30" s="240"/>
      <c r="PS30" s="240"/>
      <c r="PT30" s="240"/>
      <c r="PU30" s="240"/>
      <c r="PV30" s="240"/>
      <c r="PW30" s="240"/>
      <c r="PX30" s="240"/>
      <c r="PY30" s="240"/>
      <c r="PZ30" s="240"/>
      <c r="QA30" s="240"/>
      <c r="QB30" s="240"/>
      <c r="QC30" s="240"/>
      <c r="QD30" s="240"/>
      <c r="QE30" s="240"/>
      <c r="QF30" s="240"/>
      <c r="QG30" s="240"/>
      <c r="QH30" s="240"/>
      <c r="QI30" s="240"/>
      <c r="QJ30" s="240"/>
      <c r="QK30" s="240"/>
      <c r="QL30" s="240"/>
      <c r="QM30" s="240"/>
      <c r="QN30" s="240"/>
      <c r="QO30" s="240"/>
      <c r="QP30" s="240"/>
      <c r="QQ30" s="240"/>
      <c r="QR30" s="240"/>
      <c r="QS30" s="240"/>
      <c r="QT30" s="242">
        <f t="shared" si="75"/>
        <v>0</v>
      </c>
      <c r="QU30" s="235"/>
      <c r="QV30" s="235"/>
      <c r="QW30" s="240"/>
      <c r="QX30" s="240"/>
      <c r="QY30" s="240"/>
      <c r="QZ30" s="240"/>
      <c r="RA30" s="240"/>
      <c r="RB30" s="240"/>
      <c r="RC30" s="240"/>
      <c r="RD30" s="240"/>
      <c r="RE30" s="240"/>
      <c r="RF30" s="240"/>
      <c r="RG30" s="240"/>
      <c r="RH30" s="240"/>
      <c r="RI30" s="240"/>
      <c r="RJ30" s="240"/>
      <c r="RK30" s="240"/>
      <c r="RL30" s="240"/>
      <c r="RM30" s="240"/>
      <c r="RN30" s="240"/>
      <c r="RO30" s="240"/>
      <c r="RP30" s="240"/>
      <c r="RQ30" s="240"/>
      <c r="RR30" s="240"/>
      <c r="RS30" s="240"/>
      <c r="RT30" s="240"/>
      <c r="RU30" s="240"/>
      <c r="RV30" s="240"/>
      <c r="RW30" s="240"/>
      <c r="RX30" s="240"/>
      <c r="RY30" s="240"/>
      <c r="RZ30" s="240"/>
      <c r="SA30" s="240"/>
    </row>
    <row r="31" spans="1:495" s="223" customFormat="1" ht="15" hidden="1" outlineLevel="1">
      <c r="A31" s="604">
        <f t="shared" si="36"/>
        <v>19</v>
      </c>
      <c r="B31" s="512"/>
      <c r="C31" s="240"/>
      <c r="E31" s="514"/>
      <c r="F31" s="240"/>
      <c r="G31" s="513"/>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Q31" s="240"/>
      <c r="BR31" s="240"/>
      <c r="BS31" s="240"/>
      <c r="BT31" s="240"/>
      <c r="BU31" s="240"/>
      <c r="BV31" s="240"/>
      <c r="BW31" s="240"/>
      <c r="BX31" s="240"/>
      <c r="BY31" s="240"/>
      <c r="BZ31" s="240"/>
      <c r="CA31" s="240"/>
      <c r="CB31" s="240"/>
      <c r="CC31" s="240"/>
      <c r="CD31" s="240"/>
      <c r="CE31" s="240"/>
      <c r="CF31" s="240"/>
      <c r="CG31" s="240"/>
      <c r="CH31" s="240"/>
      <c r="CI31" s="240"/>
      <c r="CJ31" s="240"/>
      <c r="CK31" s="240"/>
      <c r="CL31" s="240"/>
      <c r="CM31" s="240"/>
      <c r="CN31" s="240"/>
      <c r="CO31" s="240"/>
      <c r="CP31" s="240"/>
      <c r="CQ31" s="240"/>
      <c r="CR31" s="240"/>
      <c r="CS31" s="240"/>
      <c r="CT31" s="240"/>
      <c r="CU31" s="240"/>
      <c r="CX31" s="240"/>
      <c r="CY31" s="240"/>
      <c r="CZ31" s="240"/>
      <c r="DA31" s="240"/>
      <c r="DB31" s="240"/>
      <c r="DC31" s="240"/>
      <c r="DD31" s="240"/>
      <c r="DE31" s="240"/>
      <c r="DF31" s="240"/>
      <c r="DG31" s="240"/>
      <c r="DH31" s="240"/>
      <c r="DI31" s="240"/>
      <c r="DJ31" s="240"/>
      <c r="DK31" s="240"/>
      <c r="DL31" s="240"/>
      <c r="DM31" s="240"/>
      <c r="DN31" s="240"/>
      <c r="DO31" s="240"/>
      <c r="DP31" s="240"/>
      <c r="DQ31" s="240"/>
      <c r="DR31" s="240"/>
      <c r="DS31" s="240"/>
      <c r="DT31" s="240"/>
      <c r="DU31" s="240"/>
      <c r="DV31" s="240"/>
      <c r="DW31" s="240"/>
      <c r="DX31" s="240"/>
      <c r="DY31" s="240"/>
      <c r="DZ31" s="240"/>
      <c r="EA31" s="240"/>
      <c r="EB31" s="240"/>
      <c r="EE31" s="240"/>
      <c r="EF31" s="240"/>
      <c r="EG31" s="240"/>
      <c r="EH31" s="240"/>
      <c r="EI31" s="240"/>
      <c r="EJ31" s="240"/>
      <c r="EK31" s="240"/>
      <c r="EL31" s="240"/>
      <c r="EM31" s="240"/>
      <c r="EN31" s="240"/>
      <c r="EO31" s="240"/>
      <c r="EP31" s="240"/>
      <c r="EQ31" s="240"/>
      <c r="ER31" s="240"/>
      <c r="ES31" s="240"/>
      <c r="ET31" s="240"/>
      <c r="EU31" s="240"/>
      <c r="EV31" s="240"/>
      <c r="EW31" s="240"/>
      <c r="EX31" s="240"/>
      <c r="EY31" s="240"/>
      <c r="EZ31" s="240"/>
      <c r="FA31" s="240"/>
      <c r="FB31" s="240"/>
      <c r="FC31" s="240"/>
      <c r="FD31" s="240"/>
      <c r="FE31" s="240"/>
      <c r="FF31" s="240"/>
      <c r="FG31" s="240"/>
      <c r="FH31" s="240"/>
      <c r="FI31" s="240"/>
      <c r="FL31" s="240"/>
      <c r="FM31" s="240"/>
      <c r="FN31" s="240"/>
      <c r="FO31" s="240"/>
      <c r="FP31" s="240"/>
      <c r="FQ31" s="240"/>
      <c r="FR31" s="240"/>
      <c r="FS31" s="240"/>
      <c r="FT31" s="240"/>
      <c r="FU31" s="240"/>
      <c r="FV31" s="240"/>
      <c r="FW31" s="240"/>
      <c r="FX31" s="240"/>
      <c r="FY31" s="240"/>
      <c r="FZ31" s="240"/>
      <c r="GA31" s="240"/>
      <c r="GB31" s="240"/>
      <c r="GC31" s="240"/>
      <c r="GD31" s="240"/>
      <c r="GE31" s="240"/>
      <c r="GF31" s="240"/>
      <c r="GG31" s="240"/>
      <c r="GH31" s="240"/>
      <c r="GI31" s="240"/>
      <c r="GJ31" s="240"/>
      <c r="GK31" s="240"/>
      <c r="GL31" s="240"/>
      <c r="GM31" s="240"/>
      <c r="GN31" s="240"/>
      <c r="GO31" s="240"/>
      <c r="GP31" s="240"/>
      <c r="GS31" s="240"/>
      <c r="GT31" s="240"/>
      <c r="GU31" s="240"/>
      <c r="GV31" s="240"/>
      <c r="GW31" s="240"/>
      <c r="GX31" s="240"/>
      <c r="GY31" s="240"/>
      <c r="GZ31" s="240"/>
      <c r="HA31" s="240"/>
      <c r="HB31" s="240"/>
      <c r="HC31" s="240"/>
      <c r="HD31" s="240"/>
      <c r="HE31" s="240"/>
      <c r="HF31" s="240"/>
      <c r="HG31" s="240"/>
      <c r="HH31" s="240"/>
      <c r="HI31" s="240"/>
      <c r="HJ31" s="240"/>
      <c r="HK31" s="240"/>
      <c r="HL31" s="240"/>
      <c r="HM31" s="240"/>
      <c r="HN31" s="240"/>
      <c r="HO31" s="240"/>
      <c r="HP31" s="240"/>
      <c r="HQ31" s="240"/>
      <c r="HR31" s="240"/>
      <c r="HS31" s="240"/>
      <c r="HT31" s="240"/>
      <c r="HU31" s="240"/>
      <c r="HV31" s="240"/>
      <c r="HW31" s="240"/>
      <c r="HZ31" s="240"/>
      <c r="IA31" s="240"/>
      <c r="IB31" s="240"/>
      <c r="IC31" s="240"/>
      <c r="ID31" s="240"/>
      <c r="IE31" s="240"/>
      <c r="IF31" s="240"/>
      <c r="IG31" s="240"/>
      <c r="IH31" s="240"/>
      <c r="II31" s="240"/>
      <c r="IJ31" s="240"/>
      <c r="IK31" s="240"/>
      <c r="IL31" s="240"/>
      <c r="IM31" s="240"/>
      <c r="IN31" s="240"/>
      <c r="IO31" s="240"/>
      <c r="IP31" s="240"/>
      <c r="IQ31" s="240"/>
      <c r="IR31" s="240"/>
      <c r="IS31" s="240"/>
      <c r="IT31" s="240"/>
      <c r="IU31" s="240"/>
      <c r="IV31" s="240"/>
      <c r="IW31" s="240"/>
      <c r="IX31" s="240"/>
      <c r="IY31" s="240"/>
      <c r="IZ31" s="240"/>
      <c r="JA31" s="240"/>
      <c r="JB31" s="240"/>
      <c r="JC31" s="514"/>
      <c r="JD31" s="240">
        <f t="shared" si="78"/>
        <v>0</v>
      </c>
      <c r="JG31" s="240"/>
      <c r="JH31" s="240"/>
      <c r="JI31" s="240"/>
      <c r="JJ31" s="240"/>
      <c r="JK31" s="240"/>
      <c r="JL31" s="240"/>
      <c r="JM31" s="240"/>
      <c r="JN31" s="240"/>
      <c r="JO31" s="240"/>
      <c r="JP31" s="240"/>
      <c r="JQ31" s="240"/>
      <c r="JR31" s="240"/>
      <c r="JS31" s="240"/>
      <c r="JT31" s="240"/>
      <c r="JU31" s="240"/>
      <c r="JV31" s="240"/>
      <c r="JW31" s="240"/>
      <c r="JX31" s="240"/>
      <c r="JY31" s="240"/>
      <c r="JZ31" s="240"/>
      <c r="KA31" s="240"/>
      <c r="KB31" s="240"/>
      <c r="KC31" s="240"/>
      <c r="KD31" s="240"/>
      <c r="KE31" s="240"/>
      <c r="KF31" s="240"/>
      <c r="KG31" s="240"/>
      <c r="KH31" s="240"/>
      <c r="KI31" s="240"/>
      <c r="KJ31" s="240"/>
      <c r="KK31" s="240">
        <f t="shared" si="60"/>
        <v>0</v>
      </c>
      <c r="KL31" s="234"/>
      <c r="KN31" s="240"/>
      <c r="KO31" s="240"/>
      <c r="KP31" s="240"/>
      <c r="KQ31" s="240"/>
      <c r="KR31" s="240"/>
      <c r="KS31" s="240"/>
      <c r="KT31" s="240"/>
      <c r="KU31" s="240"/>
      <c r="KV31" s="240"/>
      <c r="KW31" s="240"/>
      <c r="KX31" s="240"/>
      <c r="KY31" s="240"/>
      <c r="KZ31" s="240"/>
      <c r="LA31" s="240"/>
      <c r="LB31" s="240"/>
      <c r="LC31" s="240"/>
      <c r="LD31" s="240"/>
      <c r="LE31" s="240"/>
      <c r="LF31" s="240"/>
      <c r="LG31" s="240"/>
      <c r="LH31" s="240"/>
      <c r="LI31" s="240"/>
      <c r="LJ31" s="240"/>
      <c r="LK31" s="240"/>
      <c r="LL31" s="240"/>
      <c r="LM31" s="240"/>
      <c r="LN31" s="240"/>
      <c r="LO31" s="240"/>
      <c r="LP31" s="240"/>
      <c r="LQ31" s="240"/>
      <c r="LR31" s="240">
        <f t="shared" si="63"/>
        <v>0</v>
      </c>
      <c r="LU31" s="240"/>
      <c r="LV31" s="240"/>
      <c r="LW31" s="240"/>
      <c r="LX31" s="240"/>
      <c r="LY31" s="240"/>
      <c r="LZ31" s="240"/>
      <c r="MA31" s="240"/>
      <c r="MB31" s="240"/>
      <c r="MC31" s="240"/>
      <c r="MD31" s="240"/>
      <c r="ME31" s="240"/>
      <c r="MF31" s="240"/>
      <c r="MG31" s="240"/>
      <c r="MH31" s="240"/>
      <c r="MI31" s="240"/>
      <c r="MJ31" s="240"/>
      <c r="MK31" s="240"/>
      <c r="ML31" s="240"/>
      <c r="MM31" s="240"/>
      <c r="MN31" s="240"/>
      <c r="MO31" s="240"/>
      <c r="MP31" s="240"/>
      <c r="MQ31" s="240"/>
      <c r="MR31" s="240"/>
      <c r="MS31" s="240"/>
      <c r="MT31" s="240"/>
      <c r="MU31" s="240"/>
      <c r="MV31" s="240"/>
      <c r="MW31" s="240"/>
      <c r="MX31" s="240"/>
      <c r="MY31" s="240">
        <f t="shared" si="66"/>
        <v>0</v>
      </c>
      <c r="NB31" s="240"/>
      <c r="NC31" s="240"/>
      <c r="ND31" s="240"/>
      <c r="NE31" s="240"/>
      <c r="NF31" s="240"/>
      <c r="NG31" s="240"/>
      <c r="NH31" s="240"/>
      <c r="NI31" s="240"/>
      <c r="NJ31" s="240"/>
      <c r="NK31" s="240"/>
      <c r="NL31" s="240"/>
      <c r="NM31" s="240"/>
      <c r="NN31" s="240"/>
      <c r="NO31" s="240"/>
      <c r="NP31" s="240"/>
      <c r="NQ31" s="240"/>
      <c r="NR31" s="240"/>
      <c r="NS31" s="240"/>
      <c r="NT31" s="240"/>
      <c r="NU31" s="240"/>
      <c r="NV31" s="240"/>
      <c r="NW31" s="240"/>
      <c r="NX31" s="240"/>
      <c r="NY31" s="240"/>
      <c r="NZ31" s="240"/>
      <c r="OA31" s="240"/>
      <c r="OB31" s="240"/>
      <c r="OC31" s="240"/>
      <c r="OD31" s="240"/>
      <c r="OE31" s="240"/>
      <c r="OF31" s="240">
        <f t="shared" si="69"/>
        <v>0</v>
      </c>
      <c r="OI31" s="240"/>
      <c r="OJ31" s="240"/>
      <c r="OK31" s="240"/>
      <c r="OL31" s="240"/>
      <c r="OM31" s="240"/>
      <c r="ON31" s="240"/>
      <c r="OO31" s="240"/>
      <c r="OP31" s="240"/>
      <c r="OQ31" s="240"/>
      <c r="OR31" s="240"/>
      <c r="OS31" s="240"/>
      <c r="OT31" s="240"/>
      <c r="OU31" s="240"/>
      <c r="OV31" s="240"/>
      <c r="OW31" s="240"/>
      <c r="OX31" s="240"/>
      <c r="OY31" s="240"/>
      <c r="OZ31" s="240"/>
      <c r="PA31" s="240"/>
      <c r="PB31" s="240"/>
      <c r="PC31" s="240"/>
      <c r="PD31" s="240"/>
      <c r="PE31" s="240"/>
      <c r="PF31" s="240"/>
      <c r="PG31" s="240"/>
      <c r="PH31" s="240"/>
      <c r="PI31" s="240"/>
      <c r="PJ31" s="240"/>
      <c r="PK31" s="240"/>
      <c r="PL31" s="240"/>
      <c r="PM31" s="240">
        <f t="shared" si="72"/>
        <v>0</v>
      </c>
      <c r="PP31" s="240"/>
      <c r="PQ31" s="240"/>
      <c r="PR31" s="240"/>
      <c r="PS31" s="240"/>
      <c r="PT31" s="240"/>
      <c r="PU31" s="240"/>
      <c r="PV31" s="240"/>
      <c r="PW31" s="240"/>
      <c r="PX31" s="240"/>
      <c r="PY31" s="240"/>
      <c r="PZ31" s="240"/>
      <c r="QA31" s="240"/>
      <c r="QB31" s="240"/>
      <c r="QC31" s="240"/>
      <c r="QD31" s="240"/>
      <c r="QE31" s="240"/>
      <c r="QF31" s="240"/>
      <c r="QG31" s="240"/>
      <c r="QH31" s="240"/>
      <c r="QI31" s="240"/>
      <c r="QJ31" s="240"/>
      <c r="QK31" s="240"/>
      <c r="QL31" s="240"/>
      <c r="QM31" s="240"/>
      <c r="QN31" s="240"/>
      <c r="QO31" s="240"/>
      <c r="QP31" s="240"/>
      <c r="QQ31" s="240"/>
      <c r="QR31" s="240"/>
      <c r="QS31" s="240"/>
      <c r="QT31" s="242">
        <f t="shared" si="75"/>
        <v>0</v>
      </c>
      <c r="QU31" s="235"/>
      <c r="QV31" s="235"/>
      <c r="QW31" s="240"/>
      <c r="QX31" s="240"/>
      <c r="QY31" s="240"/>
      <c r="QZ31" s="240"/>
      <c r="RA31" s="240"/>
      <c r="RB31" s="240"/>
      <c r="RC31" s="240"/>
      <c r="RD31" s="240"/>
      <c r="RE31" s="240"/>
      <c r="RF31" s="240"/>
      <c r="RG31" s="240"/>
      <c r="RH31" s="240"/>
      <c r="RI31" s="240"/>
      <c r="RJ31" s="240"/>
      <c r="RK31" s="240"/>
      <c r="RL31" s="240"/>
      <c r="RM31" s="240"/>
      <c r="RN31" s="240"/>
      <c r="RO31" s="240"/>
      <c r="RP31" s="240"/>
      <c r="RQ31" s="240"/>
      <c r="RR31" s="240"/>
      <c r="RS31" s="240"/>
      <c r="RT31" s="240"/>
      <c r="RU31" s="240"/>
      <c r="RV31" s="240"/>
      <c r="RW31" s="240"/>
      <c r="RX31" s="240"/>
      <c r="RY31" s="240"/>
      <c r="RZ31" s="240"/>
      <c r="SA31" s="240"/>
    </row>
    <row r="32" spans="1:495" s="223" customFormat="1" ht="15" hidden="1" outlineLevel="1">
      <c r="A32" s="604">
        <f t="shared" si="36"/>
        <v>20</v>
      </c>
      <c r="B32" s="512"/>
      <c r="C32" s="240"/>
      <c r="E32" s="514"/>
      <c r="F32" s="240"/>
      <c r="G32" s="513"/>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Q32" s="240"/>
      <c r="BR32" s="240"/>
      <c r="BS32" s="240"/>
      <c r="BT32" s="240"/>
      <c r="BU32" s="240"/>
      <c r="BV32" s="240"/>
      <c r="BW32" s="240"/>
      <c r="BX32" s="240"/>
      <c r="BY32" s="240"/>
      <c r="BZ32" s="240"/>
      <c r="CA32" s="240"/>
      <c r="CB32" s="240"/>
      <c r="CC32" s="240"/>
      <c r="CD32" s="240"/>
      <c r="CE32" s="240"/>
      <c r="CF32" s="240"/>
      <c r="CG32" s="240"/>
      <c r="CH32" s="240"/>
      <c r="CI32" s="240"/>
      <c r="CJ32" s="240"/>
      <c r="CK32" s="240"/>
      <c r="CL32" s="240"/>
      <c r="CM32" s="240"/>
      <c r="CN32" s="240"/>
      <c r="CO32" s="240"/>
      <c r="CP32" s="240"/>
      <c r="CQ32" s="240"/>
      <c r="CR32" s="240"/>
      <c r="CS32" s="240"/>
      <c r="CT32" s="240"/>
      <c r="CU32" s="240"/>
      <c r="CX32" s="240"/>
      <c r="CY32" s="240"/>
      <c r="CZ32" s="240"/>
      <c r="DA32" s="240"/>
      <c r="DB32" s="240"/>
      <c r="DC32" s="240"/>
      <c r="DD32" s="240"/>
      <c r="DE32" s="240"/>
      <c r="DF32" s="240"/>
      <c r="DG32" s="240"/>
      <c r="DH32" s="240"/>
      <c r="DI32" s="240"/>
      <c r="DJ32" s="240"/>
      <c r="DK32" s="240"/>
      <c r="DL32" s="240"/>
      <c r="DM32" s="240"/>
      <c r="DN32" s="240"/>
      <c r="DO32" s="240"/>
      <c r="DP32" s="240"/>
      <c r="DQ32" s="240"/>
      <c r="DR32" s="240"/>
      <c r="DS32" s="240"/>
      <c r="DT32" s="240"/>
      <c r="DU32" s="240"/>
      <c r="DV32" s="240"/>
      <c r="DW32" s="240"/>
      <c r="DX32" s="240"/>
      <c r="DY32" s="240"/>
      <c r="DZ32" s="240"/>
      <c r="EA32" s="240"/>
      <c r="EB32" s="240"/>
      <c r="EE32" s="240"/>
      <c r="EF32" s="240"/>
      <c r="EG32" s="240"/>
      <c r="EH32" s="240"/>
      <c r="EI32" s="240"/>
      <c r="EJ32" s="240"/>
      <c r="EK32" s="240"/>
      <c r="EL32" s="240"/>
      <c r="EM32" s="240"/>
      <c r="EN32" s="240"/>
      <c r="EO32" s="240"/>
      <c r="EP32" s="240"/>
      <c r="EQ32" s="240"/>
      <c r="ER32" s="240"/>
      <c r="ES32" s="240"/>
      <c r="ET32" s="240"/>
      <c r="EU32" s="240"/>
      <c r="EV32" s="240"/>
      <c r="EW32" s="240"/>
      <c r="EX32" s="240"/>
      <c r="EY32" s="240"/>
      <c r="EZ32" s="240"/>
      <c r="FA32" s="240"/>
      <c r="FB32" s="240"/>
      <c r="FC32" s="240"/>
      <c r="FD32" s="240"/>
      <c r="FE32" s="240"/>
      <c r="FF32" s="240"/>
      <c r="FG32" s="240"/>
      <c r="FH32" s="240"/>
      <c r="FI32" s="240"/>
      <c r="FL32" s="240"/>
      <c r="FM32" s="240"/>
      <c r="FN32" s="240"/>
      <c r="FO32" s="240"/>
      <c r="FP32" s="240"/>
      <c r="FQ32" s="240"/>
      <c r="FR32" s="240"/>
      <c r="FS32" s="240"/>
      <c r="FT32" s="240"/>
      <c r="FU32" s="240"/>
      <c r="FV32" s="240"/>
      <c r="FW32" s="240"/>
      <c r="FX32" s="240"/>
      <c r="FY32" s="240"/>
      <c r="FZ32" s="240"/>
      <c r="GA32" s="240"/>
      <c r="GB32" s="240"/>
      <c r="GC32" s="240"/>
      <c r="GD32" s="240"/>
      <c r="GE32" s="240"/>
      <c r="GF32" s="240"/>
      <c r="GG32" s="240"/>
      <c r="GH32" s="240"/>
      <c r="GI32" s="240"/>
      <c r="GJ32" s="240"/>
      <c r="GK32" s="240"/>
      <c r="GL32" s="240"/>
      <c r="GM32" s="240"/>
      <c r="GN32" s="240"/>
      <c r="GO32" s="240"/>
      <c r="GP32" s="240"/>
      <c r="GS32" s="240"/>
      <c r="GT32" s="240"/>
      <c r="GU32" s="240"/>
      <c r="GV32" s="240"/>
      <c r="GW32" s="240"/>
      <c r="GX32" s="240"/>
      <c r="GY32" s="240"/>
      <c r="GZ32" s="240"/>
      <c r="HA32" s="240"/>
      <c r="HB32" s="240"/>
      <c r="HC32" s="240"/>
      <c r="HD32" s="240"/>
      <c r="HE32" s="240"/>
      <c r="HF32" s="240"/>
      <c r="HG32" s="240"/>
      <c r="HH32" s="240"/>
      <c r="HI32" s="240"/>
      <c r="HJ32" s="240"/>
      <c r="HK32" s="240"/>
      <c r="HL32" s="240"/>
      <c r="HM32" s="240"/>
      <c r="HN32" s="240"/>
      <c r="HO32" s="240"/>
      <c r="HP32" s="240"/>
      <c r="HQ32" s="240"/>
      <c r="HR32" s="240"/>
      <c r="HS32" s="240"/>
      <c r="HT32" s="240"/>
      <c r="HU32" s="240"/>
      <c r="HV32" s="240"/>
      <c r="HW32" s="240"/>
      <c r="HZ32" s="240"/>
      <c r="IA32" s="240"/>
      <c r="IB32" s="240"/>
      <c r="IC32" s="240"/>
      <c r="ID32" s="240"/>
      <c r="IE32" s="240"/>
      <c r="IF32" s="240"/>
      <c r="IG32" s="240"/>
      <c r="IH32" s="240"/>
      <c r="II32" s="240"/>
      <c r="IJ32" s="240"/>
      <c r="IK32" s="240"/>
      <c r="IL32" s="240"/>
      <c r="IM32" s="240"/>
      <c r="IN32" s="240"/>
      <c r="IO32" s="240"/>
      <c r="IP32" s="240"/>
      <c r="IQ32" s="240"/>
      <c r="IR32" s="240"/>
      <c r="IS32" s="240"/>
      <c r="IT32" s="240"/>
      <c r="IU32" s="240"/>
      <c r="IV32" s="240"/>
      <c r="IW32" s="240"/>
      <c r="IX32" s="240"/>
      <c r="IY32" s="240"/>
      <c r="IZ32" s="240"/>
      <c r="JA32" s="240"/>
      <c r="JB32" s="240"/>
      <c r="JC32" s="514"/>
      <c r="JD32" s="240">
        <f t="shared" si="78"/>
        <v>0</v>
      </c>
      <c r="JG32" s="240"/>
      <c r="JH32" s="240"/>
      <c r="JI32" s="240"/>
      <c r="JJ32" s="240"/>
      <c r="JK32" s="240"/>
      <c r="JL32" s="240"/>
      <c r="JM32" s="240"/>
      <c r="JN32" s="240"/>
      <c r="JO32" s="240"/>
      <c r="JP32" s="240"/>
      <c r="JQ32" s="240"/>
      <c r="JR32" s="240"/>
      <c r="JS32" s="240"/>
      <c r="JT32" s="240"/>
      <c r="JU32" s="240"/>
      <c r="JV32" s="240"/>
      <c r="JW32" s="240"/>
      <c r="JX32" s="240"/>
      <c r="JY32" s="240"/>
      <c r="JZ32" s="240"/>
      <c r="KA32" s="240"/>
      <c r="KB32" s="240"/>
      <c r="KC32" s="240"/>
      <c r="KD32" s="240"/>
      <c r="KE32" s="240"/>
      <c r="KF32" s="240"/>
      <c r="KG32" s="240"/>
      <c r="KH32" s="240"/>
      <c r="KI32" s="240"/>
      <c r="KJ32" s="240"/>
      <c r="KK32" s="240">
        <f t="shared" si="60"/>
        <v>0</v>
      </c>
      <c r="KL32" s="234"/>
      <c r="KN32" s="240"/>
      <c r="KO32" s="240"/>
      <c r="KP32" s="240"/>
      <c r="KQ32" s="240"/>
      <c r="KR32" s="240"/>
      <c r="KS32" s="240"/>
      <c r="KT32" s="240"/>
      <c r="KU32" s="240"/>
      <c r="KV32" s="240"/>
      <c r="KW32" s="240"/>
      <c r="KX32" s="240"/>
      <c r="KY32" s="240"/>
      <c r="KZ32" s="240"/>
      <c r="LA32" s="240"/>
      <c r="LB32" s="240"/>
      <c r="LC32" s="240"/>
      <c r="LD32" s="240"/>
      <c r="LE32" s="240"/>
      <c r="LF32" s="240"/>
      <c r="LG32" s="240"/>
      <c r="LH32" s="240"/>
      <c r="LI32" s="240"/>
      <c r="LJ32" s="240"/>
      <c r="LK32" s="240"/>
      <c r="LL32" s="240"/>
      <c r="LM32" s="240"/>
      <c r="LN32" s="240"/>
      <c r="LO32" s="240"/>
      <c r="LP32" s="240"/>
      <c r="LQ32" s="240"/>
      <c r="LR32" s="240">
        <f t="shared" si="63"/>
        <v>0</v>
      </c>
      <c r="LU32" s="240"/>
      <c r="LV32" s="240"/>
      <c r="LW32" s="240"/>
      <c r="LX32" s="240"/>
      <c r="LY32" s="240"/>
      <c r="LZ32" s="240"/>
      <c r="MA32" s="240"/>
      <c r="MB32" s="240"/>
      <c r="MC32" s="240"/>
      <c r="MD32" s="240"/>
      <c r="ME32" s="240"/>
      <c r="MF32" s="240"/>
      <c r="MG32" s="240"/>
      <c r="MH32" s="240"/>
      <c r="MI32" s="240"/>
      <c r="MJ32" s="240"/>
      <c r="MK32" s="240"/>
      <c r="ML32" s="240"/>
      <c r="MM32" s="240"/>
      <c r="MN32" s="240"/>
      <c r="MO32" s="240"/>
      <c r="MP32" s="240"/>
      <c r="MQ32" s="240"/>
      <c r="MR32" s="240"/>
      <c r="MS32" s="240"/>
      <c r="MT32" s="240"/>
      <c r="MU32" s="240"/>
      <c r="MV32" s="240"/>
      <c r="MW32" s="240"/>
      <c r="MX32" s="240"/>
      <c r="MY32" s="240">
        <f t="shared" si="66"/>
        <v>0</v>
      </c>
      <c r="NB32" s="240"/>
      <c r="NC32" s="240"/>
      <c r="ND32" s="240"/>
      <c r="NE32" s="240"/>
      <c r="NF32" s="240"/>
      <c r="NG32" s="240"/>
      <c r="NH32" s="240"/>
      <c r="NI32" s="240"/>
      <c r="NJ32" s="240"/>
      <c r="NK32" s="240"/>
      <c r="NL32" s="240"/>
      <c r="NM32" s="240"/>
      <c r="NN32" s="240"/>
      <c r="NO32" s="240"/>
      <c r="NP32" s="240"/>
      <c r="NQ32" s="240"/>
      <c r="NR32" s="240"/>
      <c r="NS32" s="240"/>
      <c r="NT32" s="240"/>
      <c r="NU32" s="240"/>
      <c r="NV32" s="240"/>
      <c r="NW32" s="240"/>
      <c r="NX32" s="240"/>
      <c r="NY32" s="240"/>
      <c r="NZ32" s="240"/>
      <c r="OA32" s="240"/>
      <c r="OB32" s="240"/>
      <c r="OC32" s="240"/>
      <c r="OD32" s="240"/>
      <c r="OE32" s="240"/>
      <c r="OF32" s="240">
        <f t="shared" si="69"/>
        <v>0</v>
      </c>
      <c r="OI32" s="240"/>
      <c r="OJ32" s="240"/>
      <c r="OK32" s="240"/>
      <c r="OL32" s="240"/>
      <c r="OM32" s="240"/>
      <c r="ON32" s="240"/>
      <c r="OO32" s="240"/>
      <c r="OP32" s="240"/>
      <c r="OQ32" s="240"/>
      <c r="OR32" s="240"/>
      <c r="OS32" s="240"/>
      <c r="OT32" s="240"/>
      <c r="OU32" s="240"/>
      <c r="OV32" s="240"/>
      <c r="OW32" s="240"/>
      <c r="OX32" s="240"/>
      <c r="OY32" s="240"/>
      <c r="OZ32" s="240"/>
      <c r="PA32" s="240"/>
      <c r="PB32" s="240"/>
      <c r="PC32" s="240"/>
      <c r="PD32" s="240"/>
      <c r="PE32" s="240"/>
      <c r="PF32" s="240"/>
      <c r="PG32" s="240"/>
      <c r="PH32" s="240"/>
      <c r="PI32" s="240"/>
      <c r="PJ32" s="240"/>
      <c r="PK32" s="240"/>
      <c r="PL32" s="240"/>
      <c r="PM32" s="240">
        <f t="shared" si="72"/>
        <v>0</v>
      </c>
      <c r="PP32" s="240"/>
      <c r="PQ32" s="240"/>
      <c r="PR32" s="240"/>
      <c r="PS32" s="240"/>
      <c r="PT32" s="240"/>
      <c r="PU32" s="240"/>
      <c r="PV32" s="240"/>
      <c r="PW32" s="240"/>
      <c r="PX32" s="240"/>
      <c r="PY32" s="240"/>
      <c r="PZ32" s="240"/>
      <c r="QA32" s="240"/>
      <c r="QB32" s="240"/>
      <c r="QC32" s="240"/>
      <c r="QD32" s="240"/>
      <c r="QE32" s="240"/>
      <c r="QF32" s="240"/>
      <c r="QG32" s="240"/>
      <c r="QH32" s="240"/>
      <c r="QI32" s="240"/>
      <c r="QJ32" s="240"/>
      <c r="QK32" s="240"/>
      <c r="QL32" s="240"/>
      <c r="QM32" s="240"/>
      <c r="QN32" s="240"/>
      <c r="QO32" s="240"/>
      <c r="QP32" s="240"/>
      <c r="QQ32" s="240"/>
      <c r="QR32" s="240"/>
      <c r="QS32" s="240"/>
      <c r="QT32" s="242">
        <f t="shared" si="75"/>
        <v>0</v>
      </c>
      <c r="QU32" s="235"/>
      <c r="QV32" s="235"/>
      <c r="QW32" s="240"/>
      <c r="QX32" s="240"/>
      <c r="QY32" s="240"/>
      <c r="QZ32" s="240"/>
      <c r="RA32" s="240"/>
      <c r="RB32" s="240"/>
      <c r="RC32" s="240"/>
      <c r="RD32" s="240"/>
      <c r="RE32" s="240"/>
      <c r="RF32" s="240"/>
      <c r="RG32" s="240"/>
      <c r="RH32" s="240"/>
      <c r="RI32" s="240"/>
      <c r="RJ32" s="240"/>
      <c r="RK32" s="240"/>
      <c r="RL32" s="240"/>
      <c r="RM32" s="240"/>
      <c r="RN32" s="240"/>
      <c r="RO32" s="240"/>
      <c r="RP32" s="240"/>
      <c r="RQ32" s="240"/>
      <c r="RR32" s="240"/>
      <c r="RS32" s="240"/>
      <c r="RT32" s="240"/>
      <c r="RU32" s="240"/>
      <c r="RV32" s="240"/>
      <c r="RW32" s="240"/>
      <c r="RX32" s="240"/>
      <c r="RY32" s="240"/>
      <c r="RZ32" s="240"/>
      <c r="SA32" s="240"/>
    </row>
    <row r="33" spans="1:495" s="223" customFormat="1" ht="15" hidden="1" outlineLevel="1">
      <c r="A33" s="604">
        <f t="shared" si="36"/>
        <v>21</v>
      </c>
      <c r="B33" s="512"/>
      <c r="C33" s="240"/>
      <c r="E33" s="514"/>
      <c r="F33" s="240"/>
      <c r="G33" s="513"/>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c r="AG33" s="240"/>
      <c r="AJ33" s="240"/>
      <c r="AK33" s="240"/>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Q33" s="240"/>
      <c r="BR33" s="240"/>
      <c r="BS33" s="240"/>
      <c r="BT33" s="240"/>
      <c r="BU33" s="240"/>
      <c r="BV33" s="240"/>
      <c r="BW33" s="240"/>
      <c r="BX33" s="240"/>
      <c r="BY33" s="240"/>
      <c r="BZ33" s="240"/>
      <c r="CA33" s="240"/>
      <c r="CB33" s="240"/>
      <c r="CC33" s="240"/>
      <c r="CD33" s="240"/>
      <c r="CE33" s="240"/>
      <c r="CF33" s="240"/>
      <c r="CG33" s="240"/>
      <c r="CH33" s="240"/>
      <c r="CI33" s="240"/>
      <c r="CJ33" s="240"/>
      <c r="CK33" s="240"/>
      <c r="CL33" s="240"/>
      <c r="CM33" s="240"/>
      <c r="CN33" s="240"/>
      <c r="CO33" s="240"/>
      <c r="CP33" s="240"/>
      <c r="CQ33" s="240"/>
      <c r="CR33" s="240"/>
      <c r="CS33" s="240"/>
      <c r="CT33" s="240"/>
      <c r="CU33" s="240"/>
      <c r="CX33" s="240"/>
      <c r="CY33" s="240"/>
      <c r="CZ33" s="240"/>
      <c r="DA33" s="240"/>
      <c r="DB33" s="240"/>
      <c r="DC33" s="240"/>
      <c r="DD33" s="240"/>
      <c r="DE33" s="240"/>
      <c r="DF33" s="240"/>
      <c r="DG33" s="240"/>
      <c r="DH33" s="240"/>
      <c r="DI33" s="240"/>
      <c r="DJ33" s="240"/>
      <c r="DK33" s="240"/>
      <c r="DL33" s="240"/>
      <c r="DM33" s="240"/>
      <c r="DN33" s="240"/>
      <c r="DO33" s="240"/>
      <c r="DP33" s="240"/>
      <c r="DQ33" s="240"/>
      <c r="DR33" s="240"/>
      <c r="DS33" s="240"/>
      <c r="DT33" s="240"/>
      <c r="DU33" s="240"/>
      <c r="DV33" s="240"/>
      <c r="DW33" s="240"/>
      <c r="DX33" s="240"/>
      <c r="DY33" s="240"/>
      <c r="DZ33" s="240"/>
      <c r="EA33" s="240"/>
      <c r="EB33" s="240"/>
      <c r="EE33" s="240"/>
      <c r="EF33" s="240"/>
      <c r="EG33" s="240"/>
      <c r="EH33" s="240"/>
      <c r="EI33" s="240"/>
      <c r="EJ33" s="240"/>
      <c r="EK33" s="240"/>
      <c r="EL33" s="240"/>
      <c r="EM33" s="240"/>
      <c r="EN33" s="240"/>
      <c r="EO33" s="240"/>
      <c r="EP33" s="240"/>
      <c r="EQ33" s="240"/>
      <c r="ER33" s="240"/>
      <c r="ES33" s="240"/>
      <c r="ET33" s="240"/>
      <c r="EU33" s="240"/>
      <c r="EV33" s="240"/>
      <c r="EW33" s="240"/>
      <c r="EX33" s="240"/>
      <c r="EY33" s="240"/>
      <c r="EZ33" s="240"/>
      <c r="FA33" s="240"/>
      <c r="FB33" s="240"/>
      <c r="FC33" s="240"/>
      <c r="FD33" s="240"/>
      <c r="FE33" s="240"/>
      <c r="FF33" s="240"/>
      <c r="FG33" s="240"/>
      <c r="FH33" s="240"/>
      <c r="FI33" s="240"/>
      <c r="FL33" s="240"/>
      <c r="FM33" s="240"/>
      <c r="FN33" s="240"/>
      <c r="FO33" s="240"/>
      <c r="FP33" s="240"/>
      <c r="FQ33" s="240"/>
      <c r="FR33" s="240"/>
      <c r="FS33" s="240"/>
      <c r="FT33" s="240"/>
      <c r="FU33" s="240"/>
      <c r="FV33" s="240"/>
      <c r="FW33" s="240"/>
      <c r="FX33" s="240"/>
      <c r="FY33" s="240"/>
      <c r="FZ33" s="240"/>
      <c r="GA33" s="240"/>
      <c r="GB33" s="240"/>
      <c r="GC33" s="240"/>
      <c r="GD33" s="240"/>
      <c r="GE33" s="240"/>
      <c r="GF33" s="240"/>
      <c r="GG33" s="240"/>
      <c r="GH33" s="240"/>
      <c r="GI33" s="240"/>
      <c r="GJ33" s="240"/>
      <c r="GK33" s="240"/>
      <c r="GL33" s="240"/>
      <c r="GM33" s="240"/>
      <c r="GN33" s="240"/>
      <c r="GO33" s="240"/>
      <c r="GP33" s="240"/>
      <c r="GS33" s="240"/>
      <c r="GT33" s="240"/>
      <c r="GU33" s="240"/>
      <c r="GV33" s="240"/>
      <c r="GW33" s="240"/>
      <c r="GX33" s="240"/>
      <c r="GY33" s="240"/>
      <c r="GZ33" s="240"/>
      <c r="HA33" s="240"/>
      <c r="HB33" s="240"/>
      <c r="HC33" s="240"/>
      <c r="HD33" s="240"/>
      <c r="HE33" s="240"/>
      <c r="HF33" s="240"/>
      <c r="HG33" s="240"/>
      <c r="HH33" s="240"/>
      <c r="HI33" s="240"/>
      <c r="HJ33" s="240"/>
      <c r="HK33" s="240"/>
      <c r="HL33" s="240"/>
      <c r="HM33" s="240"/>
      <c r="HN33" s="240"/>
      <c r="HO33" s="240"/>
      <c r="HP33" s="240"/>
      <c r="HQ33" s="240"/>
      <c r="HR33" s="240"/>
      <c r="HS33" s="240"/>
      <c r="HT33" s="240"/>
      <c r="HU33" s="240"/>
      <c r="HV33" s="240"/>
      <c r="HW33" s="240"/>
      <c r="HZ33" s="240"/>
      <c r="IA33" s="240"/>
      <c r="IB33" s="240"/>
      <c r="IC33" s="240"/>
      <c r="ID33" s="240"/>
      <c r="IE33" s="240"/>
      <c r="IF33" s="240"/>
      <c r="IG33" s="240"/>
      <c r="IH33" s="240"/>
      <c r="II33" s="240"/>
      <c r="IJ33" s="240"/>
      <c r="IK33" s="240"/>
      <c r="IL33" s="240"/>
      <c r="IM33" s="240"/>
      <c r="IN33" s="240"/>
      <c r="IO33" s="240"/>
      <c r="IP33" s="240"/>
      <c r="IQ33" s="240"/>
      <c r="IR33" s="240"/>
      <c r="IS33" s="240"/>
      <c r="IT33" s="240"/>
      <c r="IU33" s="240"/>
      <c r="IV33" s="240"/>
      <c r="IW33" s="240"/>
      <c r="IX33" s="240"/>
      <c r="IY33" s="240"/>
      <c r="IZ33" s="240"/>
      <c r="JA33" s="240"/>
      <c r="JB33" s="240"/>
      <c r="JC33" s="514"/>
      <c r="JD33" s="240">
        <f t="shared" si="78"/>
        <v>0</v>
      </c>
      <c r="JG33" s="240"/>
      <c r="JH33" s="240"/>
      <c r="JI33" s="240"/>
      <c r="JJ33" s="240"/>
      <c r="JK33" s="240"/>
      <c r="JL33" s="240"/>
      <c r="JM33" s="240"/>
      <c r="JN33" s="240"/>
      <c r="JO33" s="240"/>
      <c r="JP33" s="240"/>
      <c r="JQ33" s="240"/>
      <c r="JR33" s="240"/>
      <c r="JS33" s="240"/>
      <c r="JT33" s="240"/>
      <c r="JU33" s="240"/>
      <c r="JV33" s="240"/>
      <c r="JW33" s="240"/>
      <c r="JX33" s="240"/>
      <c r="JY33" s="240"/>
      <c r="JZ33" s="240"/>
      <c r="KA33" s="240"/>
      <c r="KB33" s="240"/>
      <c r="KC33" s="240"/>
      <c r="KD33" s="240"/>
      <c r="KE33" s="240"/>
      <c r="KF33" s="240"/>
      <c r="KG33" s="240"/>
      <c r="KH33" s="240"/>
      <c r="KI33" s="240"/>
      <c r="KJ33" s="240"/>
      <c r="KK33" s="240">
        <f t="shared" si="60"/>
        <v>0</v>
      </c>
      <c r="KL33" s="234"/>
      <c r="KN33" s="240"/>
      <c r="KO33" s="240"/>
      <c r="KP33" s="240"/>
      <c r="KQ33" s="240"/>
      <c r="KR33" s="240"/>
      <c r="KS33" s="240"/>
      <c r="KT33" s="240"/>
      <c r="KU33" s="240"/>
      <c r="KV33" s="240"/>
      <c r="KW33" s="240"/>
      <c r="KX33" s="240"/>
      <c r="KY33" s="240"/>
      <c r="KZ33" s="240"/>
      <c r="LA33" s="240"/>
      <c r="LB33" s="240"/>
      <c r="LC33" s="240"/>
      <c r="LD33" s="240"/>
      <c r="LE33" s="240"/>
      <c r="LF33" s="240"/>
      <c r="LG33" s="240"/>
      <c r="LH33" s="240"/>
      <c r="LI33" s="240"/>
      <c r="LJ33" s="240"/>
      <c r="LK33" s="240"/>
      <c r="LL33" s="240"/>
      <c r="LM33" s="240"/>
      <c r="LN33" s="240"/>
      <c r="LO33" s="240"/>
      <c r="LP33" s="240"/>
      <c r="LQ33" s="240"/>
      <c r="LR33" s="240">
        <f t="shared" si="63"/>
        <v>0</v>
      </c>
      <c r="LU33" s="240"/>
      <c r="LV33" s="240"/>
      <c r="LW33" s="240"/>
      <c r="LX33" s="240"/>
      <c r="LY33" s="240"/>
      <c r="LZ33" s="240"/>
      <c r="MA33" s="240"/>
      <c r="MB33" s="240"/>
      <c r="MC33" s="240"/>
      <c r="MD33" s="240"/>
      <c r="ME33" s="240"/>
      <c r="MF33" s="240"/>
      <c r="MG33" s="240"/>
      <c r="MH33" s="240"/>
      <c r="MI33" s="240"/>
      <c r="MJ33" s="240"/>
      <c r="MK33" s="240"/>
      <c r="ML33" s="240"/>
      <c r="MM33" s="240"/>
      <c r="MN33" s="240"/>
      <c r="MO33" s="240"/>
      <c r="MP33" s="240"/>
      <c r="MQ33" s="240"/>
      <c r="MR33" s="240"/>
      <c r="MS33" s="240"/>
      <c r="MT33" s="240"/>
      <c r="MU33" s="240"/>
      <c r="MV33" s="240"/>
      <c r="MW33" s="240"/>
      <c r="MX33" s="240"/>
      <c r="MY33" s="240">
        <f t="shared" si="66"/>
        <v>0</v>
      </c>
      <c r="NB33" s="240"/>
      <c r="NC33" s="240"/>
      <c r="ND33" s="240"/>
      <c r="NE33" s="240"/>
      <c r="NF33" s="240"/>
      <c r="NG33" s="240"/>
      <c r="NH33" s="240"/>
      <c r="NI33" s="240"/>
      <c r="NJ33" s="240"/>
      <c r="NK33" s="240"/>
      <c r="NL33" s="240"/>
      <c r="NM33" s="240"/>
      <c r="NN33" s="240"/>
      <c r="NO33" s="240"/>
      <c r="NP33" s="240"/>
      <c r="NQ33" s="240"/>
      <c r="NR33" s="240"/>
      <c r="NS33" s="240"/>
      <c r="NT33" s="240"/>
      <c r="NU33" s="240"/>
      <c r="NV33" s="240"/>
      <c r="NW33" s="240"/>
      <c r="NX33" s="240"/>
      <c r="NY33" s="240"/>
      <c r="NZ33" s="240"/>
      <c r="OA33" s="240"/>
      <c r="OB33" s="240"/>
      <c r="OC33" s="240"/>
      <c r="OD33" s="240"/>
      <c r="OE33" s="240"/>
      <c r="OF33" s="240">
        <f t="shared" si="69"/>
        <v>0</v>
      </c>
      <c r="OI33" s="240"/>
      <c r="OJ33" s="240"/>
      <c r="OK33" s="240"/>
      <c r="OL33" s="240"/>
      <c r="OM33" s="240"/>
      <c r="ON33" s="240"/>
      <c r="OO33" s="240"/>
      <c r="OP33" s="240"/>
      <c r="OQ33" s="240"/>
      <c r="OR33" s="240"/>
      <c r="OS33" s="240"/>
      <c r="OT33" s="240"/>
      <c r="OU33" s="240"/>
      <c r="OV33" s="240"/>
      <c r="OW33" s="240"/>
      <c r="OX33" s="240"/>
      <c r="OY33" s="240"/>
      <c r="OZ33" s="240"/>
      <c r="PA33" s="240"/>
      <c r="PB33" s="240"/>
      <c r="PC33" s="240"/>
      <c r="PD33" s="240"/>
      <c r="PE33" s="240"/>
      <c r="PF33" s="240"/>
      <c r="PG33" s="240"/>
      <c r="PH33" s="240"/>
      <c r="PI33" s="240"/>
      <c r="PJ33" s="240"/>
      <c r="PK33" s="240"/>
      <c r="PL33" s="240"/>
      <c r="PM33" s="240">
        <f t="shared" si="72"/>
        <v>0</v>
      </c>
      <c r="PP33" s="240"/>
      <c r="PQ33" s="240"/>
      <c r="PR33" s="240"/>
      <c r="PS33" s="240"/>
      <c r="PT33" s="240"/>
      <c r="PU33" s="240"/>
      <c r="PV33" s="240"/>
      <c r="PW33" s="240"/>
      <c r="PX33" s="240"/>
      <c r="PY33" s="240"/>
      <c r="PZ33" s="240"/>
      <c r="QA33" s="240"/>
      <c r="QB33" s="240"/>
      <c r="QC33" s="240"/>
      <c r="QD33" s="240"/>
      <c r="QE33" s="240"/>
      <c r="QF33" s="240"/>
      <c r="QG33" s="240"/>
      <c r="QH33" s="240"/>
      <c r="QI33" s="240"/>
      <c r="QJ33" s="240"/>
      <c r="QK33" s="240"/>
      <c r="QL33" s="240"/>
      <c r="QM33" s="240"/>
      <c r="QN33" s="240"/>
      <c r="QO33" s="240"/>
      <c r="QP33" s="240"/>
      <c r="QQ33" s="240"/>
      <c r="QR33" s="240"/>
      <c r="QS33" s="240"/>
      <c r="QT33" s="242">
        <f t="shared" si="75"/>
        <v>0</v>
      </c>
      <c r="QU33" s="235"/>
      <c r="QV33" s="235"/>
      <c r="QW33" s="240"/>
      <c r="QX33" s="240"/>
      <c r="QY33" s="240"/>
      <c r="QZ33" s="240"/>
      <c r="RA33" s="240"/>
      <c r="RB33" s="240"/>
      <c r="RC33" s="240"/>
      <c r="RD33" s="240"/>
      <c r="RE33" s="240"/>
      <c r="RF33" s="240"/>
      <c r="RG33" s="240"/>
      <c r="RH33" s="240"/>
      <c r="RI33" s="240"/>
      <c r="RJ33" s="240"/>
      <c r="RK33" s="240"/>
      <c r="RL33" s="240"/>
      <c r="RM33" s="240"/>
      <c r="RN33" s="240"/>
      <c r="RO33" s="240"/>
      <c r="RP33" s="240"/>
      <c r="RQ33" s="240"/>
      <c r="RR33" s="240"/>
      <c r="RS33" s="240"/>
      <c r="RT33" s="240"/>
      <c r="RU33" s="240"/>
      <c r="RV33" s="240"/>
      <c r="RW33" s="240"/>
      <c r="RX33" s="240"/>
      <c r="RY33" s="240"/>
      <c r="RZ33" s="240"/>
      <c r="SA33" s="240"/>
    </row>
    <row r="34" spans="1:495" s="223" customFormat="1" ht="15" hidden="1" outlineLevel="1">
      <c r="A34" s="604">
        <f t="shared" si="36"/>
        <v>22</v>
      </c>
      <c r="B34" s="512"/>
      <c r="C34" s="240"/>
      <c r="E34" s="514"/>
      <c r="F34" s="240"/>
      <c r="G34" s="513"/>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Q34" s="240"/>
      <c r="BR34" s="240"/>
      <c r="BS34" s="240"/>
      <c r="BT34" s="240"/>
      <c r="BU34" s="240"/>
      <c r="BV34" s="240"/>
      <c r="BW34" s="240"/>
      <c r="BX34" s="240"/>
      <c r="BY34" s="240"/>
      <c r="BZ34" s="240"/>
      <c r="CA34" s="240"/>
      <c r="CB34" s="240"/>
      <c r="CC34" s="240"/>
      <c r="CD34" s="240"/>
      <c r="CE34" s="240"/>
      <c r="CF34" s="240"/>
      <c r="CG34" s="240"/>
      <c r="CH34" s="240"/>
      <c r="CI34" s="240"/>
      <c r="CJ34" s="240"/>
      <c r="CK34" s="240"/>
      <c r="CL34" s="240"/>
      <c r="CM34" s="240"/>
      <c r="CN34" s="240"/>
      <c r="CO34" s="240"/>
      <c r="CP34" s="240"/>
      <c r="CQ34" s="240"/>
      <c r="CR34" s="240"/>
      <c r="CS34" s="240"/>
      <c r="CT34" s="240"/>
      <c r="CU34" s="240"/>
      <c r="CX34" s="240"/>
      <c r="CY34" s="240"/>
      <c r="CZ34" s="240"/>
      <c r="DA34" s="240"/>
      <c r="DB34" s="240"/>
      <c r="DC34" s="240"/>
      <c r="DD34" s="240"/>
      <c r="DE34" s="240"/>
      <c r="DF34" s="240"/>
      <c r="DG34" s="240"/>
      <c r="DH34" s="240"/>
      <c r="DI34" s="240"/>
      <c r="DJ34" s="240"/>
      <c r="DK34" s="240"/>
      <c r="DL34" s="240"/>
      <c r="DM34" s="240"/>
      <c r="DN34" s="240"/>
      <c r="DO34" s="240"/>
      <c r="DP34" s="240"/>
      <c r="DQ34" s="240"/>
      <c r="DR34" s="240"/>
      <c r="DS34" s="240"/>
      <c r="DT34" s="240"/>
      <c r="DU34" s="240"/>
      <c r="DV34" s="240"/>
      <c r="DW34" s="240"/>
      <c r="DX34" s="240"/>
      <c r="DY34" s="240"/>
      <c r="DZ34" s="240"/>
      <c r="EA34" s="240"/>
      <c r="EB34" s="240"/>
      <c r="EE34" s="240"/>
      <c r="EF34" s="240"/>
      <c r="EG34" s="240"/>
      <c r="EH34" s="240"/>
      <c r="EI34" s="240"/>
      <c r="EJ34" s="240"/>
      <c r="EK34" s="240"/>
      <c r="EL34" s="240"/>
      <c r="EM34" s="240"/>
      <c r="EN34" s="240"/>
      <c r="EO34" s="240"/>
      <c r="EP34" s="240"/>
      <c r="EQ34" s="240"/>
      <c r="ER34" s="240"/>
      <c r="ES34" s="240"/>
      <c r="ET34" s="240"/>
      <c r="EU34" s="240"/>
      <c r="EV34" s="240"/>
      <c r="EW34" s="240"/>
      <c r="EX34" s="240"/>
      <c r="EY34" s="240"/>
      <c r="EZ34" s="240"/>
      <c r="FA34" s="240"/>
      <c r="FB34" s="240"/>
      <c r="FC34" s="240"/>
      <c r="FD34" s="240"/>
      <c r="FE34" s="240"/>
      <c r="FF34" s="240"/>
      <c r="FG34" s="240"/>
      <c r="FH34" s="240"/>
      <c r="FI34" s="240"/>
      <c r="FL34" s="240"/>
      <c r="FM34" s="240"/>
      <c r="FN34" s="240"/>
      <c r="FO34" s="240"/>
      <c r="FP34" s="240"/>
      <c r="FQ34" s="240"/>
      <c r="FR34" s="240"/>
      <c r="FS34" s="240"/>
      <c r="FT34" s="240"/>
      <c r="FU34" s="240"/>
      <c r="FV34" s="240"/>
      <c r="FW34" s="240"/>
      <c r="FX34" s="240"/>
      <c r="FY34" s="240"/>
      <c r="FZ34" s="240"/>
      <c r="GA34" s="240"/>
      <c r="GB34" s="240"/>
      <c r="GC34" s="240"/>
      <c r="GD34" s="240"/>
      <c r="GE34" s="240"/>
      <c r="GF34" s="240"/>
      <c r="GG34" s="240"/>
      <c r="GH34" s="240"/>
      <c r="GI34" s="240"/>
      <c r="GJ34" s="240"/>
      <c r="GK34" s="240"/>
      <c r="GL34" s="240"/>
      <c r="GM34" s="240"/>
      <c r="GN34" s="240"/>
      <c r="GO34" s="240"/>
      <c r="GP34" s="240"/>
      <c r="GS34" s="240"/>
      <c r="GT34" s="240"/>
      <c r="GU34" s="240"/>
      <c r="GV34" s="240"/>
      <c r="GW34" s="240"/>
      <c r="GX34" s="240"/>
      <c r="GY34" s="240"/>
      <c r="GZ34" s="240"/>
      <c r="HA34" s="240"/>
      <c r="HB34" s="240"/>
      <c r="HC34" s="240"/>
      <c r="HD34" s="240"/>
      <c r="HE34" s="240"/>
      <c r="HF34" s="240"/>
      <c r="HG34" s="240"/>
      <c r="HH34" s="240"/>
      <c r="HI34" s="240"/>
      <c r="HJ34" s="240"/>
      <c r="HK34" s="240"/>
      <c r="HL34" s="240"/>
      <c r="HM34" s="240"/>
      <c r="HN34" s="240"/>
      <c r="HO34" s="240"/>
      <c r="HP34" s="240"/>
      <c r="HQ34" s="240"/>
      <c r="HR34" s="240"/>
      <c r="HS34" s="240"/>
      <c r="HT34" s="240"/>
      <c r="HU34" s="240"/>
      <c r="HV34" s="240"/>
      <c r="HW34" s="240"/>
      <c r="HZ34" s="240"/>
      <c r="IA34" s="240"/>
      <c r="IB34" s="240"/>
      <c r="IC34" s="240"/>
      <c r="ID34" s="240"/>
      <c r="IE34" s="240"/>
      <c r="IF34" s="240"/>
      <c r="IG34" s="240"/>
      <c r="IH34" s="240"/>
      <c r="II34" s="240"/>
      <c r="IJ34" s="240"/>
      <c r="IK34" s="240"/>
      <c r="IL34" s="240"/>
      <c r="IM34" s="240"/>
      <c r="IN34" s="240"/>
      <c r="IO34" s="240"/>
      <c r="IP34" s="240"/>
      <c r="IQ34" s="240"/>
      <c r="IR34" s="240"/>
      <c r="IS34" s="240"/>
      <c r="IT34" s="240"/>
      <c r="IU34" s="240"/>
      <c r="IV34" s="240"/>
      <c r="IW34" s="240"/>
      <c r="IX34" s="240"/>
      <c r="IY34" s="240"/>
      <c r="IZ34" s="240"/>
      <c r="JA34" s="240"/>
      <c r="JB34" s="240"/>
      <c r="JC34" s="514"/>
      <c r="JD34" s="240">
        <f t="shared" si="78"/>
        <v>0</v>
      </c>
      <c r="JG34" s="240"/>
      <c r="JH34" s="240"/>
      <c r="JI34" s="240"/>
      <c r="JJ34" s="240"/>
      <c r="JK34" s="240"/>
      <c r="JL34" s="240"/>
      <c r="JM34" s="240"/>
      <c r="JN34" s="240"/>
      <c r="JO34" s="240"/>
      <c r="JP34" s="240"/>
      <c r="JQ34" s="240"/>
      <c r="JR34" s="240"/>
      <c r="JS34" s="240"/>
      <c r="JT34" s="240"/>
      <c r="JU34" s="240"/>
      <c r="JV34" s="240"/>
      <c r="JW34" s="240"/>
      <c r="JX34" s="240"/>
      <c r="JY34" s="240"/>
      <c r="JZ34" s="240"/>
      <c r="KA34" s="240"/>
      <c r="KB34" s="240"/>
      <c r="KC34" s="240"/>
      <c r="KD34" s="240"/>
      <c r="KE34" s="240"/>
      <c r="KF34" s="240"/>
      <c r="KG34" s="240"/>
      <c r="KH34" s="240"/>
      <c r="KI34" s="240"/>
      <c r="KJ34" s="240"/>
      <c r="KK34" s="240">
        <f t="shared" si="60"/>
        <v>0</v>
      </c>
      <c r="KL34" s="234"/>
      <c r="KN34" s="240"/>
      <c r="KO34" s="240"/>
      <c r="KP34" s="240"/>
      <c r="KQ34" s="240"/>
      <c r="KR34" s="240"/>
      <c r="KS34" s="240"/>
      <c r="KT34" s="240"/>
      <c r="KU34" s="240"/>
      <c r="KV34" s="240"/>
      <c r="KW34" s="240"/>
      <c r="KX34" s="240"/>
      <c r="KY34" s="240"/>
      <c r="KZ34" s="240"/>
      <c r="LA34" s="240"/>
      <c r="LB34" s="240"/>
      <c r="LC34" s="240"/>
      <c r="LD34" s="240"/>
      <c r="LE34" s="240"/>
      <c r="LF34" s="240"/>
      <c r="LG34" s="240"/>
      <c r="LH34" s="240"/>
      <c r="LI34" s="240"/>
      <c r="LJ34" s="240"/>
      <c r="LK34" s="240"/>
      <c r="LL34" s="240"/>
      <c r="LM34" s="240"/>
      <c r="LN34" s="240"/>
      <c r="LO34" s="240"/>
      <c r="LP34" s="240"/>
      <c r="LQ34" s="240"/>
      <c r="LR34" s="240">
        <f t="shared" si="63"/>
        <v>0</v>
      </c>
      <c r="LU34" s="240"/>
      <c r="LV34" s="240"/>
      <c r="LW34" s="240"/>
      <c r="LX34" s="240"/>
      <c r="LY34" s="240"/>
      <c r="LZ34" s="240"/>
      <c r="MA34" s="240"/>
      <c r="MB34" s="240"/>
      <c r="MC34" s="240"/>
      <c r="MD34" s="240"/>
      <c r="ME34" s="240"/>
      <c r="MF34" s="240"/>
      <c r="MG34" s="240"/>
      <c r="MH34" s="240"/>
      <c r="MI34" s="240"/>
      <c r="MJ34" s="240"/>
      <c r="MK34" s="240"/>
      <c r="ML34" s="240"/>
      <c r="MM34" s="240"/>
      <c r="MN34" s="240"/>
      <c r="MO34" s="240"/>
      <c r="MP34" s="240"/>
      <c r="MQ34" s="240"/>
      <c r="MR34" s="240"/>
      <c r="MS34" s="240"/>
      <c r="MT34" s="240"/>
      <c r="MU34" s="240"/>
      <c r="MV34" s="240"/>
      <c r="MW34" s="240"/>
      <c r="MX34" s="240"/>
      <c r="MY34" s="240">
        <f t="shared" si="66"/>
        <v>0</v>
      </c>
      <c r="NB34" s="240"/>
      <c r="NC34" s="240"/>
      <c r="ND34" s="240"/>
      <c r="NE34" s="240"/>
      <c r="NF34" s="240"/>
      <c r="NG34" s="240"/>
      <c r="NH34" s="240"/>
      <c r="NI34" s="240"/>
      <c r="NJ34" s="240"/>
      <c r="NK34" s="240"/>
      <c r="NL34" s="240"/>
      <c r="NM34" s="240"/>
      <c r="NN34" s="240"/>
      <c r="NO34" s="240"/>
      <c r="NP34" s="240"/>
      <c r="NQ34" s="240"/>
      <c r="NR34" s="240"/>
      <c r="NS34" s="240"/>
      <c r="NT34" s="240"/>
      <c r="NU34" s="240"/>
      <c r="NV34" s="240"/>
      <c r="NW34" s="240"/>
      <c r="NX34" s="240"/>
      <c r="NY34" s="240"/>
      <c r="NZ34" s="240"/>
      <c r="OA34" s="240"/>
      <c r="OB34" s="240"/>
      <c r="OC34" s="240"/>
      <c r="OD34" s="240"/>
      <c r="OE34" s="240"/>
      <c r="OF34" s="240">
        <f t="shared" si="69"/>
        <v>0</v>
      </c>
      <c r="OI34" s="240"/>
      <c r="OJ34" s="240"/>
      <c r="OK34" s="240"/>
      <c r="OL34" s="240"/>
      <c r="OM34" s="240"/>
      <c r="ON34" s="240"/>
      <c r="OO34" s="240"/>
      <c r="OP34" s="240"/>
      <c r="OQ34" s="240"/>
      <c r="OR34" s="240"/>
      <c r="OS34" s="240"/>
      <c r="OT34" s="240"/>
      <c r="OU34" s="240"/>
      <c r="OV34" s="240"/>
      <c r="OW34" s="240"/>
      <c r="OX34" s="240"/>
      <c r="OY34" s="240"/>
      <c r="OZ34" s="240"/>
      <c r="PA34" s="240"/>
      <c r="PB34" s="240"/>
      <c r="PC34" s="240"/>
      <c r="PD34" s="240"/>
      <c r="PE34" s="240"/>
      <c r="PF34" s="240"/>
      <c r="PG34" s="240"/>
      <c r="PH34" s="240"/>
      <c r="PI34" s="240"/>
      <c r="PJ34" s="240"/>
      <c r="PK34" s="240"/>
      <c r="PL34" s="240"/>
      <c r="PM34" s="240">
        <f t="shared" si="72"/>
        <v>0</v>
      </c>
      <c r="PP34" s="240"/>
      <c r="PQ34" s="240"/>
      <c r="PR34" s="240"/>
      <c r="PS34" s="240"/>
      <c r="PT34" s="240"/>
      <c r="PU34" s="240"/>
      <c r="PV34" s="240"/>
      <c r="PW34" s="240"/>
      <c r="PX34" s="240"/>
      <c r="PY34" s="240"/>
      <c r="PZ34" s="240"/>
      <c r="QA34" s="240"/>
      <c r="QB34" s="240"/>
      <c r="QC34" s="240"/>
      <c r="QD34" s="240"/>
      <c r="QE34" s="240"/>
      <c r="QF34" s="240"/>
      <c r="QG34" s="240"/>
      <c r="QH34" s="240"/>
      <c r="QI34" s="240"/>
      <c r="QJ34" s="240"/>
      <c r="QK34" s="240"/>
      <c r="QL34" s="240"/>
      <c r="QM34" s="240"/>
      <c r="QN34" s="240"/>
      <c r="QO34" s="240"/>
      <c r="QP34" s="240"/>
      <c r="QQ34" s="240"/>
      <c r="QR34" s="240"/>
      <c r="QS34" s="240"/>
      <c r="QT34" s="242">
        <f t="shared" si="75"/>
        <v>0</v>
      </c>
      <c r="QU34" s="235"/>
      <c r="QV34" s="235"/>
      <c r="QW34" s="240"/>
      <c r="QX34" s="240"/>
      <c r="QY34" s="240"/>
      <c r="QZ34" s="240"/>
      <c r="RA34" s="240"/>
      <c r="RB34" s="240"/>
      <c r="RC34" s="240"/>
      <c r="RD34" s="240"/>
      <c r="RE34" s="240"/>
      <c r="RF34" s="240"/>
      <c r="RG34" s="240"/>
      <c r="RH34" s="240"/>
      <c r="RI34" s="240"/>
      <c r="RJ34" s="240"/>
      <c r="RK34" s="240"/>
      <c r="RL34" s="240"/>
      <c r="RM34" s="240"/>
      <c r="RN34" s="240"/>
      <c r="RO34" s="240"/>
      <c r="RP34" s="240"/>
      <c r="RQ34" s="240"/>
      <c r="RR34" s="240"/>
      <c r="RS34" s="240"/>
      <c r="RT34" s="240"/>
      <c r="RU34" s="240"/>
      <c r="RV34" s="240"/>
      <c r="RW34" s="240"/>
      <c r="RX34" s="240"/>
      <c r="RY34" s="240"/>
      <c r="RZ34" s="240"/>
      <c r="SA34" s="240"/>
    </row>
    <row r="35" spans="1:495" s="223" customFormat="1" ht="15" hidden="1" outlineLevel="1">
      <c r="A35" s="604">
        <f t="shared" si="36"/>
        <v>23</v>
      </c>
      <c r="B35" s="512"/>
      <c r="C35" s="240"/>
      <c r="E35" s="514"/>
      <c r="F35" s="240"/>
      <c r="G35" s="513"/>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Q35" s="240"/>
      <c r="BR35" s="240"/>
      <c r="BS35" s="240"/>
      <c r="BT35" s="240"/>
      <c r="BU35" s="240"/>
      <c r="BV35" s="240"/>
      <c r="BW35" s="240"/>
      <c r="BX35" s="240"/>
      <c r="BY35" s="240"/>
      <c r="BZ35" s="240"/>
      <c r="CA35" s="240"/>
      <c r="CB35" s="240"/>
      <c r="CC35" s="240"/>
      <c r="CD35" s="240"/>
      <c r="CE35" s="240"/>
      <c r="CF35" s="240"/>
      <c r="CG35" s="240"/>
      <c r="CH35" s="240"/>
      <c r="CI35" s="240"/>
      <c r="CJ35" s="240"/>
      <c r="CK35" s="240"/>
      <c r="CL35" s="240"/>
      <c r="CM35" s="240"/>
      <c r="CN35" s="240"/>
      <c r="CO35" s="240"/>
      <c r="CP35" s="240"/>
      <c r="CQ35" s="240"/>
      <c r="CR35" s="240"/>
      <c r="CS35" s="240"/>
      <c r="CT35" s="240"/>
      <c r="CU35" s="240"/>
      <c r="CX35" s="240"/>
      <c r="CY35" s="240"/>
      <c r="CZ35" s="240"/>
      <c r="DA35" s="240"/>
      <c r="DB35" s="240"/>
      <c r="DC35" s="240"/>
      <c r="DD35" s="240"/>
      <c r="DE35" s="240"/>
      <c r="DF35" s="240"/>
      <c r="DG35" s="240"/>
      <c r="DH35" s="240"/>
      <c r="DI35" s="240"/>
      <c r="DJ35" s="240"/>
      <c r="DK35" s="240"/>
      <c r="DL35" s="240"/>
      <c r="DM35" s="240"/>
      <c r="DN35" s="240"/>
      <c r="DO35" s="240"/>
      <c r="DP35" s="240"/>
      <c r="DQ35" s="240"/>
      <c r="DR35" s="240"/>
      <c r="DS35" s="240"/>
      <c r="DT35" s="240"/>
      <c r="DU35" s="240"/>
      <c r="DV35" s="240"/>
      <c r="DW35" s="240"/>
      <c r="DX35" s="240"/>
      <c r="DY35" s="240"/>
      <c r="DZ35" s="240"/>
      <c r="EA35" s="240"/>
      <c r="EB35" s="240"/>
      <c r="EE35" s="240"/>
      <c r="EF35" s="240"/>
      <c r="EG35" s="240"/>
      <c r="EH35" s="240"/>
      <c r="EI35" s="240"/>
      <c r="EJ35" s="240"/>
      <c r="EK35" s="240"/>
      <c r="EL35" s="240"/>
      <c r="EM35" s="240"/>
      <c r="EN35" s="240"/>
      <c r="EO35" s="240"/>
      <c r="EP35" s="240"/>
      <c r="EQ35" s="240"/>
      <c r="ER35" s="240"/>
      <c r="ES35" s="240"/>
      <c r="ET35" s="240"/>
      <c r="EU35" s="240"/>
      <c r="EV35" s="240"/>
      <c r="EW35" s="240"/>
      <c r="EX35" s="240"/>
      <c r="EY35" s="240"/>
      <c r="EZ35" s="240"/>
      <c r="FA35" s="240"/>
      <c r="FB35" s="240"/>
      <c r="FC35" s="240"/>
      <c r="FD35" s="240"/>
      <c r="FE35" s="240"/>
      <c r="FF35" s="240"/>
      <c r="FG35" s="240"/>
      <c r="FH35" s="240"/>
      <c r="FI35" s="240"/>
      <c r="FL35" s="240"/>
      <c r="FM35" s="240"/>
      <c r="FN35" s="240"/>
      <c r="FO35" s="240"/>
      <c r="FP35" s="240"/>
      <c r="FQ35" s="240"/>
      <c r="FR35" s="240"/>
      <c r="FS35" s="240"/>
      <c r="FT35" s="240"/>
      <c r="FU35" s="240"/>
      <c r="FV35" s="240"/>
      <c r="FW35" s="240"/>
      <c r="FX35" s="240"/>
      <c r="FY35" s="240"/>
      <c r="FZ35" s="240"/>
      <c r="GA35" s="240"/>
      <c r="GB35" s="240"/>
      <c r="GC35" s="240"/>
      <c r="GD35" s="240"/>
      <c r="GE35" s="240"/>
      <c r="GF35" s="240"/>
      <c r="GG35" s="240"/>
      <c r="GH35" s="240"/>
      <c r="GI35" s="240"/>
      <c r="GJ35" s="240"/>
      <c r="GK35" s="240"/>
      <c r="GL35" s="240"/>
      <c r="GM35" s="240"/>
      <c r="GN35" s="240"/>
      <c r="GO35" s="240"/>
      <c r="GP35" s="240"/>
      <c r="GS35" s="240"/>
      <c r="GT35" s="240"/>
      <c r="GU35" s="240"/>
      <c r="GV35" s="240"/>
      <c r="GW35" s="240"/>
      <c r="GX35" s="240"/>
      <c r="GY35" s="240"/>
      <c r="GZ35" s="240"/>
      <c r="HA35" s="240"/>
      <c r="HB35" s="240"/>
      <c r="HC35" s="240"/>
      <c r="HD35" s="240"/>
      <c r="HE35" s="240"/>
      <c r="HF35" s="240"/>
      <c r="HG35" s="240"/>
      <c r="HH35" s="240"/>
      <c r="HI35" s="240"/>
      <c r="HJ35" s="240"/>
      <c r="HK35" s="240"/>
      <c r="HL35" s="240"/>
      <c r="HM35" s="240"/>
      <c r="HN35" s="240"/>
      <c r="HO35" s="240"/>
      <c r="HP35" s="240"/>
      <c r="HQ35" s="240"/>
      <c r="HR35" s="240"/>
      <c r="HS35" s="240"/>
      <c r="HT35" s="240"/>
      <c r="HU35" s="240"/>
      <c r="HV35" s="240"/>
      <c r="HW35" s="240"/>
      <c r="HZ35" s="240"/>
      <c r="IA35" s="240"/>
      <c r="IB35" s="240"/>
      <c r="IC35" s="240"/>
      <c r="ID35" s="240"/>
      <c r="IE35" s="240"/>
      <c r="IF35" s="240"/>
      <c r="IG35" s="240"/>
      <c r="IH35" s="240"/>
      <c r="II35" s="240"/>
      <c r="IJ35" s="240"/>
      <c r="IK35" s="240"/>
      <c r="IL35" s="240"/>
      <c r="IM35" s="240"/>
      <c r="IN35" s="240"/>
      <c r="IO35" s="240"/>
      <c r="IP35" s="240"/>
      <c r="IQ35" s="240"/>
      <c r="IR35" s="240"/>
      <c r="IS35" s="240"/>
      <c r="IT35" s="240"/>
      <c r="IU35" s="240"/>
      <c r="IV35" s="240"/>
      <c r="IW35" s="240"/>
      <c r="IX35" s="240"/>
      <c r="IY35" s="240"/>
      <c r="IZ35" s="240"/>
      <c r="JA35" s="240"/>
      <c r="JB35" s="240"/>
      <c r="JC35" s="514"/>
      <c r="JD35" s="240">
        <f t="shared" si="78"/>
        <v>0</v>
      </c>
      <c r="JG35" s="240"/>
      <c r="JH35" s="240"/>
      <c r="JI35" s="240"/>
      <c r="JJ35" s="240"/>
      <c r="JK35" s="240"/>
      <c r="JL35" s="240"/>
      <c r="JM35" s="240"/>
      <c r="JN35" s="240"/>
      <c r="JO35" s="240"/>
      <c r="JP35" s="240"/>
      <c r="JQ35" s="240"/>
      <c r="JR35" s="240"/>
      <c r="JS35" s="240"/>
      <c r="JT35" s="240"/>
      <c r="JU35" s="240"/>
      <c r="JV35" s="240"/>
      <c r="JW35" s="240"/>
      <c r="JX35" s="240"/>
      <c r="JY35" s="240"/>
      <c r="JZ35" s="240"/>
      <c r="KA35" s="240"/>
      <c r="KB35" s="240"/>
      <c r="KC35" s="240"/>
      <c r="KD35" s="240"/>
      <c r="KE35" s="240"/>
      <c r="KF35" s="240"/>
      <c r="KG35" s="240"/>
      <c r="KH35" s="240"/>
      <c r="KI35" s="240"/>
      <c r="KJ35" s="240"/>
      <c r="KK35" s="240">
        <f t="shared" si="60"/>
        <v>0</v>
      </c>
      <c r="KL35" s="234"/>
      <c r="KN35" s="240"/>
      <c r="KO35" s="240"/>
      <c r="KP35" s="240"/>
      <c r="KQ35" s="240"/>
      <c r="KR35" s="240"/>
      <c r="KS35" s="240"/>
      <c r="KT35" s="240"/>
      <c r="KU35" s="240"/>
      <c r="KV35" s="240"/>
      <c r="KW35" s="240"/>
      <c r="KX35" s="240"/>
      <c r="KY35" s="240"/>
      <c r="KZ35" s="240"/>
      <c r="LA35" s="240"/>
      <c r="LB35" s="240"/>
      <c r="LC35" s="240"/>
      <c r="LD35" s="240"/>
      <c r="LE35" s="240"/>
      <c r="LF35" s="240"/>
      <c r="LG35" s="240"/>
      <c r="LH35" s="240"/>
      <c r="LI35" s="240"/>
      <c r="LJ35" s="240"/>
      <c r="LK35" s="240"/>
      <c r="LL35" s="240"/>
      <c r="LM35" s="240"/>
      <c r="LN35" s="240"/>
      <c r="LO35" s="240"/>
      <c r="LP35" s="240"/>
      <c r="LQ35" s="240"/>
      <c r="LR35" s="240">
        <f t="shared" si="63"/>
        <v>0</v>
      </c>
      <c r="LU35" s="240"/>
      <c r="LV35" s="240"/>
      <c r="LW35" s="240"/>
      <c r="LX35" s="240"/>
      <c r="LY35" s="240"/>
      <c r="LZ35" s="240"/>
      <c r="MA35" s="240"/>
      <c r="MB35" s="240"/>
      <c r="MC35" s="240"/>
      <c r="MD35" s="240"/>
      <c r="ME35" s="240"/>
      <c r="MF35" s="240"/>
      <c r="MG35" s="240"/>
      <c r="MH35" s="240"/>
      <c r="MI35" s="240"/>
      <c r="MJ35" s="240"/>
      <c r="MK35" s="240"/>
      <c r="ML35" s="240"/>
      <c r="MM35" s="240"/>
      <c r="MN35" s="240"/>
      <c r="MO35" s="240"/>
      <c r="MP35" s="240"/>
      <c r="MQ35" s="240"/>
      <c r="MR35" s="240"/>
      <c r="MS35" s="240"/>
      <c r="MT35" s="240"/>
      <c r="MU35" s="240"/>
      <c r="MV35" s="240"/>
      <c r="MW35" s="240"/>
      <c r="MX35" s="240"/>
      <c r="MY35" s="240">
        <f t="shared" si="66"/>
        <v>0</v>
      </c>
      <c r="NB35" s="240"/>
      <c r="NC35" s="240"/>
      <c r="ND35" s="240"/>
      <c r="NE35" s="240"/>
      <c r="NF35" s="240"/>
      <c r="NG35" s="240"/>
      <c r="NH35" s="240"/>
      <c r="NI35" s="240"/>
      <c r="NJ35" s="240"/>
      <c r="NK35" s="240"/>
      <c r="NL35" s="240"/>
      <c r="NM35" s="240"/>
      <c r="NN35" s="240"/>
      <c r="NO35" s="240"/>
      <c r="NP35" s="240"/>
      <c r="NQ35" s="240"/>
      <c r="NR35" s="240"/>
      <c r="NS35" s="240"/>
      <c r="NT35" s="240"/>
      <c r="NU35" s="240"/>
      <c r="NV35" s="240"/>
      <c r="NW35" s="240"/>
      <c r="NX35" s="240"/>
      <c r="NY35" s="240"/>
      <c r="NZ35" s="240"/>
      <c r="OA35" s="240"/>
      <c r="OB35" s="240"/>
      <c r="OC35" s="240"/>
      <c r="OD35" s="240"/>
      <c r="OE35" s="240"/>
      <c r="OF35" s="240">
        <f t="shared" si="69"/>
        <v>0</v>
      </c>
      <c r="OI35" s="240"/>
      <c r="OJ35" s="240"/>
      <c r="OK35" s="240"/>
      <c r="OL35" s="240"/>
      <c r="OM35" s="240"/>
      <c r="ON35" s="240"/>
      <c r="OO35" s="240"/>
      <c r="OP35" s="240"/>
      <c r="OQ35" s="240"/>
      <c r="OR35" s="240"/>
      <c r="OS35" s="240"/>
      <c r="OT35" s="240"/>
      <c r="OU35" s="240"/>
      <c r="OV35" s="240"/>
      <c r="OW35" s="240"/>
      <c r="OX35" s="240"/>
      <c r="OY35" s="240"/>
      <c r="OZ35" s="240"/>
      <c r="PA35" s="240"/>
      <c r="PB35" s="240"/>
      <c r="PC35" s="240"/>
      <c r="PD35" s="240"/>
      <c r="PE35" s="240"/>
      <c r="PF35" s="240"/>
      <c r="PG35" s="240"/>
      <c r="PH35" s="240"/>
      <c r="PI35" s="240"/>
      <c r="PJ35" s="240"/>
      <c r="PK35" s="240"/>
      <c r="PL35" s="240"/>
      <c r="PM35" s="240">
        <f t="shared" si="72"/>
        <v>0</v>
      </c>
      <c r="PP35" s="240"/>
      <c r="PQ35" s="240"/>
      <c r="PR35" s="240"/>
      <c r="PS35" s="240"/>
      <c r="PT35" s="240"/>
      <c r="PU35" s="240"/>
      <c r="PV35" s="240"/>
      <c r="PW35" s="240"/>
      <c r="PX35" s="240"/>
      <c r="PY35" s="240"/>
      <c r="PZ35" s="240"/>
      <c r="QA35" s="240"/>
      <c r="QB35" s="240"/>
      <c r="QC35" s="240"/>
      <c r="QD35" s="240"/>
      <c r="QE35" s="240"/>
      <c r="QF35" s="240"/>
      <c r="QG35" s="240"/>
      <c r="QH35" s="240"/>
      <c r="QI35" s="240"/>
      <c r="QJ35" s="240"/>
      <c r="QK35" s="240"/>
      <c r="QL35" s="240"/>
      <c r="QM35" s="240"/>
      <c r="QN35" s="240"/>
      <c r="QO35" s="240"/>
      <c r="QP35" s="240"/>
      <c r="QQ35" s="240"/>
      <c r="QR35" s="240"/>
      <c r="QS35" s="240"/>
      <c r="QT35" s="242">
        <f t="shared" si="75"/>
        <v>0</v>
      </c>
      <c r="QU35" s="235"/>
      <c r="QV35" s="235"/>
      <c r="QW35" s="240"/>
      <c r="QX35" s="240"/>
      <c r="QY35" s="240"/>
      <c r="QZ35" s="240"/>
      <c r="RA35" s="240"/>
      <c r="RB35" s="240"/>
      <c r="RC35" s="240"/>
      <c r="RD35" s="240"/>
      <c r="RE35" s="240"/>
      <c r="RF35" s="240"/>
      <c r="RG35" s="240"/>
      <c r="RH35" s="240"/>
      <c r="RI35" s="240"/>
      <c r="RJ35" s="240"/>
      <c r="RK35" s="240"/>
      <c r="RL35" s="240"/>
      <c r="RM35" s="240"/>
      <c r="RN35" s="240"/>
      <c r="RO35" s="240"/>
      <c r="RP35" s="240"/>
      <c r="RQ35" s="240"/>
      <c r="RR35" s="240"/>
      <c r="RS35" s="240"/>
      <c r="RT35" s="240"/>
      <c r="RU35" s="240"/>
      <c r="RV35" s="240"/>
      <c r="RW35" s="240"/>
      <c r="RX35" s="240"/>
      <c r="RY35" s="240"/>
      <c r="RZ35" s="240"/>
      <c r="SA35" s="240"/>
    </row>
    <row r="36" spans="1:495" s="223" customFormat="1" ht="15" hidden="1" outlineLevel="1">
      <c r="A36" s="604">
        <f t="shared" si="36"/>
        <v>24</v>
      </c>
      <c r="B36" s="512"/>
      <c r="C36" s="240"/>
      <c r="E36" s="514"/>
      <c r="F36" s="240"/>
      <c r="G36" s="513"/>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240"/>
      <c r="BN36" s="240"/>
      <c r="BQ36" s="240"/>
      <c r="BR36" s="240"/>
      <c r="BS36" s="240"/>
      <c r="BT36" s="240"/>
      <c r="BU36" s="240"/>
      <c r="BV36" s="240"/>
      <c r="BW36" s="240"/>
      <c r="BX36" s="240"/>
      <c r="BY36" s="240"/>
      <c r="BZ36" s="240"/>
      <c r="CA36" s="240"/>
      <c r="CB36" s="240"/>
      <c r="CC36" s="240"/>
      <c r="CD36" s="240"/>
      <c r="CE36" s="240"/>
      <c r="CF36" s="240"/>
      <c r="CG36" s="240"/>
      <c r="CH36" s="240"/>
      <c r="CI36" s="240"/>
      <c r="CJ36" s="240"/>
      <c r="CK36" s="240"/>
      <c r="CL36" s="240"/>
      <c r="CM36" s="240"/>
      <c r="CN36" s="240"/>
      <c r="CO36" s="240"/>
      <c r="CP36" s="240"/>
      <c r="CQ36" s="240"/>
      <c r="CR36" s="240"/>
      <c r="CS36" s="240"/>
      <c r="CT36" s="240"/>
      <c r="CU36" s="240"/>
      <c r="CX36" s="240"/>
      <c r="CY36" s="240"/>
      <c r="CZ36" s="240"/>
      <c r="DA36" s="240"/>
      <c r="DB36" s="240"/>
      <c r="DC36" s="240"/>
      <c r="DD36" s="240"/>
      <c r="DE36" s="240"/>
      <c r="DF36" s="240"/>
      <c r="DG36" s="240"/>
      <c r="DH36" s="240"/>
      <c r="DI36" s="240"/>
      <c r="DJ36" s="240"/>
      <c r="DK36" s="240"/>
      <c r="DL36" s="240"/>
      <c r="DM36" s="240"/>
      <c r="DN36" s="240"/>
      <c r="DO36" s="240"/>
      <c r="DP36" s="240"/>
      <c r="DQ36" s="240"/>
      <c r="DR36" s="240"/>
      <c r="DS36" s="240"/>
      <c r="DT36" s="240"/>
      <c r="DU36" s="240"/>
      <c r="DV36" s="240"/>
      <c r="DW36" s="240"/>
      <c r="DX36" s="240"/>
      <c r="DY36" s="240"/>
      <c r="DZ36" s="240"/>
      <c r="EA36" s="240"/>
      <c r="EB36" s="240"/>
      <c r="EE36" s="240"/>
      <c r="EF36" s="240"/>
      <c r="EG36" s="240"/>
      <c r="EH36" s="240"/>
      <c r="EI36" s="240"/>
      <c r="EJ36" s="240"/>
      <c r="EK36" s="240"/>
      <c r="EL36" s="240"/>
      <c r="EM36" s="240"/>
      <c r="EN36" s="240"/>
      <c r="EO36" s="240"/>
      <c r="EP36" s="240"/>
      <c r="EQ36" s="240"/>
      <c r="ER36" s="240"/>
      <c r="ES36" s="240"/>
      <c r="ET36" s="240"/>
      <c r="EU36" s="240"/>
      <c r="EV36" s="240"/>
      <c r="EW36" s="240"/>
      <c r="EX36" s="240"/>
      <c r="EY36" s="240"/>
      <c r="EZ36" s="240"/>
      <c r="FA36" s="240"/>
      <c r="FB36" s="240"/>
      <c r="FC36" s="240"/>
      <c r="FD36" s="240"/>
      <c r="FE36" s="240"/>
      <c r="FF36" s="240"/>
      <c r="FG36" s="240"/>
      <c r="FH36" s="240"/>
      <c r="FI36" s="240"/>
      <c r="FL36" s="240"/>
      <c r="FM36" s="240"/>
      <c r="FN36" s="240"/>
      <c r="FO36" s="240"/>
      <c r="FP36" s="240"/>
      <c r="FQ36" s="240"/>
      <c r="FR36" s="240"/>
      <c r="FS36" s="240"/>
      <c r="FT36" s="240"/>
      <c r="FU36" s="240"/>
      <c r="FV36" s="240"/>
      <c r="FW36" s="240"/>
      <c r="FX36" s="240"/>
      <c r="FY36" s="240"/>
      <c r="FZ36" s="240"/>
      <c r="GA36" s="240"/>
      <c r="GB36" s="240"/>
      <c r="GC36" s="240"/>
      <c r="GD36" s="240"/>
      <c r="GE36" s="240"/>
      <c r="GF36" s="240"/>
      <c r="GG36" s="240"/>
      <c r="GH36" s="240"/>
      <c r="GI36" s="240"/>
      <c r="GJ36" s="240"/>
      <c r="GK36" s="240"/>
      <c r="GL36" s="240"/>
      <c r="GM36" s="240"/>
      <c r="GN36" s="240"/>
      <c r="GO36" s="240"/>
      <c r="GP36" s="240"/>
      <c r="GS36" s="240"/>
      <c r="GT36" s="240"/>
      <c r="GU36" s="240"/>
      <c r="GV36" s="240"/>
      <c r="GW36" s="240"/>
      <c r="GX36" s="240"/>
      <c r="GY36" s="240"/>
      <c r="GZ36" s="240"/>
      <c r="HA36" s="240"/>
      <c r="HB36" s="240"/>
      <c r="HC36" s="240"/>
      <c r="HD36" s="240"/>
      <c r="HE36" s="240"/>
      <c r="HF36" s="240"/>
      <c r="HG36" s="240"/>
      <c r="HH36" s="240"/>
      <c r="HI36" s="240"/>
      <c r="HJ36" s="240"/>
      <c r="HK36" s="240"/>
      <c r="HL36" s="240"/>
      <c r="HM36" s="240"/>
      <c r="HN36" s="240"/>
      <c r="HO36" s="240"/>
      <c r="HP36" s="240"/>
      <c r="HQ36" s="240"/>
      <c r="HR36" s="240"/>
      <c r="HS36" s="240"/>
      <c r="HT36" s="240"/>
      <c r="HU36" s="240"/>
      <c r="HV36" s="240"/>
      <c r="HW36" s="240"/>
      <c r="HZ36" s="240"/>
      <c r="IA36" s="240"/>
      <c r="IB36" s="240"/>
      <c r="IC36" s="240"/>
      <c r="ID36" s="240"/>
      <c r="IE36" s="240"/>
      <c r="IF36" s="240"/>
      <c r="IG36" s="240"/>
      <c r="IH36" s="240"/>
      <c r="II36" s="240"/>
      <c r="IJ36" s="240"/>
      <c r="IK36" s="240"/>
      <c r="IL36" s="240"/>
      <c r="IM36" s="240"/>
      <c r="IN36" s="240"/>
      <c r="IO36" s="240"/>
      <c r="IP36" s="240"/>
      <c r="IQ36" s="240"/>
      <c r="IR36" s="240"/>
      <c r="IS36" s="240"/>
      <c r="IT36" s="240"/>
      <c r="IU36" s="240"/>
      <c r="IV36" s="240"/>
      <c r="IW36" s="240"/>
      <c r="IX36" s="240"/>
      <c r="IY36" s="240"/>
      <c r="IZ36" s="240"/>
      <c r="JA36" s="240"/>
      <c r="JB36" s="240"/>
      <c r="JC36" s="514"/>
      <c r="JD36" s="240">
        <f t="shared" si="78"/>
        <v>0</v>
      </c>
      <c r="JG36" s="240"/>
      <c r="JH36" s="240"/>
      <c r="JI36" s="240"/>
      <c r="JJ36" s="240"/>
      <c r="JK36" s="240"/>
      <c r="JL36" s="240"/>
      <c r="JM36" s="240"/>
      <c r="JN36" s="240"/>
      <c r="JO36" s="240"/>
      <c r="JP36" s="240"/>
      <c r="JQ36" s="240"/>
      <c r="JR36" s="240"/>
      <c r="JS36" s="240"/>
      <c r="JT36" s="240"/>
      <c r="JU36" s="240"/>
      <c r="JV36" s="240"/>
      <c r="JW36" s="240"/>
      <c r="JX36" s="240"/>
      <c r="JY36" s="240"/>
      <c r="JZ36" s="240"/>
      <c r="KA36" s="240"/>
      <c r="KB36" s="240"/>
      <c r="KC36" s="240"/>
      <c r="KD36" s="240"/>
      <c r="KE36" s="240"/>
      <c r="KF36" s="240"/>
      <c r="KG36" s="240"/>
      <c r="KH36" s="240"/>
      <c r="KI36" s="240"/>
      <c r="KJ36" s="240"/>
      <c r="KK36" s="240">
        <f t="shared" si="60"/>
        <v>0</v>
      </c>
      <c r="KL36" s="234"/>
      <c r="KN36" s="240"/>
      <c r="KO36" s="240"/>
      <c r="KP36" s="240"/>
      <c r="KQ36" s="240"/>
      <c r="KR36" s="240"/>
      <c r="KS36" s="240"/>
      <c r="KT36" s="240"/>
      <c r="KU36" s="240"/>
      <c r="KV36" s="240"/>
      <c r="KW36" s="240"/>
      <c r="KX36" s="240"/>
      <c r="KY36" s="240"/>
      <c r="KZ36" s="240"/>
      <c r="LA36" s="240"/>
      <c r="LB36" s="240"/>
      <c r="LC36" s="240"/>
      <c r="LD36" s="240"/>
      <c r="LE36" s="240"/>
      <c r="LF36" s="240"/>
      <c r="LG36" s="240"/>
      <c r="LH36" s="240"/>
      <c r="LI36" s="240"/>
      <c r="LJ36" s="240"/>
      <c r="LK36" s="240"/>
      <c r="LL36" s="240"/>
      <c r="LM36" s="240"/>
      <c r="LN36" s="240"/>
      <c r="LO36" s="240"/>
      <c r="LP36" s="240"/>
      <c r="LQ36" s="240"/>
      <c r="LR36" s="240">
        <f t="shared" si="63"/>
        <v>0</v>
      </c>
      <c r="LU36" s="240"/>
      <c r="LV36" s="240"/>
      <c r="LW36" s="240"/>
      <c r="LX36" s="240"/>
      <c r="LY36" s="240"/>
      <c r="LZ36" s="240"/>
      <c r="MA36" s="240"/>
      <c r="MB36" s="240"/>
      <c r="MC36" s="240"/>
      <c r="MD36" s="240"/>
      <c r="ME36" s="240"/>
      <c r="MF36" s="240"/>
      <c r="MG36" s="240"/>
      <c r="MH36" s="240"/>
      <c r="MI36" s="240"/>
      <c r="MJ36" s="240"/>
      <c r="MK36" s="240"/>
      <c r="ML36" s="240"/>
      <c r="MM36" s="240"/>
      <c r="MN36" s="240"/>
      <c r="MO36" s="240"/>
      <c r="MP36" s="240"/>
      <c r="MQ36" s="240"/>
      <c r="MR36" s="240"/>
      <c r="MS36" s="240"/>
      <c r="MT36" s="240"/>
      <c r="MU36" s="240"/>
      <c r="MV36" s="240"/>
      <c r="MW36" s="240"/>
      <c r="MX36" s="240"/>
      <c r="MY36" s="240">
        <f t="shared" si="66"/>
        <v>0</v>
      </c>
      <c r="NB36" s="240"/>
      <c r="NC36" s="240"/>
      <c r="ND36" s="240"/>
      <c r="NE36" s="240"/>
      <c r="NF36" s="240"/>
      <c r="NG36" s="240"/>
      <c r="NH36" s="240"/>
      <c r="NI36" s="240"/>
      <c r="NJ36" s="240"/>
      <c r="NK36" s="240"/>
      <c r="NL36" s="240"/>
      <c r="NM36" s="240"/>
      <c r="NN36" s="240"/>
      <c r="NO36" s="240"/>
      <c r="NP36" s="240"/>
      <c r="NQ36" s="240"/>
      <c r="NR36" s="240"/>
      <c r="NS36" s="240"/>
      <c r="NT36" s="240"/>
      <c r="NU36" s="240"/>
      <c r="NV36" s="240"/>
      <c r="NW36" s="240"/>
      <c r="NX36" s="240"/>
      <c r="NY36" s="240"/>
      <c r="NZ36" s="240"/>
      <c r="OA36" s="240"/>
      <c r="OB36" s="240"/>
      <c r="OC36" s="240"/>
      <c r="OD36" s="240"/>
      <c r="OE36" s="240"/>
      <c r="OF36" s="240">
        <f t="shared" si="69"/>
        <v>0</v>
      </c>
      <c r="OI36" s="240"/>
      <c r="OJ36" s="240"/>
      <c r="OK36" s="240"/>
      <c r="OL36" s="240"/>
      <c r="OM36" s="240"/>
      <c r="ON36" s="240"/>
      <c r="OO36" s="240"/>
      <c r="OP36" s="240"/>
      <c r="OQ36" s="240"/>
      <c r="OR36" s="240"/>
      <c r="OS36" s="240"/>
      <c r="OT36" s="240"/>
      <c r="OU36" s="240"/>
      <c r="OV36" s="240"/>
      <c r="OW36" s="240"/>
      <c r="OX36" s="240"/>
      <c r="OY36" s="240"/>
      <c r="OZ36" s="240"/>
      <c r="PA36" s="240"/>
      <c r="PB36" s="240"/>
      <c r="PC36" s="240"/>
      <c r="PD36" s="240"/>
      <c r="PE36" s="240"/>
      <c r="PF36" s="240"/>
      <c r="PG36" s="240"/>
      <c r="PH36" s="240"/>
      <c r="PI36" s="240"/>
      <c r="PJ36" s="240"/>
      <c r="PK36" s="240"/>
      <c r="PL36" s="240"/>
      <c r="PM36" s="240">
        <f t="shared" si="72"/>
        <v>0</v>
      </c>
      <c r="PP36" s="240"/>
      <c r="PQ36" s="240"/>
      <c r="PR36" s="240"/>
      <c r="PS36" s="240"/>
      <c r="PT36" s="240"/>
      <c r="PU36" s="240"/>
      <c r="PV36" s="240"/>
      <c r="PW36" s="240"/>
      <c r="PX36" s="240"/>
      <c r="PY36" s="240"/>
      <c r="PZ36" s="240"/>
      <c r="QA36" s="240"/>
      <c r="QB36" s="240"/>
      <c r="QC36" s="240"/>
      <c r="QD36" s="240"/>
      <c r="QE36" s="240"/>
      <c r="QF36" s="240"/>
      <c r="QG36" s="240"/>
      <c r="QH36" s="240"/>
      <c r="QI36" s="240"/>
      <c r="QJ36" s="240"/>
      <c r="QK36" s="240"/>
      <c r="QL36" s="240"/>
      <c r="QM36" s="240"/>
      <c r="QN36" s="240"/>
      <c r="QO36" s="240"/>
      <c r="QP36" s="240"/>
      <c r="QQ36" s="240"/>
      <c r="QR36" s="240"/>
      <c r="QS36" s="240"/>
      <c r="QT36" s="242">
        <f t="shared" si="75"/>
        <v>0</v>
      </c>
      <c r="QU36" s="235"/>
      <c r="QV36" s="235"/>
      <c r="QW36" s="240"/>
      <c r="QX36" s="240"/>
      <c r="QY36" s="240"/>
      <c r="QZ36" s="240"/>
      <c r="RA36" s="240"/>
      <c r="RB36" s="240"/>
      <c r="RC36" s="240"/>
      <c r="RD36" s="240"/>
      <c r="RE36" s="240"/>
      <c r="RF36" s="240"/>
      <c r="RG36" s="240"/>
      <c r="RH36" s="240"/>
      <c r="RI36" s="240"/>
      <c r="RJ36" s="240"/>
      <c r="RK36" s="240"/>
      <c r="RL36" s="240"/>
      <c r="RM36" s="240"/>
      <c r="RN36" s="240"/>
      <c r="RO36" s="240"/>
      <c r="RP36" s="240"/>
      <c r="RQ36" s="240"/>
      <c r="RR36" s="240"/>
      <c r="RS36" s="240"/>
      <c r="RT36" s="240"/>
      <c r="RU36" s="240"/>
      <c r="RV36" s="240"/>
      <c r="RW36" s="240"/>
      <c r="RX36" s="240"/>
      <c r="RY36" s="240"/>
      <c r="RZ36" s="240"/>
      <c r="SA36" s="240"/>
    </row>
    <row r="37" spans="1:495" s="223" customFormat="1" ht="15" hidden="1" outlineLevel="1">
      <c r="A37" s="604">
        <f t="shared" si="36"/>
        <v>25</v>
      </c>
      <c r="B37" s="512"/>
      <c r="C37" s="240"/>
      <c r="E37" s="514"/>
      <c r="F37" s="240"/>
      <c r="G37" s="513"/>
      <c r="H37" s="240"/>
      <c r="I37" s="240"/>
      <c r="J37" s="240"/>
      <c r="K37" s="240"/>
      <c r="L37" s="240"/>
      <c r="M37" s="240"/>
      <c r="N37" s="240"/>
      <c r="O37" s="240"/>
      <c r="P37" s="240"/>
      <c r="Q37" s="240"/>
      <c r="R37" s="240"/>
      <c r="S37" s="240"/>
      <c r="T37" s="240"/>
      <c r="U37" s="240"/>
      <c r="V37" s="240"/>
      <c r="W37" s="240"/>
      <c r="X37" s="240"/>
      <c r="Y37" s="240"/>
      <c r="Z37" s="240"/>
      <c r="AA37" s="240"/>
      <c r="AB37" s="240"/>
      <c r="AC37" s="240"/>
      <c r="AD37" s="240"/>
      <c r="AE37" s="240"/>
      <c r="AF37" s="240"/>
      <c r="AG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c r="CN37" s="240"/>
      <c r="CO37" s="240"/>
      <c r="CP37" s="240"/>
      <c r="CQ37" s="240"/>
      <c r="CR37" s="240"/>
      <c r="CS37" s="240"/>
      <c r="CT37" s="240"/>
      <c r="CU37" s="240"/>
      <c r="CX37" s="240"/>
      <c r="CY37" s="240"/>
      <c r="CZ37" s="240"/>
      <c r="DA37" s="240"/>
      <c r="DB37" s="240"/>
      <c r="DC37" s="240"/>
      <c r="DD37" s="240"/>
      <c r="DE37" s="240"/>
      <c r="DF37" s="240"/>
      <c r="DG37" s="240"/>
      <c r="DH37" s="240"/>
      <c r="DI37" s="240"/>
      <c r="DJ37" s="240"/>
      <c r="DK37" s="240"/>
      <c r="DL37" s="240"/>
      <c r="DM37" s="240"/>
      <c r="DN37" s="240"/>
      <c r="DO37" s="240"/>
      <c r="DP37" s="240"/>
      <c r="DQ37" s="240"/>
      <c r="DR37" s="240"/>
      <c r="DS37" s="240"/>
      <c r="DT37" s="240"/>
      <c r="DU37" s="240"/>
      <c r="DV37" s="240"/>
      <c r="DW37" s="240"/>
      <c r="DX37" s="240"/>
      <c r="DY37" s="240"/>
      <c r="DZ37" s="240"/>
      <c r="EA37" s="240"/>
      <c r="EB37" s="240"/>
      <c r="EE37" s="240"/>
      <c r="EF37" s="240"/>
      <c r="EG37" s="240"/>
      <c r="EH37" s="240"/>
      <c r="EI37" s="240"/>
      <c r="EJ37" s="240"/>
      <c r="EK37" s="240"/>
      <c r="EL37" s="240"/>
      <c r="EM37" s="240"/>
      <c r="EN37" s="240"/>
      <c r="EO37" s="240"/>
      <c r="EP37" s="240"/>
      <c r="EQ37" s="240"/>
      <c r="ER37" s="240"/>
      <c r="ES37" s="240"/>
      <c r="ET37" s="240"/>
      <c r="EU37" s="240"/>
      <c r="EV37" s="240"/>
      <c r="EW37" s="240"/>
      <c r="EX37" s="240"/>
      <c r="EY37" s="240"/>
      <c r="EZ37" s="240"/>
      <c r="FA37" s="240"/>
      <c r="FB37" s="240"/>
      <c r="FC37" s="240"/>
      <c r="FD37" s="240"/>
      <c r="FE37" s="240"/>
      <c r="FF37" s="240"/>
      <c r="FG37" s="240"/>
      <c r="FH37" s="240"/>
      <c r="FI37" s="240"/>
      <c r="FL37" s="240"/>
      <c r="FM37" s="240"/>
      <c r="FN37" s="240"/>
      <c r="FO37" s="240"/>
      <c r="FP37" s="240"/>
      <c r="FQ37" s="240"/>
      <c r="FR37" s="240"/>
      <c r="FS37" s="240"/>
      <c r="FT37" s="240"/>
      <c r="FU37" s="240"/>
      <c r="FV37" s="240"/>
      <c r="FW37" s="240"/>
      <c r="FX37" s="240"/>
      <c r="FY37" s="240"/>
      <c r="FZ37" s="240"/>
      <c r="GA37" s="240"/>
      <c r="GB37" s="240"/>
      <c r="GC37" s="240"/>
      <c r="GD37" s="240"/>
      <c r="GE37" s="240"/>
      <c r="GF37" s="240"/>
      <c r="GG37" s="240"/>
      <c r="GH37" s="240"/>
      <c r="GI37" s="240"/>
      <c r="GJ37" s="240"/>
      <c r="GK37" s="240"/>
      <c r="GL37" s="240"/>
      <c r="GM37" s="240"/>
      <c r="GN37" s="240"/>
      <c r="GO37" s="240"/>
      <c r="GP37" s="240"/>
      <c r="GS37" s="240"/>
      <c r="GT37" s="240"/>
      <c r="GU37" s="240"/>
      <c r="GV37" s="240"/>
      <c r="GW37" s="240"/>
      <c r="GX37" s="240"/>
      <c r="GY37" s="240"/>
      <c r="GZ37" s="240"/>
      <c r="HA37" s="240"/>
      <c r="HB37" s="240"/>
      <c r="HC37" s="240"/>
      <c r="HD37" s="240"/>
      <c r="HE37" s="240"/>
      <c r="HF37" s="240"/>
      <c r="HG37" s="240"/>
      <c r="HH37" s="240"/>
      <c r="HI37" s="240"/>
      <c r="HJ37" s="240"/>
      <c r="HK37" s="240"/>
      <c r="HL37" s="240"/>
      <c r="HM37" s="240"/>
      <c r="HN37" s="240"/>
      <c r="HO37" s="240"/>
      <c r="HP37" s="240"/>
      <c r="HQ37" s="240"/>
      <c r="HR37" s="240"/>
      <c r="HS37" s="240"/>
      <c r="HT37" s="240"/>
      <c r="HU37" s="240"/>
      <c r="HV37" s="240"/>
      <c r="HW37" s="240"/>
      <c r="HZ37" s="240"/>
      <c r="IA37" s="240"/>
      <c r="IB37" s="240"/>
      <c r="IC37" s="240"/>
      <c r="ID37" s="240"/>
      <c r="IE37" s="240"/>
      <c r="IF37" s="240"/>
      <c r="IG37" s="240"/>
      <c r="IH37" s="240"/>
      <c r="II37" s="240"/>
      <c r="IJ37" s="240"/>
      <c r="IK37" s="240"/>
      <c r="IL37" s="240"/>
      <c r="IM37" s="240"/>
      <c r="IN37" s="240"/>
      <c r="IO37" s="240"/>
      <c r="IP37" s="240"/>
      <c r="IQ37" s="240"/>
      <c r="IR37" s="240"/>
      <c r="IS37" s="240"/>
      <c r="IT37" s="240"/>
      <c r="IU37" s="240"/>
      <c r="IV37" s="240"/>
      <c r="IW37" s="240"/>
      <c r="IX37" s="240"/>
      <c r="IY37" s="240"/>
      <c r="IZ37" s="240"/>
      <c r="JA37" s="240"/>
      <c r="JB37" s="240"/>
      <c r="JC37" s="514"/>
      <c r="JD37" s="240">
        <f t="shared" si="78"/>
        <v>0</v>
      </c>
      <c r="JG37" s="240"/>
      <c r="JH37" s="240"/>
      <c r="JI37" s="240"/>
      <c r="JJ37" s="240"/>
      <c r="JK37" s="240"/>
      <c r="JL37" s="240"/>
      <c r="JM37" s="240"/>
      <c r="JN37" s="240"/>
      <c r="JO37" s="240"/>
      <c r="JP37" s="240"/>
      <c r="JQ37" s="240"/>
      <c r="JR37" s="240"/>
      <c r="JS37" s="240"/>
      <c r="JT37" s="240"/>
      <c r="JU37" s="240"/>
      <c r="JV37" s="240"/>
      <c r="JW37" s="240"/>
      <c r="JX37" s="240"/>
      <c r="JY37" s="240"/>
      <c r="JZ37" s="240"/>
      <c r="KA37" s="240"/>
      <c r="KB37" s="240"/>
      <c r="KC37" s="240"/>
      <c r="KD37" s="240"/>
      <c r="KE37" s="240"/>
      <c r="KF37" s="240"/>
      <c r="KG37" s="240"/>
      <c r="KH37" s="240"/>
      <c r="KI37" s="240"/>
      <c r="KJ37" s="240"/>
      <c r="KK37" s="240">
        <f t="shared" si="60"/>
        <v>0</v>
      </c>
      <c r="KL37" s="234"/>
      <c r="KN37" s="240"/>
      <c r="KO37" s="240"/>
      <c r="KP37" s="240"/>
      <c r="KQ37" s="240"/>
      <c r="KR37" s="240"/>
      <c r="KS37" s="240"/>
      <c r="KT37" s="240"/>
      <c r="KU37" s="240"/>
      <c r="KV37" s="240"/>
      <c r="KW37" s="240"/>
      <c r="KX37" s="240"/>
      <c r="KY37" s="240"/>
      <c r="KZ37" s="240"/>
      <c r="LA37" s="240"/>
      <c r="LB37" s="240"/>
      <c r="LC37" s="240"/>
      <c r="LD37" s="240"/>
      <c r="LE37" s="240"/>
      <c r="LF37" s="240"/>
      <c r="LG37" s="240"/>
      <c r="LH37" s="240"/>
      <c r="LI37" s="240"/>
      <c r="LJ37" s="240"/>
      <c r="LK37" s="240"/>
      <c r="LL37" s="240"/>
      <c r="LM37" s="240"/>
      <c r="LN37" s="240"/>
      <c r="LO37" s="240"/>
      <c r="LP37" s="240"/>
      <c r="LQ37" s="240"/>
      <c r="LR37" s="240">
        <f t="shared" si="63"/>
        <v>0</v>
      </c>
      <c r="LU37" s="240"/>
      <c r="LV37" s="240"/>
      <c r="LW37" s="240"/>
      <c r="LX37" s="240"/>
      <c r="LY37" s="240"/>
      <c r="LZ37" s="240"/>
      <c r="MA37" s="240"/>
      <c r="MB37" s="240"/>
      <c r="MC37" s="240"/>
      <c r="MD37" s="240"/>
      <c r="ME37" s="240"/>
      <c r="MF37" s="240"/>
      <c r="MG37" s="240"/>
      <c r="MH37" s="240"/>
      <c r="MI37" s="240"/>
      <c r="MJ37" s="240"/>
      <c r="MK37" s="240"/>
      <c r="ML37" s="240"/>
      <c r="MM37" s="240"/>
      <c r="MN37" s="240"/>
      <c r="MO37" s="240"/>
      <c r="MP37" s="240"/>
      <c r="MQ37" s="240"/>
      <c r="MR37" s="240"/>
      <c r="MS37" s="240"/>
      <c r="MT37" s="240"/>
      <c r="MU37" s="240"/>
      <c r="MV37" s="240"/>
      <c r="MW37" s="240"/>
      <c r="MX37" s="240"/>
      <c r="MY37" s="240">
        <f t="shared" si="66"/>
        <v>0</v>
      </c>
      <c r="NB37" s="240"/>
      <c r="NC37" s="240"/>
      <c r="ND37" s="240"/>
      <c r="NE37" s="240"/>
      <c r="NF37" s="240"/>
      <c r="NG37" s="240"/>
      <c r="NH37" s="240"/>
      <c r="NI37" s="240"/>
      <c r="NJ37" s="240"/>
      <c r="NK37" s="240"/>
      <c r="NL37" s="240"/>
      <c r="NM37" s="240"/>
      <c r="NN37" s="240"/>
      <c r="NO37" s="240"/>
      <c r="NP37" s="240"/>
      <c r="NQ37" s="240"/>
      <c r="NR37" s="240"/>
      <c r="NS37" s="240"/>
      <c r="NT37" s="240"/>
      <c r="NU37" s="240"/>
      <c r="NV37" s="240"/>
      <c r="NW37" s="240"/>
      <c r="NX37" s="240"/>
      <c r="NY37" s="240"/>
      <c r="NZ37" s="240"/>
      <c r="OA37" s="240"/>
      <c r="OB37" s="240"/>
      <c r="OC37" s="240"/>
      <c r="OD37" s="240"/>
      <c r="OE37" s="240"/>
      <c r="OF37" s="240">
        <f t="shared" si="69"/>
        <v>0</v>
      </c>
      <c r="OI37" s="240"/>
      <c r="OJ37" s="240"/>
      <c r="OK37" s="240"/>
      <c r="OL37" s="240"/>
      <c r="OM37" s="240"/>
      <c r="ON37" s="240"/>
      <c r="OO37" s="240"/>
      <c r="OP37" s="240"/>
      <c r="OQ37" s="240"/>
      <c r="OR37" s="240"/>
      <c r="OS37" s="240"/>
      <c r="OT37" s="240"/>
      <c r="OU37" s="240"/>
      <c r="OV37" s="240"/>
      <c r="OW37" s="240"/>
      <c r="OX37" s="240"/>
      <c r="OY37" s="240"/>
      <c r="OZ37" s="240"/>
      <c r="PA37" s="240"/>
      <c r="PB37" s="240"/>
      <c r="PC37" s="240"/>
      <c r="PD37" s="240"/>
      <c r="PE37" s="240"/>
      <c r="PF37" s="240"/>
      <c r="PG37" s="240"/>
      <c r="PH37" s="240"/>
      <c r="PI37" s="240"/>
      <c r="PJ37" s="240"/>
      <c r="PK37" s="240"/>
      <c r="PL37" s="240"/>
      <c r="PM37" s="240">
        <f t="shared" si="72"/>
        <v>0</v>
      </c>
      <c r="PP37" s="240"/>
      <c r="PQ37" s="240"/>
      <c r="PR37" s="240"/>
      <c r="PS37" s="240"/>
      <c r="PT37" s="240"/>
      <c r="PU37" s="240"/>
      <c r="PV37" s="240"/>
      <c r="PW37" s="240"/>
      <c r="PX37" s="240"/>
      <c r="PY37" s="240"/>
      <c r="PZ37" s="240"/>
      <c r="QA37" s="240"/>
      <c r="QB37" s="240"/>
      <c r="QC37" s="240"/>
      <c r="QD37" s="240"/>
      <c r="QE37" s="240"/>
      <c r="QF37" s="240"/>
      <c r="QG37" s="240"/>
      <c r="QH37" s="240"/>
      <c r="QI37" s="240"/>
      <c r="QJ37" s="240"/>
      <c r="QK37" s="240"/>
      <c r="QL37" s="240"/>
      <c r="QM37" s="240"/>
      <c r="QN37" s="240"/>
      <c r="QO37" s="240"/>
      <c r="QP37" s="240"/>
      <c r="QQ37" s="240"/>
      <c r="QR37" s="240"/>
      <c r="QS37" s="240"/>
      <c r="QT37" s="242">
        <f t="shared" si="75"/>
        <v>0</v>
      </c>
      <c r="QU37" s="235"/>
      <c r="QV37" s="235"/>
      <c r="QW37" s="240"/>
      <c r="QX37" s="240"/>
      <c r="QY37" s="240"/>
      <c r="QZ37" s="240"/>
      <c r="RA37" s="240"/>
      <c r="RB37" s="240"/>
      <c r="RC37" s="240"/>
      <c r="RD37" s="240"/>
      <c r="RE37" s="240"/>
      <c r="RF37" s="240"/>
      <c r="RG37" s="240"/>
      <c r="RH37" s="240"/>
      <c r="RI37" s="240"/>
      <c r="RJ37" s="240"/>
      <c r="RK37" s="240"/>
      <c r="RL37" s="240"/>
      <c r="RM37" s="240"/>
      <c r="RN37" s="240"/>
      <c r="RO37" s="240"/>
      <c r="RP37" s="240"/>
      <c r="RQ37" s="240"/>
      <c r="RR37" s="240"/>
      <c r="RS37" s="240"/>
      <c r="RT37" s="240"/>
      <c r="RU37" s="240"/>
      <c r="RV37" s="240"/>
      <c r="RW37" s="240"/>
      <c r="RX37" s="240"/>
      <c r="RY37" s="240"/>
      <c r="RZ37" s="240"/>
      <c r="SA37" s="240"/>
    </row>
    <row r="38" spans="1:495" s="223" customFormat="1" ht="15" hidden="1" outlineLevel="1">
      <c r="A38" s="604">
        <f t="shared" si="36"/>
        <v>26</v>
      </c>
      <c r="B38" s="512"/>
      <c r="C38" s="240"/>
      <c r="E38" s="514"/>
      <c r="F38" s="240"/>
      <c r="G38" s="513"/>
      <c r="H38" s="240"/>
      <c r="I38" s="240"/>
      <c r="J38" s="240"/>
      <c r="K38" s="240"/>
      <c r="L38" s="240"/>
      <c r="M38" s="240"/>
      <c r="N38" s="240"/>
      <c r="O38" s="240"/>
      <c r="P38" s="240"/>
      <c r="Q38" s="240"/>
      <c r="R38" s="240"/>
      <c r="S38" s="240"/>
      <c r="T38" s="240"/>
      <c r="U38" s="240"/>
      <c r="V38" s="240"/>
      <c r="W38" s="240"/>
      <c r="X38" s="240"/>
      <c r="Y38" s="240"/>
      <c r="Z38" s="240"/>
      <c r="AA38" s="240"/>
      <c r="AB38" s="240"/>
      <c r="AC38" s="240"/>
      <c r="AD38" s="240"/>
      <c r="AE38" s="240"/>
      <c r="AF38" s="240"/>
      <c r="AG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40"/>
      <c r="BH38" s="240"/>
      <c r="BI38" s="240"/>
      <c r="BJ38" s="240"/>
      <c r="BK38" s="240"/>
      <c r="BL38" s="240"/>
      <c r="BM38" s="240"/>
      <c r="BN38" s="240"/>
      <c r="BQ38" s="240"/>
      <c r="BR38" s="240"/>
      <c r="BS38" s="240"/>
      <c r="BT38" s="240"/>
      <c r="BU38" s="240"/>
      <c r="BV38" s="240"/>
      <c r="BW38" s="240"/>
      <c r="BX38" s="240"/>
      <c r="BY38" s="240"/>
      <c r="BZ38" s="240"/>
      <c r="CA38" s="240"/>
      <c r="CB38" s="240"/>
      <c r="CC38" s="240"/>
      <c r="CD38" s="240"/>
      <c r="CE38" s="240"/>
      <c r="CF38" s="240"/>
      <c r="CG38" s="240"/>
      <c r="CH38" s="240"/>
      <c r="CI38" s="240"/>
      <c r="CJ38" s="240"/>
      <c r="CK38" s="240"/>
      <c r="CL38" s="240"/>
      <c r="CM38" s="240"/>
      <c r="CN38" s="240"/>
      <c r="CO38" s="240"/>
      <c r="CP38" s="240"/>
      <c r="CQ38" s="240"/>
      <c r="CR38" s="240"/>
      <c r="CS38" s="240"/>
      <c r="CT38" s="240"/>
      <c r="CU38" s="240"/>
      <c r="CX38" s="240"/>
      <c r="CY38" s="240"/>
      <c r="CZ38" s="240"/>
      <c r="DA38" s="240"/>
      <c r="DB38" s="240"/>
      <c r="DC38" s="240"/>
      <c r="DD38" s="240"/>
      <c r="DE38" s="240"/>
      <c r="DF38" s="240"/>
      <c r="DG38" s="240"/>
      <c r="DH38" s="240"/>
      <c r="DI38" s="240"/>
      <c r="DJ38" s="240"/>
      <c r="DK38" s="240"/>
      <c r="DL38" s="240"/>
      <c r="DM38" s="240"/>
      <c r="DN38" s="240"/>
      <c r="DO38" s="240"/>
      <c r="DP38" s="240"/>
      <c r="DQ38" s="240"/>
      <c r="DR38" s="240"/>
      <c r="DS38" s="240"/>
      <c r="DT38" s="240"/>
      <c r="DU38" s="240"/>
      <c r="DV38" s="240"/>
      <c r="DW38" s="240"/>
      <c r="DX38" s="240"/>
      <c r="DY38" s="240"/>
      <c r="DZ38" s="240"/>
      <c r="EA38" s="240"/>
      <c r="EB38" s="240"/>
      <c r="EE38" s="240"/>
      <c r="EF38" s="240"/>
      <c r="EG38" s="240"/>
      <c r="EH38" s="240"/>
      <c r="EI38" s="240"/>
      <c r="EJ38" s="240"/>
      <c r="EK38" s="240"/>
      <c r="EL38" s="240"/>
      <c r="EM38" s="240"/>
      <c r="EN38" s="240"/>
      <c r="EO38" s="240"/>
      <c r="EP38" s="240"/>
      <c r="EQ38" s="240"/>
      <c r="ER38" s="240"/>
      <c r="ES38" s="240"/>
      <c r="ET38" s="240"/>
      <c r="EU38" s="240"/>
      <c r="EV38" s="240"/>
      <c r="EW38" s="240"/>
      <c r="EX38" s="240"/>
      <c r="EY38" s="240"/>
      <c r="EZ38" s="240"/>
      <c r="FA38" s="240"/>
      <c r="FB38" s="240"/>
      <c r="FC38" s="240"/>
      <c r="FD38" s="240"/>
      <c r="FE38" s="240"/>
      <c r="FF38" s="240"/>
      <c r="FG38" s="240"/>
      <c r="FH38" s="240"/>
      <c r="FI38" s="240"/>
      <c r="FL38" s="240"/>
      <c r="FM38" s="240"/>
      <c r="FN38" s="240"/>
      <c r="FO38" s="240"/>
      <c r="FP38" s="240"/>
      <c r="FQ38" s="240"/>
      <c r="FR38" s="240"/>
      <c r="FS38" s="240"/>
      <c r="FT38" s="240"/>
      <c r="FU38" s="240"/>
      <c r="FV38" s="240"/>
      <c r="FW38" s="240"/>
      <c r="FX38" s="240"/>
      <c r="FY38" s="240"/>
      <c r="FZ38" s="240"/>
      <c r="GA38" s="240"/>
      <c r="GB38" s="240"/>
      <c r="GC38" s="240"/>
      <c r="GD38" s="240"/>
      <c r="GE38" s="240"/>
      <c r="GF38" s="240"/>
      <c r="GG38" s="240"/>
      <c r="GH38" s="240"/>
      <c r="GI38" s="240"/>
      <c r="GJ38" s="240"/>
      <c r="GK38" s="240"/>
      <c r="GL38" s="240"/>
      <c r="GM38" s="240"/>
      <c r="GN38" s="240"/>
      <c r="GO38" s="240"/>
      <c r="GP38" s="240"/>
      <c r="GS38" s="240"/>
      <c r="GT38" s="240"/>
      <c r="GU38" s="240"/>
      <c r="GV38" s="240"/>
      <c r="GW38" s="240"/>
      <c r="GX38" s="240"/>
      <c r="GY38" s="240"/>
      <c r="GZ38" s="240"/>
      <c r="HA38" s="240"/>
      <c r="HB38" s="240"/>
      <c r="HC38" s="240"/>
      <c r="HD38" s="240"/>
      <c r="HE38" s="240"/>
      <c r="HF38" s="240"/>
      <c r="HG38" s="240"/>
      <c r="HH38" s="240"/>
      <c r="HI38" s="240"/>
      <c r="HJ38" s="240"/>
      <c r="HK38" s="240"/>
      <c r="HL38" s="240"/>
      <c r="HM38" s="240"/>
      <c r="HN38" s="240"/>
      <c r="HO38" s="240"/>
      <c r="HP38" s="240"/>
      <c r="HQ38" s="240"/>
      <c r="HR38" s="240"/>
      <c r="HS38" s="240"/>
      <c r="HT38" s="240"/>
      <c r="HU38" s="240"/>
      <c r="HV38" s="240"/>
      <c r="HW38" s="240"/>
      <c r="HZ38" s="240"/>
      <c r="IA38" s="240"/>
      <c r="IB38" s="240"/>
      <c r="IC38" s="240"/>
      <c r="ID38" s="240"/>
      <c r="IE38" s="240"/>
      <c r="IF38" s="240"/>
      <c r="IG38" s="240"/>
      <c r="IH38" s="240"/>
      <c r="II38" s="240"/>
      <c r="IJ38" s="240"/>
      <c r="IK38" s="240"/>
      <c r="IL38" s="240"/>
      <c r="IM38" s="240"/>
      <c r="IN38" s="240"/>
      <c r="IO38" s="240"/>
      <c r="IP38" s="240"/>
      <c r="IQ38" s="240"/>
      <c r="IR38" s="240"/>
      <c r="IS38" s="240"/>
      <c r="IT38" s="240"/>
      <c r="IU38" s="240"/>
      <c r="IV38" s="240"/>
      <c r="IW38" s="240"/>
      <c r="IX38" s="240"/>
      <c r="IY38" s="240"/>
      <c r="IZ38" s="240"/>
      <c r="JA38" s="240"/>
      <c r="JB38" s="240"/>
      <c r="JC38" s="514"/>
      <c r="JD38" s="240">
        <f t="shared" si="78"/>
        <v>0</v>
      </c>
      <c r="JG38" s="240"/>
      <c r="JH38" s="240"/>
      <c r="JI38" s="240"/>
      <c r="JJ38" s="240"/>
      <c r="JK38" s="240"/>
      <c r="JL38" s="240"/>
      <c r="JM38" s="240"/>
      <c r="JN38" s="240"/>
      <c r="JO38" s="240"/>
      <c r="JP38" s="240"/>
      <c r="JQ38" s="240"/>
      <c r="JR38" s="240"/>
      <c r="JS38" s="240"/>
      <c r="JT38" s="240"/>
      <c r="JU38" s="240"/>
      <c r="JV38" s="240"/>
      <c r="JW38" s="240"/>
      <c r="JX38" s="240"/>
      <c r="JY38" s="240"/>
      <c r="JZ38" s="240"/>
      <c r="KA38" s="240"/>
      <c r="KB38" s="240"/>
      <c r="KC38" s="240"/>
      <c r="KD38" s="240"/>
      <c r="KE38" s="240"/>
      <c r="KF38" s="240"/>
      <c r="KG38" s="240"/>
      <c r="KH38" s="240"/>
      <c r="KI38" s="240"/>
      <c r="KJ38" s="240"/>
      <c r="KK38" s="240">
        <f t="shared" si="60"/>
        <v>0</v>
      </c>
      <c r="KL38" s="234"/>
      <c r="KN38" s="240"/>
      <c r="KO38" s="240"/>
      <c r="KP38" s="240"/>
      <c r="KQ38" s="240"/>
      <c r="KR38" s="240"/>
      <c r="KS38" s="240"/>
      <c r="KT38" s="240"/>
      <c r="KU38" s="240"/>
      <c r="KV38" s="240"/>
      <c r="KW38" s="240"/>
      <c r="KX38" s="240"/>
      <c r="KY38" s="240"/>
      <c r="KZ38" s="240"/>
      <c r="LA38" s="240"/>
      <c r="LB38" s="240"/>
      <c r="LC38" s="240"/>
      <c r="LD38" s="240"/>
      <c r="LE38" s="240"/>
      <c r="LF38" s="240"/>
      <c r="LG38" s="240"/>
      <c r="LH38" s="240"/>
      <c r="LI38" s="240"/>
      <c r="LJ38" s="240"/>
      <c r="LK38" s="240"/>
      <c r="LL38" s="240"/>
      <c r="LM38" s="240"/>
      <c r="LN38" s="240"/>
      <c r="LO38" s="240"/>
      <c r="LP38" s="240"/>
      <c r="LQ38" s="240"/>
      <c r="LR38" s="240">
        <f t="shared" si="63"/>
        <v>0</v>
      </c>
      <c r="LU38" s="240"/>
      <c r="LV38" s="240"/>
      <c r="LW38" s="240"/>
      <c r="LX38" s="240"/>
      <c r="LY38" s="240"/>
      <c r="LZ38" s="240"/>
      <c r="MA38" s="240"/>
      <c r="MB38" s="240"/>
      <c r="MC38" s="240"/>
      <c r="MD38" s="240"/>
      <c r="ME38" s="240"/>
      <c r="MF38" s="240"/>
      <c r="MG38" s="240"/>
      <c r="MH38" s="240"/>
      <c r="MI38" s="240"/>
      <c r="MJ38" s="240"/>
      <c r="MK38" s="240"/>
      <c r="ML38" s="240"/>
      <c r="MM38" s="240"/>
      <c r="MN38" s="240"/>
      <c r="MO38" s="240"/>
      <c r="MP38" s="240"/>
      <c r="MQ38" s="240"/>
      <c r="MR38" s="240"/>
      <c r="MS38" s="240"/>
      <c r="MT38" s="240"/>
      <c r="MU38" s="240"/>
      <c r="MV38" s="240"/>
      <c r="MW38" s="240"/>
      <c r="MX38" s="240"/>
      <c r="MY38" s="240">
        <f t="shared" si="66"/>
        <v>0</v>
      </c>
      <c r="NB38" s="240"/>
      <c r="NC38" s="240"/>
      <c r="ND38" s="240"/>
      <c r="NE38" s="240"/>
      <c r="NF38" s="240"/>
      <c r="NG38" s="240"/>
      <c r="NH38" s="240"/>
      <c r="NI38" s="240"/>
      <c r="NJ38" s="240"/>
      <c r="NK38" s="240"/>
      <c r="NL38" s="240"/>
      <c r="NM38" s="240"/>
      <c r="NN38" s="240"/>
      <c r="NO38" s="240"/>
      <c r="NP38" s="240"/>
      <c r="NQ38" s="240"/>
      <c r="NR38" s="240"/>
      <c r="NS38" s="240"/>
      <c r="NT38" s="240"/>
      <c r="NU38" s="240"/>
      <c r="NV38" s="240"/>
      <c r="NW38" s="240"/>
      <c r="NX38" s="240"/>
      <c r="NY38" s="240"/>
      <c r="NZ38" s="240"/>
      <c r="OA38" s="240"/>
      <c r="OB38" s="240"/>
      <c r="OC38" s="240"/>
      <c r="OD38" s="240"/>
      <c r="OE38" s="240"/>
      <c r="OF38" s="240">
        <f t="shared" si="69"/>
        <v>0</v>
      </c>
      <c r="OI38" s="240"/>
      <c r="OJ38" s="240"/>
      <c r="OK38" s="240"/>
      <c r="OL38" s="240"/>
      <c r="OM38" s="240"/>
      <c r="ON38" s="240"/>
      <c r="OO38" s="240"/>
      <c r="OP38" s="240"/>
      <c r="OQ38" s="240"/>
      <c r="OR38" s="240"/>
      <c r="OS38" s="240"/>
      <c r="OT38" s="240"/>
      <c r="OU38" s="240"/>
      <c r="OV38" s="240"/>
      <c r="OW38" s="240"/>
      <c r="OX38" s="240"/>
      <c r="OY38" s="240"/>
      <c r="OZ38" s="240"/>
      <c r="PA38" s="240"/>
      <c r="PB38" s="240"/>
      <c r="PC38" s="240"/>
      <c r="PD38" s="240"/>
      <c r="PE38" s="240"/>
      <c r="PF38" s="240"/>
      <c r="PG38" s="240"/>
      <c r="PH38" s="240"/>
      <c r="PI38" s="240"/>
      <c r="PJ38" s="240"/>
      <c r="PK38" s="240"/>
      <c r="PL38" s="240"/>
      <c r="PM38" s="240">
        <f t="shared" si="72"/>
        <v>0</v>
      </c>
      <c r="PP38" s="240"/>
      <c r="PQ38" s="240"/>
      <c r="PR38" s="240"/>
      <c r="PS38" s="240"/>
      <c r="PT38" s="240"/>
      <c r="PU38" s="240"/>
      <c r="PV38" s="240"/>
      <c r="PW38" s="240"/>
      <c r="PX38" s="240"/>
      <c r="PY38" s="240"/>
      <c r="PZ38" s="240"/>
      <c r="QA38" s="240"/>
      <c r="QB38" s="240"/>
      <c r="QC38" s="240"/>
      <c r="QD38" s="240"/>
      <c r="QE38" s="240"/>
      <c r="QF38" s="240"/>
      <c r="QG38" s="240"/>
      <c r="QH38" s="240"/>
      <c r="QI38" s="240"/>
      <c r="QJ38" s="240"/>
      <c r="QK38" s="240"/>
      <c r="QL38" s="240"/>
      <c r="QM38" s="240"/>
      <c r="QN38" s="240"/>
      <c r="QO38" s="240"/>
      <c r="QP38" s="240"/>
      <c r="QQ38" s="240"/>
      <c r="QR38" s="240"/>
      <c r="QS38" s="240"/>
      <c r="QT38" s="242">
        <f t="shared" si="75"/>
        <v>0</v>
      </c>
      <c r="QU38" s="235"/>
      <c r="QV38" s="235"/>
      <c r="QW38" s="240"/>
      <c r="QX38" s="240"/>
      <c r="QY38" s="240"/>
      <c r="QZ38" s="240"/>
      <c r="RA38" s="240"/>
      <c r="RB38" s="240"/>
      <c r="RC38" s="240"/>
      <c r="RD38" s="240"/>
      <c r="RE38" s="240"/>
      <c r="RF38" s="240"/>
      <c r="RG38" s="240"/>
      <c r="RH38" s="240"/>
      <c r="RI38" s="240"/>
      <c r="RJ38" s="240"/>
      <c r="RK38" s="240"/>
      <c r="RL38" s="240"/>
      <c r="RM38" s="240"/>
      <c r="RN38" s="240"/>
      <c r="RO38" s="240"/>
      <c r="RP38" s="240"/>
      <c r="RQ38" s="240"/>
      <c r="RR38" s="240"/>
      <c r="RS38" s="240"/>
      <c r="RT38" s="240"/>
      <c r="RU38" s="240"/>
      <c r="RV38" s="240"/>
      <c r="RW38" s="240"/>
      <c r="RX38" s="240"/>
      <c r="RY38" s="240"/>
      <c r="RZ38" s="240"/>
      <c r="SA38" s="240"/>
    </row>
    <row r="39" spans="1:495" s="223" customFormat="1" ht="15" hidden="1" outlineLevel="1">
      <c r="A39" s="604">
        <f t="shared" si="36"/>
        <v>27</v>
      </c>
      <c r="B39" s="512"/>
      <c r="C39" s="240"/>
      <c r="E39" s="514"/>
      <c r="F39" s="240"/>
      <c r="G39" s="513"/>
      <c r="H39" s="240"/>
      <c r="I39" s="240"/>
      <c r="J39" s="240"/>
      <c r="K39" s="240"/>
      <c r="L39" s="240"/>
      <c r="M39" s="240"/>
      <c r="N39" s="240"/>
      <c r="O39" s="240"/>
      <c r="P39" s="240"/>
      <c r="Q39" s="240"/>
      <c r="R39" s="240"/>
      <c r="S39" s="240"/>
      <c r="T39" s="240"/>
      <c r="U39" s="240"/>
      <c r="V39" s="240"/>
      <c r="W39" s="240"/>
      <c r="X39" s="240"/>
      <c r="Y39" s="240"/>
      <c r="Z39" s="240"/>
      <c r="AA39" s="240"/>
      <c r="AB39" s="240"/>
      <c r="AC39" s="240"/>
      <c r="AD39" s="240"/>
      <c r="AE39" s="240"/>
      <c r="AF39" s="240"/>
      <c r="AG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40"/>
      <c r="BH39" s="240"/>
      <c r="BI39" s="240"/>
      <c r="BJ39" s="240"/>
      <c r="BK39" s="240"/>
      <c r="BL39" s="240"/>
      <c r="BM39" s="240"/>
      <c r="BN39" s="240"/>
      <c r="BQ39" s="240"/>
      <c r="BR39" s="240"/>
      <c r="BS39" s="240"/>
      <c r="BT39" s="240"/>
      <c r="BU39" s="240"/>
      <c r="BV39" s="240"/>
      <c r="BW39" s="240"/>
      <c r="BX39" s="240"/>
      <c r="BY39" s="240"/>
      <c r="BZ39" s="240"/>
      <c r="CA39" s="240"/>
      <c r="CB39" s="240"/>
      <c r="CC39" s="240"/>
      <c r="CD39" s="240"/>
      <c r="CE39" s="240"/>
      <c r="CF39" s="240"/>
      <c r="CG39" s="240"/>
      <c r="CH39" s="240"/>
      <c r="CI39" s="240"/>
      <c r="CJ39" s="240"/>
      <c r="CK39" s="240"/>
      <c r="CL39" s="240"/>
      <c r="CM39" s="240"/>
      <c r="CN39" s="240"/>
      <c r="CO39" s="240"/>
      <c r="CP39" s="240"/>
      <c r="CQ39" s="240"/>
      <c r="CR39" s="240"/>
      <c r="CS39" s="240"/>
      <c r="CT39" s="240"/>
      <c r="CU39" s="240"/>
      <c r="CX39" s="240"/>
      <c r="CY39" s="240"/>
      <c r="CZ39" s="240"/>
      <c r="DA39" s="240"/>
      <c r="DB39" s="240"/>
      <c r="DC39" s="240"/>
      <c r="DD39" s="240"/>
      <c r="DE39" s="240"/>
      <c r="DF39" s="240"/>
      <c r="DG39" s="240"/>
      <c r="DH39" s="240"/>
      <c r="DI39" s="240"/>
      <c r="DJ39" s="240"/>
      <c r="DK39" s="240"/>
      <c r="DL39" s="240"/>
      <c r="DM39" s="240"/>
      <c r="DN39" s="240"/>
      <c r="DO39" s="240"/>
      <c r="DP39" s="240"/>
      <c r="DQ39" s="240"/>
      <c r="DR39" s="240"/>
      <c r="DS39" s="240"/>
      <c r="DT39" s="240"/>
      <c r="DU39" s="240"/>
      <c r="DV39" s="240"/>
      <c r="DW39" s="240"/>
      <c r="DX39" s="240"/>
      <c r="DY39" s="240"/>
      <c r="DZ39" s="240"/>
      <c r="EA39" s="240"/>
      <c r="EB39" s="240"/>
      <c r="EE39" s="240"/>
      <c r="EF39" s="240"/>
      <c r="EG39" s="240"/>
      <c r="EH39" s="240"/>
      <c r="EI39" s="240"/>
      <c r="EJ39" s="240"/>
      <c r="EK39" s="240"/>
      <c r="EL39" s="240"/>
      <c r="EM39" s="240"/>
      <c r="EN39" s="240"/>
      <c r="EO39" s="240"/>
      <c r="EP39" s="240"/>
      <c r="EQ39" s="240"/>
      <c r="ER39" s="240"/>
      <c r="ES39" s="240"/>
      <c r="ET39" s="240"/>
      <c r="EU39" s="240"/>
      <c r="EV39" s="240"/>
      <c r="EW39" s="240"/>
      <c r="EX39" s="240"/>
      <c r="EY39" s="240"/>
      <c r="EZ39" s="240"/>
      <c r="FA39" s="240"/>
      <c r="FB39" s="240"/>
      <c r="FC39" s="240"/>
      <c r="FD39" s="240"/>
      <c r="FE39" s="240"/>
      <c r="FF39" s="240"/>
      <c r="FG39" s="240"/>
      <c r="FH39" s="240"/>
      <c r="FI39" s="240"/>
      <c r="FL39" s="240"/>
      <c r="FM39" s="240"/>
      <c r="FN39" s="240"/>
      <c r="FO39" s="240"/>
      <c r="FP39" s="240"/>
      <c r="FQ39" s="240"/>
      <c r="FR39" s="240"/>
      <c r="FS39" s="240"/>
      <c r="FT39" s="240"/>
      <c r="FU39" s="240"/>
      <c r="FV39" s="240"/>
      <c r="FW39" s="240"/>
      <c r="FX39" s="240"/>
      <c r="FY39" s="240"/>
      <c r="FZ39" s="240"/>
      <c r="GA39" s="240"/>
      <c r="GB39" s="240"/>
      <c r="GC39" s="240"/>
      <c r="GD39" s="240"/>
      <c r="GE39" s="240"/>
      <c r="GF39" s="240"/>
      <c r="GG39" s="240"/>
      <c r="GH39" s="240"/>
      <c r="GI39" s="240"/>
      <c r="GJ39" s="240"/>
      <c r="GK39" s="240"/>
      <c r="GL39" s="240"/>
      <c r="GM39" s="240"/>
      <c r="GN39" s="240"/>
      <c r="GO39" s="240"/>
      <c r="GP39" s="240"/>
      <c r="GS39" s="240"/>
      <c r="GT39" s="240"/>
      <c r="GU39" s="240"/>
      <c r="GV39" s="240"/>
      <c r="GW39" s="240"/>
      <c r="GX39" s="240"/>
      <c r="GY39" s="240"/>
      <c r="GZ39" s="240"/>
      <c r="HA39" s="240"/>
      <c r="HB39" s="240"/>
      <c r="HC39" s="240"/>
      <c r="HD39" s="240"/>
      <c r="HE39" s="240"/>
      <c r="HF39" s="240"/>
      <c r="HG39" s="240"/>
      <c r="HH39" s="240"/>
      <c r="HI39" s="240"/>
      <c r="HJ39" s="240"/>
      <c r="HK39" s="240"/>
      <c r="HL39" s="240"/>
      <c r="HM39" s="240"/>
      <c r="HN39" s="240"/>
      <c r="HO39" s="240"/>
      <c r="HP39" s="240"/>
      <c r="HQ39" s="240"/>
      <c r="HR39" s="240"/>
      <c r="HS39" s="240"/>
      <c r="HT39" s="240"/>
      <c r="HU39" s="240"/>
      <c r="HV39" s="240"/>
      <c r="HW39" s="240"/>
      <c r="HZ39" s="240"/>
      <c r="IA39" s="240"/>
      <c r="IB39" s="240"/>
      <c r="IC39" s="240"/>
      <c r="ID39" s="240"/>
      <c r="IE39" s="240"/>
      <c r="IF39" s="240"/>
      <c r="IG39" s="240"/>
      <c r="IH39" s="240"/>
      <c r="II39" s="240"/>
      <c r="IJ39" s="240"/>
      <c r="IK39" s="240"/>
      <c r="IL39" s="240"/>
      <c r="IM39" s="240"/>
      <c r="IN39" s="240"/>
      <c r="IO39" s="240"/>
      <c r="IP39" s="240"/>
      <c r="IQ39" s="240"/>
      <c r="IR39" s="240"/>
      <c r="IS39" s="240"/>
      <c r="IT39" s="240"/>
      <c r="IU39" s="240"/>
      <c r="IV39" s="240"/>
      <c r="IW39" s="240"/>
      <c r="IX39" s="240"/>
      <c r="IY39" s="240"/>
      <c r="IZ39" s="240"/>
      <c r="JA39" s="240"/>
      <c r="JB39" s="240"/>
      <c r="JC39" s="514"/>
      <c r="JD39" s="240">
        <f t="shared" si="78"/>
        <v>0</v>
      </c>
      <c r="JG39" s="240"/>
      <c r="JH39" s="240"/>
      <c r="JI39" s="240"/>
      <c r="JJ39" s="240"/>
      <c r="JK39" s="240"/>
      <c r="JL39" s="240"/>
      <c r="JM39" s="240"/>
      <c r="JN39" s="240"/>
      <c r="JO39" s="240"/>
      <c r="JP39" s="240"/>
      <c r="JQ39" s="240"/>
      <c r="JR39" s="240"/>
      <c r="JS39" s="240"/>
      <c r="JT39" s="240"/>
      <c r="JU39" s="240"/>
      <c r="JV39" s="240"/>
      <c r="JW39" s="240"/>
      <c r="JX39" s="240"/>
      <c r="JY39" s="240"/>
      <c r="JZ39" s="240"/>
      <c r="KA39" s="240"/>
      <c r="KB39" s="240"/>
      <c r="KC39" s="240"/>
      <c r="KD39" s="240"/>
      <c r="KE39" s="240"/>
      <c r="KF39" s="240"/>
      <c r="KG39" s="240"/>
      <c r="KH39" s="240"/>
      <c r="KI39" s="240"/>
      <c r="KJ39" s="240"/>
      <c r="KK39" s="240">
        <f t="shared" si="60"/>
        <v>0</v>
      </c>
      <c r="KL39" s="234"/>
      <c r="KN39" s="240"/>
      <c r="KO39" s="240"/>
      <c r="KP39" s="240"/>
      <c r="KQ39" s="240"/>
      <c r="KR39" s="240"/>
      <c r="KS39" s="240"/>
      <c r="KT39" s="240"/>
      <c r="KU39" s="240"/>
      <c r="KV39" s="240"/>
      <c r="KW39" s="240"/>
      <c r="KX39" s="240"/>
      <c r="KY39" s="240"/>
      <c r="KZ39" s="240"/>
      <c r="LA39" s="240"/>
      <c r="LB39" s="240"/>
      <c r="LC39" s="240"/>
      <c r="LD39" s="240"/>
      <c r="LE39" s="240"/>
      <c r="LF39" s="240"/>
      <c r="LG39" s="240"/>
      <c r="LH39" s="240"/>
      <c r="LI39" s="240"/>
      <c r="LJ39" s="240"/>
      <c r="LK39" s="240"/>
      <c r="LL39" s="240"/>
      <c r="LM39" s="240"/>
      <c r="LN39" s="240"/>
      <c r="LO39" s="240"/>
      <c r="LP39" s="240"/>
      <c r="LQ39" s="240"/>
      <c r="LR39" s="240">
        <f t="shared" si="63"/>
        <v>0</v>
      </c>
      <c r="LU39" s="240"/>
      <c r="LV39" s="240"/>
      <c r="LW39" s="240"/>
      <c r="LX39" s="240"/>
      <c r="LY39" s="240"/>
      <c r="LZ39" s="240"/>
      <c r="MA39" s="240"/>
      <c r="MB39" s="240"/>
      <c r="MC39" s="240"/>
      <c r="MD39" s="240"/>
      <c r="ME39" s="240"/>
      <c r="MF39" s="240"/>
      <c r="MG39" s="240"/>
      <c r="MH39" s="240"/>
      <c r="MI39" s="240"/>
      <c r="MJ39" s="240"/>
      <c r="MK39" s="240"/>
      <c r="ML39" s="240"/>
      <c r="MM39" s="240"/>
      <c r="MN39" s="240"/>
      <c r="MO39" s="240"/>
      <c r="MP39" s="240"/>
      <c r="MQ39" s="240"/>
      <c r="MR39" s="240"/>
      <c r="MS39" s="240"/>
      <c r="MT39" s="240"/>
      <c r="MU39" s="240"/>
      <c r="MV39" s="240"/>
      <c r="MW39" s="240"/>
      <c r="MX39" s="240"/>
      <c r="MY39" s="240">
        <f t="shared" si="66"/>
        <v>0</v>
      </c>
      <c r="NB39" s="240"/>
      <c r="NC39" s="240"/>
      <c r="ND39" s="240"/>
      <c r="NE39" s="240"/>
      <c r="NF39" s="240"/>
      <c r="NG39" s="240"/>
      <c r="NH39" s="240"/>
      <c r="NI39" s="240"/>
      <c r="NJ39" s="240"/>
      <c r="NK39" s="240"/>
      <c r="NL39" s="240"/>
      <c r="NM39" s="240"/>
      <c r="NN39" s="240"/>
      <c r="NO39" s="240"/>
      <c r="NP39" s="240"/>
      <c r="NQ39" s="240"/>
      <c r="NR39" s="240"/>
      <c r="NS39" s="240"/>
      <c r="NT39" s="240"/>
      <c r="NU39" s="240"/>
      <c r="NV39" s="240"/>
      <c r="NW39" s="240"/>
      <c r="NX39" s="240"/>
      <c r="NY39" s="240"/>
      <c r="NZ39" s="240"/>
      <c r="OA39" s="240"/>
      <c r="OB39" s="240"/>
      <c r="OC39" s="240"/>
      <c r="OD39" s="240"/>
      <c r="OE39" s="240"/>
      <c r="OF39" s="240">
        <f t="shared" si="69"/>
        <v>0</v>
      </c>
      <c r="OI39" s="240"/>
      <c r="OJ39" s="240"/>
      <c r="OK39" s="240"/>
      <c r="OL39" s="240"/>
      <c r="OM39" s="240"/>
      <c r="ON39" s="240"/>
      <c r="OO39" s="240"/>
      <c r="OP39" s="240"/>
      <c r="OQ39" s="240"/>
      <c r="OR39" s="240"/>
      <c r="OS39" s="240"/>
      <c r="OT39" s="240"/>
      <c r="OU39" s="240"/>
      <c r="OV39" s="240"/>
      <c r="OW39" s="240"/>
      <c r="OX39" s="240"/>
      <c r="OY39" s="240"/>
      <c r="OZ39" s="240"/>
      <c r="PA39" s="240"/>
      <c r="PB39" s="240"/>
      <c r="PC39" s="240"/>
      <c r="PD39" s="240"/>
      <c r="PE39" s="240"/>
      <c r="PF39" s="240"/>
      <c r="PG39" s="240"/>
      <c r="PH39" s="240"/>
      <c r="PI39" s="240"/>
      <c r="PJ39" s="240"/>
      <c r="PK39" s="240"/>
      <c r="PL39" s="240"/>
      <c r="PM39" s="240">
        <f t="shared" si="72"/>
        <v>0</v>
      </c>
      <c r="PP39" s="240"/>
      <c r="PQ39" s="240"/>
      <c r="PR39" s="240"/>
      <c r="PS39" s="240"/>
      <c r="PT39" s="240"/>
      <c r="PU39" s="240"/>
      <c r="PV39" s="240"/>
      <c r="PW39" s="240"/>
      <c r="PX39" s="240"/>
      <c r="PY39" s="240"/>
      <c r="PZ39" s="240"/>
      <c r="QA39" s="240"/>
      <c r="QB39" s="240"/>
      <c r="QC39" s="240"/>
      <c r="QD39" s="240"/>
      <c r="QE39" s="240"/>
      <c r="QF39" s="240"/>
      <c r="QG39" s="240"/>
      <c r="QH39" s="240"/>
      <c r="QI39" s="240"/>
      <c r="QJ39" s="240"/>
      <c r="QK39" s="240"/>
      <c r="QL39" s="240"/>
      <c r="QM39" s="240"/>
      <c r="QN39" s="240"/>
      <c r="QO39" s="240"/>
      <c r="QP39" s="240"/>
      <c r="QQ39" s="240"/>
      <c r="QR39" s="240"/>
      <c r="QS39" s="240"/>
      <c r="QT39" s="242">
        <f t="shared" si="75"/>
        <v>0</v>
      </c>
      <c r="QU39" s="235"/>
      <c r="QV39" s="235"/>
      <c r="QW39" s="240"/>
      <c r="QX39" s="240"/>
      <c r="QY39" s="240"/>
      <c r="QZ39" s="240"/>
      <c r="RA39" s="240"/>
      <c r="RB39" s="240"/>
      <c r="RC39" s="240"/>
      <c r="RD39" s="240"/>
      <c r="RE39" s="240"/>
      <c r="RF39" s="240"/>
      <c r="RG39" s="240"/>
      <c r="RH39" s="240"/>
      <c r="RI39" s="240"/>
      <c r="RJ39" s="240"/>
      <c r="RK39" s="240"/>
      <c r="RL39" s="240"/>
      <c r="RM39" s="240"/>
      <c r="RN39" s="240"/>
      <c r="RO39" s="240"/>
      <c r="RP39" s="240"/>
      <c r="RQ39" s="240"/>
      <c r="RR39" s="240"/>
      <c r="RS39" s="240"/>
      <c r="RT39" s="240"/>
      <c r="RU39" s="240"/>
      <c r="RV39" s="240"/>
      <c r="RW39" s="240"/>
      <c r="RX39" s="240"/>
      <c r="RY39" s="240"/>
      <c r="RZ39" s="240"/>
      <c r="SA39" s="240"/>
    </row>
    <row r="40" spans="1:495" s="223" customFormat="1" ht="15" hidden="1" outlineLevel="1">
      <c r="A40" s="604">
        <f t="shared" si="36"/>
        <v>28</v>
      </c>
      <c r="B40" s="512"/>
      <c r="C40" s="240"/>
      <c r="D40" s="513"/>
      <c r="E40" s="514"/>
      <c r="F40" s="240"/>
      <c r="G40" s="513"/>
      <c r="H40" s="240"/>
      <c r="I40" s="240"/>
      <c r="J40" s="240"/>
      <c r="K40" s="240"/>
      <c r="L40" s="240"/>
      <c r="M40" s="240"/>
      <c r="N40" s="240"/>
      <c r="O40" s="240"/>
      <c r="P40" s="240"/>
      <c r="Q40" s="240"/>
      <c r="R40" s="240"/>
      <c r="S40" s="240"/>
      <c r="T40" s="240"/>
      <c r="U40" s="240"/>
      <c r="V40" s="240"/>
      <c r="W40" s="240"/>
      <c r="X40" s="240"/>
      <c r="Y40" s="240"/>
      <c r="Z40" s="240"/>
      <c r="AA40" s="240"/>
      <c r="AB40" s="240"/>
      <c r="AC40" s="240"/>
      <c r="AD40" s="240"/>
      <c r="AE40" s="240"/>
      <c r="AF40" s="240"/>
      <c r="AG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40"/>
      <c r="BH40" s="240"/>
      <c r="BI40" s="240"/>
      <c r="BJ40" s="240"/>
      <c r="BK40" s="240"/>
      <c r="BL40" s="240"/>
      <c r="BM40" s="240"/>
      <c r="BN40" s="240"/>
      <c r="BQ40" s="240"/>
      <c r="BR40" s="240"/>
      <c r="BS40" s="240"/>
      <c r="BT40" s="240"/>
      <c r="BU40" s="240"/>
      <c r="BV40" s="240"/>
      <c r="BW40" s="240"/>
      <c r="BX40" s="240"/>
      <c r="BY40" s="240"/>
      <c r="BZ40" s="240"/>
      <c r="CA40" s="240"/>
      <c r="CB40" s="240"/>
      <c r="CC40" s="240"/>
      <c r="CD40" s="240"/>
      <c r="CE40" s="240"/>
      <c r="CF40" s="240"/>
      <c r="CG40" s="240"/>
      <c r="CH40" s="240"/>
      <c r="CI40" s="240"/>
      <c r="CJ40" s="240"/>
      <c r="CK40" s="240"/>
      <c r="CL40" s="240"/>
      <c r="CM40" s="240"/>
      <c r="CN40" s="240"/>
      <c r="CO40" s="240"/>
      <c r="CP40" s="240"/>
      <c r="CQ40" s="240"/>
      <c r="CR40" s="240"/>
      <c r="CS40" s="240"/>
      <c r="CT40" s="240"/>
      <c r="CU40" s="240"/>
      <c r="CX40" s="240"/>
      <c r="CY40" s="240"/>
      <c r="CZ40" s="240"/>
      <c r="DA40" s="240"/>
      <c r="DB40" s="240"/>
      <c r="DC40" s="240"/>
      <c r="DD40" s="240"/>
      <c r="DE40" s="240"/>
      <c r="DF40" s="240"/>
      <c r="DG40" s="240"/>
      <c r="DH40" s="240"/>
      <c r="DI40" s="240"/>
      <c r="DJ40" s="240"/>
      <c r="DK40" s="240"/>
      <c r="DL40" s="240"/>
      <c r="DM40" s="240"/>
      <c r="DN40" s="240"/>
      <c r="DO40" s="240"/>
      <c r="DP40" s="240"/>
      <c r="DQ40" s="240"/>
      <c r="DR40" s="240"/>
      <c r="DS40" s="240"/>
      <c r="DT40" s="240"/>
      <c r="DU40" s="240"/>
      <c r="DV40" s="240"/>
      <c r="DW40" s="240"/>
      <c r="DX40" s="240"/>
      <c r="DY40" s="240"/>
      <c r="DZ40" s="240"/>
      <c r="EA40" s="240"/>
      <c r="EB40" s="240"/>
      <c r="EE40" s="240"/>
      <c r="EF40" s="240"/>
      <c r="EG40" s="240"/>
      <c r="EH40" s="240"/>
      <c r="EI40" s="240"/>
      <c r="EJ40" s="240"/>
      <c r="EK40" s="240"/>
      <c r="EL40" s="240"/>
      <c r="EM40" s="240"/>
      <c r="EN40" s="240"/>
      <c r="EO40" s="240"/>
      <c r="EP40" s="240"/>
      <c r="EQ40" s="240"/>
      <c r="ER40" s="240"/>
      <c r="ES40" s="240"/>
      <c r="ET40" s="240"/>
      <c r="EU40" s="240"/>
      <c r="EV40" s="240"/>
      <c r="EW40" s="240"/>
      <c r="EX40" s="240"/>
      <c r="EY40" s="240"/>
      <c r="EZ40" s="240"/>
      <c r="FA40" s="240"/>
      <c r="FB40" s="240"/>
      <c r="FC40" s="240"/>
      <c r="FD40" s="240"/>
      <c r="FE40" s="240"/>
      <c r="FF40" s="240"/>
      <c r="FG40" s="240"/>
      <c r="FH40" s="240"/>
      <c r="FI40" s="240"/>
      <c r="FL40" s="240"/>
      <c r="FM40" s="240"/>
      <c r="FN40" s="240"/>
      <c r="FO40" s="240"/>
      <c r="FP40" s="240"/>
      <c r="FQ40" s="240"/>
      <c r="FR40" s="240"/>
      <c r="FS40" s="240"/>
      <c r="FT40" s="240"/>
      <c r="FU40" s="240"/>
      <c r="FV40" s="240"/>
      <c r="FW40" s="240"/>
      <c r="FX40" s="240"/>
      <c r="FY40" s="240"/>
      <c r="FZ40" s="240"/>
      <c r="GA40" s="240"/>
      <c r="GB40" s="240"/>
      <c r="GC40" s="240"/>
      <c r="GD40" s="240"/>
      <c r="GE40" s="240"/>
      <c r="GF40" s="240"/>
      <c r="GG40" s="240"/>
      <c r="GH40" s="240"/>
      <c r="GI40" s="240"/>
      <c r="GJ40" s="240"/>
      <c r="GK40" s="240"/>
      <c r="GL40" s="240"/>
      <c r="GM40" s="240"/>
      <c r="GN40" s="240"/>
      <c r="GO40" s="240"/>
      <c r="GP40" s="240"/>
      <c r="GS40" s="240"/>
      <c r="GT40" s="240"/>
      <c r="GU40" s="240"/>
      <c r="GV40" s="240"/>
      <c r="GW40" s="240"/>
      <c r="GX40" s="240"/>
      <c r="GY40" s="240"/>
      <c r="GZ40" s="240"/>
      <c r="HA40" s="240"/>
      <c r="HB40" s="240"/>
      <c r="HC40" s="240"/>
      <c r="HD40" s="240"/>
      <c r="HE40" s="240"/>
      <c r="HF40" s="240"/>
      <c r="HG40" s="240"/>
      <c r="HH40" s="240"/>
      <c r="HI40" s="240"/>
      <c r="HJ40" s="240"/>
      <c r="HK40" s="240"/>
      <c r="HL40" s="240"/>
      <c r="HM40" s="240"/>
      <c r="HN40" s="240"/>
      <c r="HO40" s="240"/>
      <c r="HP40" s="240"/>
      <c r="HQ40" s="240"/>
      <c r="HR40" s="240"/>
      <c r="HS40" s="240"/>
      <c r="HT40" s="240"/>
      <c r="HU40" s="240"/>
      <c r="HV40" s="240"/>
      <c r="HW40" s="240"/>
      <c r="HZ40" s="240"/>
      <c r="IA40" s="240"/>
      <c r="IB40" s="240"/>
      <c r="IC40" s="240"/>
      <c r="ID40" s="240"/>
      <c r="IE40" s="240"/>
      <c r="IF40" s="240"/>
      <c r="IG40" s="240"/>
      <c r="IH40" s="240"/>
      <c r="II40" s="240"/>
      <c r="IJ40" s="240"/>
      <c r="IK40" s="240"/>
      <c r="IL40" s="240"/>
      <c r="IM40" s="240"/>
      <c r="IN40" s="240"/>
      <c r="IO40" s="240"/>
      <c r="IP40" s="240"/>
      <c r="IQ40" s="240"/>
      <c r="IR40" s="240"/>
      <c r="IS40" s="240"/>
      <c r="IT40" s="240"/>
      <c r="IU40" s="240"/>
      <c r="IV40" s="240"/>
      <c r="IW40" s="240"/>
      <c r="IX40" s="240"/>
      <c r="IY40" s="240"/>
      <c r="IZ40" s="240"/>
      <c r="JA40" s="240"/>
      <c r="JB40" s="240"/>
      <c r="JC40" s="514"/>
      <c r="JD40" s="240">
        <f t="shared" si="78"/>
        <v>0</v>
      </c>
      <c r="JG40" s="240"/>
      <c r="JH40" s="240"/>
      <c r="JI40" s="240"/>
      <c r="JJ40" s="240"/>
      <c r="JK40" s="240"/>
      <c r="JL40" s="240"/>
      <c r="JM40" s="240"/>
      <c r="JN40" s="240"/>
      <c r="JO40" s="240"/>
      <c r="JP40" s="240"/>
      <c r="JQ40" s="240"/>
      <c r="JR40" s="240"/>
      <c r="JS40" s="240"/>
      <c r="JT40" s="240"/>
      <c r="JU40" s="240"/>
      <c r="JV40" s="240"/>
      <c r="JW40" s="240"/>
      <c r="JX40" s="240"/>
      <c r="JY40" s="240"/>
      <c r="JZ40" s="240"/>
      <c r="KA40" s="240"/>
      <c r="KB40" s="240"/>
      <c r="KC40" s="240"/>
      <c r="KD40" s="240"/>
      <c r="KE40" s="240"/>
      <c r="KF40" s="240"/>
      <c r="KG40" s="240"/>
      <c r="KH40" s="240"/>
      <c r="KI40" s="240"/>
      <c r="KJ40" s="240"/>
      <c r="KK40" s="240">
        <f t="shared" si="60"/>
        <v>0</v>
      </c>
      <c r="KL40" s="234"/>
      <c r="KN40" s="240"/>
      <c r="KO40" s="240"/>
      <c r="KP40" s="240"/>
      <c r="KQ40" s="240"/>
      <c r="KR40" s="240"/>
      <c r="KS40" s="240"/>
      <c r="KT40" s="240"/>
      <c r="KU40" s="240"/>
      <c r="KV40" s="240"/>
      <c r="KW40" s="240"/>
      <c r="KX40" s="240"/>
      <c r="KY40" s="240"/>
      <c r="KZ40" s="240"/>
      <c r="LA40" s="240"/>
      <c r="LB40" s="240"/>
      <c r="LC40" s="240"/>
      <c r="LD40" s="240"/>
      <c r="LE40" s="240"/>
      <c r="LF40" s="240"/>
      <c r="LG40" s="240"/>
      <c r="LH40" s="240"/>
      <c r="LI40" s="240"/>
      <c r="LJ40" s="240"/>
      <c r="LK40" s="240"/>
      <c r="LL40" s="240"/>
      <c r="LM40" s="240"/>
      <c r="LN40" s="240"/>
      <c r="LO40" s="240"/>
      <c r="LP40" s="240"/>
      <c r="LQ40" s="240"/>
      <c r="LR40" s="240">
        <f t="shared" si="63"/>
        <v>0</v>
      </c>
      <c r="LU40" s="240"/>
      <c r="LV40" s="240"/>
      <c r="LW40" s="240"/>
      <c r="LX40" s="240"/>
      <c r="LY40" s="240"/>
      <c r="LZ40" s="240"/>
      <c r="MA40" s="240"/>
      <c r="MB40" s="240"/>
      <c r="MC40" s="240"/>
      <c r="MD40" s="240"/>
      <c r="ME40" s="240"/>
      <c r="MF40" s="240"/>
      <c r="MG40" s="240"/>
      <c r="MH40" s="240"/>
      <c r="MI40" s="240"/>
      <c r="MJ40" s="240"/>
      <c r="MK40" s="240"/>
      <c r="ML40" s="240"/>
      <c r="MM40" s="240"/>
      <c r="MN40" s="240"/>
      <c r="MO40" s="240"/>
      <c r="MP40" s="240"/>
      <c r="MQ40" s="240"/>
      <c r="MR40" s="240"/>
      <c r="MS40" s="240"/>
      <c r="MT40" s="240"/>
      <c r="MU40" s="240"/>
      <c r="MV40" s="240"/>
      <c r="MW40" s="240"/>
      <c r="MX40" s="240"/>
      <c r="MY40" s="240">
        <f t="shared" si="66"/>
        <v>0</v>
      </c>
      <c r="NB40" s="240"/>
      <c r="NC40" s="240"/>
      <c r="ND40" s="240"/>
      <c r="NE40" s="240"/>
      <c r="NF40" s="240"/>
      <c r="NG40" s="240"/>
      <c r="NH40" s="240"/>
      <c r="NI40" s="240"/>
      <c r="NJ40" s="240"/>
      <c r="NK40" s="240"/>
      <c r="NL40" s="240"/>
      <c r="NM40" s="240"/>
      <c r="NN40" s="240"/>
      <c r="NO40" s="240"/>
      <c r="NP40" s="240"/>
      <c r="NQ40" s="240"/>
      <c r="NR40" s="240"/>
      <c r="NS40" s="240"/>
      <c r="NT40" s="240"/>
      <c r="NU40" s="240"/>
      <c r="NV40" s="240"/>
      <c r="NW40" s="240"/>
      <c r="NX40" s="240"/>
      <c r="NY40" s="240"/>
      <c r="NZ40" s="240"/>
      <c r="OA40" s="240"/>
      <c r="OB40" s="240"/>
      <c r="OC40" s="240"/>
      <c r="OD40" s="240"/>
      <c r="OE40" s="240"/>
      <c r="OF40" s="240">
        <f t="shared" si="69"/>
        <v>0</v>
      </c>
      <c r="OI40" s="240"/>
      <c r="OJ40" s="240"/>
      <c r="OK40" s="240"/>
      <c r="OL40" s="240"/>
      <c r="OM40" s="240"/>
      <c r="ON40" s="240"/>
      <c r="OO40" s="240"/>
      <c r="OP40" s="240"/>
      <c r="OQ40" s="240"/>
      <c r="OR40" s="240"/>
      <c r="OS40" s="240"/>
      <c r="OT40" s="240"/>
      <c r="OU40" s="240"/>
      <c r="OV40" s="240"/>
      <c r="OW40" s="240"/>
      <c r="OX40" s="240"/>
      <c r="OY40" s="240"/>
      <c r="OZ40" s="240"/>
      <c r="PA40" s="240"/>
      <c r="PB40" s="240"/>
      <c r="PC40" s="240"/>
      <c r="PD40" s="240"/>
      <c r="PE40" s="240"/>
      <c r="PF40" s="240"/>
      <c r="PG40" s="240"/>
      <c r="PH40" s="240"/>
      <c r="PI40" s="240"/>
      <c r="PJ40" s="240"/>
      <c r="PK40" s="240"/>
      <c r="PL40" s="240"/>
      <c r="PM40" s="240">
        <f t="shared" si="72"/>
        <v>0</v>
      </c>
      <c r="PP40" s="240"/>
      <c r="PQ40" s="240"/>
      <c r="PR40" s="240"/>
      <c r="PS40" s="240"/>
      <c r="PT40" s="240"/>
      <c r="PU40" s="240"/>
      <c r="PV40" s="240"/>
      <c r="PW40" s="240"/>
      <c r="PX40" s="240"/>
      <c r="PY40" s="240"/>
      <c r="PZ40" s="240"/>
      <c r="QA40" s="240"/>
      <c r="QB40" s="240"/>
      <c r="QC40" s="240"/>
      <c r="QD40" s="240"/>
      <c r="QE40" s="240"/>
      <c r="QF40" s="240"/>
      <c r="QG40" s="240"/>
      <c r="QH40" s="240"/>
      <c r="QI40" s="240"/>
      <c r="QJ40" s="240"/>
      <c r="QK40" s="240"/>
      <c r="QL40" s="240"/>
      <c r="QM40" s="240"/>
      <c r="QN40" s="240"/>
      <c r="QO40" s="240"/>
      <c r="QP40" s="240"/>
      <c r="QQ40" s="240"/>
      <c r="QR40" s="240"/>
      <c r="QS40" s="240"/>
      <c r="QT40" s="242">
        <f t="shared" si="75"/>
        <v>0</v>
      </c>
      <c r="QU40" s="235"/>
      <c r="QV40" s="235"/>
      <c r="QW40" s="240"/>
      <c r="QX40" s="240"/>
      <c r="QY40" s="240"/>
      <c r="QZ40" s="240"/>
      <c r="RA40" s="240"/>
      <c r="RB40" s="240"/>
      <c r="RC40" s="240"/>
      <c r="RD40" s="240"/>
      <c r="RE40" s="240"/>
      <c r="RF40" s="240"/>
      <c r="RG40" s="240"/>
      <c r="RH40" s="240"/>
      <c r="RI40" s="240"/>
      <c r="RJ40" s="240"/>
      <c r="RK40" s="240"/>
      <c r="RL40" s="240"/>
      <c r="RM40" s="240"/>
      <c r="RN40" s="240"/>
      <c r="RO40" s="240"/>
      <c r="RP40" s="240"/>
      <c r="RQ40" s="240"/>
      <c r="RR40" s="240"/>
      <c r="RS40" s="240"/>
      <c r="RT40" s="240"/>
      <c r="RU40" s="240"/>
      <c r="RV40" s="240"/>
      <c r="RW40" s="240"/>
      <c r="RX40" s="240"/>
      <c r="RY40" s="240"/>
      <c r="RZ40" s="240"/>
      <c r="SA40" s="240"/>
    </row>
    <row r="41" spans="1:495" s="223" customFormat="1" ht="15" hidden="1" outlineLevel="1">
      <c r="A41" s="604">
        <f t="shared" si="36"/>
        <v>29</v>
      </c>
      <c r="B41" s="512"/>
      <c r="C41" s="240"/>
      <c r="D41" s="240"/>
      <c r="E41" s="240"/>
      <c r="F41" s="240"/>
      <c r="G41" s="240"/>
      <c r="H41" s="240"/>
      <c r="I41" s="240"/>
      <c r="J41" s="240"/>
      <c r="K41" s="240"/>
      <c r="L41" s="240"/>
      <c r="M41" s="240"/>
      <c r="N41" s="240"/>
      <c r="O41" s="240"/>
      <c r="P41" s="240"/>
      <c r="Q41" s="240"/>
      <c r="R41" s="240"/>
      <c r="S41" s="240"/>
      <c r="T41" s="240"/>
      <c r="U41" s="240"/>
      <c r="V41" s="240"/>
      <c r="W41" s="240"/>
      <c r="X41" s="240"/>
      <c r="Y41" s="240"/>
      <c r="Z41" s="240"/>
      <c r="AA41" s="240"/>
      <c r="AB41" s="240"/>
      <c r="AC41" s="240"/>
      <c r="AD41" s="240"/>
      <c r="AE41" s="240"/>
      <c r="AF41" s="240"/>
      <c r="AG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40"/>
      <c r="BH41" s="240"/>
      <c r="BI41" s="240"/>
      <c r="BJ41" s="240"/>
      <c r="BK41" s="240"/>
      <c r="BL41" s="240"/>
      <c r="BM41" s="240"/>
      <c r="BN41" s="240"/>
      <c r="BQ41" s="240"/>
      <c r="BR41" s="240"/>
      <c r="BS41" s="240"/>
      <c r="BT41" s="240"/>
      <c r="BU41" s="240"/>
      <c r="BV41" s="240"/>
      <c r="BW41" s="240"/>
      <c r="BX41" s="240"/>
      <c r="BY41" s="240"/>
      <c r="BZ41" s="240"/>
      <c r="CA41" s="240"/>
      <c r="CB41" s="240"/>
      <c r="CC41" s="240"/>
      <c r="CD41" s="240"/>
      <c r="CE41" s="240"/>
      <c r="CF41" s="240"/>
      <c r="CG41" s="240"/>
      <c r="CH41" s="240"/>
      <c r="CI41" s="240"/>
      <c r="CJ41" s="240"/>
      <c r="CK41" s="240"/>
      <c r="CL41" s="240"/>
      <c r="CM41" s="240"/>
      <c r="CN41" s="240"/>
      <c r="CO41" s="240"/>
      <c r="CP41" s="240"/>
      <c r="CQ41" s="240"/>
      <c r="CR41" s="240"/>
      <c r="CS41" s="240"/>
      <c r="CT41" s="240"/>
      <c r="CU41" s="240"/>
      <c r="CX41" s="240"/>
      <c r="CY41" s="240"/>
      <c r="CZ41" s="240"/>
      <c r="DA41" s="240"/>
      <c r="DB41" s="240"/>
      <c r="DC41" s="240"/>
      <c r="DD41" s="240"/>
      <c r="DE41" s="240"/>
      <c r="DF41" s="240"/>
      <c r="DG41" s="240"/>
      <c r="DH41" s="240"/>
      <c r="DI41" s="240"/>
      <c r="DJ41" s="240"/>
      <c r="DK41" s="240"/>
      <c r="DL41" s="240"/>
      <c r="DM41" s="240"/>
      <c r="DN41" s="240"/>
      <c r="DO41" s="240"/>
      <c r="DP41" s="240"/>
      <c r="DQ41" s="240"/>
      <c r="DR41" s="240"/>
      <c r="DS41" s="240"/>
      <c r="DT41" s="240"/>
      <c r="DU41" s="240"/>
      <c r="DV41" s="240"/>
      <c r="DW41" s="240"/>
      <c r="DX41" s="240"/>
      <c r="DY41" s="240"/>
      <c r="DZ41" s="240"/>
      <c r="EA41" s="240"/>
      <c r="EB41" s="240"/>
      <c r="EE41" s="240"/>
      <c r="EF41" s="240"/>
      <c r="EG41" s="240"/>
      <c r="EH41" s="240"/>
      <c r="EI41" s="240"/>
      <c r="EJ41" s="240"/>
      <c r="EK41" s="240"/>
      <c r="EL41" s="240"/>
      <c r="EM41" s="240"/>
      <c r="EN41" s="240"/>
      <c r="EO41" s="240"/>
      <c r="EP41" s="240"/>
      <c r="EQ41" s="240"/>
      <c r="ER41" s="240"/>
      <c r="ES41" s="240"/>
      <c r="ET41" s="240"/>
      <c r="EU41" s="240"/>
      <c r="EV41" s="240"/>
      <c r="EW41" s="240"/>
      <c r="EX41" s="240"/>
      <c r="EY41" s="240"/>
      <c r="EZ41" s="240"/>
      <c r="FA41" s="240"/>
      <c r="FB41" s="240"/>
      <c r="FC41" s="240"/>
      <c r="FD41" s="240"/>
      <c r="FE41" s="240"/>
      <c r="FF41" s="240"/>
      <c r="FG41" s="240"/>
      <c r="FH41" s="240"/>
      <c r="FI41" s="240"/>
      <c r="FL41" s="240"/>
      <c r="FM41" s="240"/>
      <c r="FN41" s="240"/>
      <c r="FO41" s="240"/>
      <c r="FP41" s="240"/>
      <c r="FQ41" s="240"/>
      <c r="FR41" s="240"/>
      <c r="FS41" s="240"/>
      <c r="FT41" s="240"/>
      <c r="FU41" s="240"/>
      <c r="FV41" s="240"/>
      <c r="FW41" s="240"/>
      <c r="FX41" s="240"/>
      <c r="FY41" s="240"/>
      <c r="FZ41" s="240"/>
      <c r="GA41" s="240"/>
      <c r="GB41" s="240"/>
      <c r="GC41" s="240"/>
      <c r="GD41" s="240"/>
      <c r="GE41" s="240"/>
      <c r="GF41" s="240"/>
      <c r="GG41" s="240"/>
      <c r="GH41" s="240"/>
      <c r="GI41" s="240"/>
      <c r="GJ41" s="240"/>
      <c r="GK41" s="240"/>
      <c r="GL41" s="240"/>
      <c r="GM41" s="240"/>
      <c r="GN41" s="240"/>
      <c r="GO41" s="240"/>
      <c r="GP41" s="240"/>
      <c r="GS41" s="240"/>
      <c r="GT41" s="240"/>
      <c r="GU41" s="240"/>
      <c r="GV41" s="240"/>
      <c r="GW41" s="240"/>
      <c r="GX41" s="240"/>
      <c r="GY41" s="240"/>
      <c r="GZ41" s="240"/>
      <c r="HA41" s="240"/>
      <c r="HB41" s="240"/>
      <c r="HC41" s="240"/>
      <c r="HD41" s="240"/>
      <c r="HE41" s="240"/>
      <c r="HF41" s="240"/>
      <c r="HG41" s="240"/>
      <c r="HH41" s="240"/>
      <c r="HI41" s="240"/>
      <c r="HJ41" s="240"/>
      <c r="HK41" s="240"/>
      <c r="HL41" s="240"/>
      <c r="HM41" s="240"/>
      <c r="HN41" s="240"/>
      <c r="HO41" s="240"/>
      <c r="HP41" s="240"/>
      <c r="HQ41" s="240"/>
      <c r="HR41" s="240"/>
      <c r="HS41" s="240"/>
      <c r="HT41" s="240"/>
      <c r="HU41" s="240"/>
      <c r="HV41" s="240"/>
      <c r="HW41" s="240"/>
      <c r="HZ41" s="240"/>
      <c r="IA41" s="240"/>
      <c r="IB41" s="240"/>
      <c r="IC41" s="240"/>
      <c r="ID41" s="240"/>
      <c r="IE41" s="240"/>
      <c r="IF41" s="240"/>
      <c r="IG41" s="240"/>
      <c r="IH41" s="240"/>
      <c r="II41" s="240"/>
      <c r="IJ41" s="240"/>
      <c r="IK41" s="240"/>
      <c r="IL41" s="240"/>
      <c r="IM41" s="240"/>
      <c r="IN41" s="240"/>
      <c r="IO41" s="240"/>
      <c r="IP41" s="240"/>
      <c r="IQ41" s="240"/>
      <c r="IR41" s="240"/>
      <c r="IS41" s="240"/>
      <c r="IT41" s="240"/>
      <c r="IU41" s="240"/>
      <c r="IV41" s="240"/>
      <c r="IW41" s="240"/>
      <c r="IX41" s="240"/>
      <c r="IY41" s="240"/>
      <c r="IZ41" s="240"/>
      <c r="JA41" s="240"/>
      <c r="JB41" s="240"/>
      <c r="JC41" s="514"/>
      <c r="JD41" s="240">
        <f t="shared" si="78"/>
        <v>0</v>
      </c>
      <c r="JG41" s="240"/>
      <c r="JH41" s="240"/>
      <c r="JI41" s="240"/>
      <c r="JJ41" s="240"/>
      <c r="JK41" s="240"/>
      <c r="JL41" s="240"/>
      <c r="JM41" s="240"/>
      <c r="JN41" s="240"/>
      <c r="JO41" s="240"/>
      <c r="JP41" s="240"/>
      <c r="JQ41" s="240"/>
      <c r="JR41" s="240"/>
      <c r="JS41" s="240"/>
      <c r="JT41" s="240"/>
      <c r="JU41" s="240"/>
      <c r="JV41" s="240"/>
      <c r="JW41" s="240"/>
      <c r="JX41" s="240"/>
      <c r="JY41" s="240"/>
      <c r="JZ41" s="240"/>
      <c r="KA41" s="240"/>
      <c r="KB41" s="240"/>
      <c r="KC41" s="240"/>
      <c r="KD41" s="240"/>
      <c r="KE41" s="240"/>
      <c r="KF41" s="240"/>
      <c r="KG41" s="240"/>
      <c r="KH41" s="240"/>
      <c r="KI41" s="240"/>
      <c r="KJ41" s="240"/>
      <c r="KK41" s="240">
        <f t="shared" si="60"/>
        <v>0</v>
      </c>
      <c r="KL41" s="234"/>
      <c r="KN41" s="240"/>
      <c r="KO41" s="240"/>
      <c r="KP41" s="240"/>
      <c r="KQ41" s="240"/>
      <c r="KR41" s="240"/>
      <c r="KS41" s="240"/>
      <c r="KT41" s="240"/>
      <c r="KU41" s="240"/>
      <c r="KV41" s="240"/>
      <c r="KW41" s="240"/>
      <c r="KX41" s="240"/>
      <c r="KY41" s="240"/>
      <c r="KZ41" s="240"/>
      <c r="LA41" s="240"/>
      <c r="LB41" s="240"/>
      <c r="LC41" s="240"/>
      <c r="LD41" s="240"/>
      <c r="LE41" s="240"/>
      <c r="LF41" s="240"/>
      <c r="LG41" s="240"/>
      <c r="LH41" s="240"/>
      <c r="LI41" s="240"/>
      <c r="LJ41" s="240"/>
      <c r="LK41" s="240"/>
      <c r="LL41" s="240"/>
      <c r="LM41" s="240"/>
      <c r="LN41" s="240"/>
      <c r="LO41" s="240"/>
      <c r="LP41" s="240"/>
      <c r="LQ41" s="240"/>
      <c r="LR41" s="240">
        <f t="shared" si="63"/>
        <v>0</v>
      </c>
      <c r="LU41" s="240"/>
      <c r="LV41" s="240"/>
      <c r="LW41" s="240"/>
      <c r="LX41" s="240"/>
      <c r="LY41" s="240"/>
      <c r="LZ41" s="240"/>
      <c r="MA41" s="240"/>
      <c r="MB41" s="240"/>
      <c r="MC41" s="240"/>
      <c r="MD41" s="240"/>
      <c r="ME41" s="240"/>
      <c r="MF41" s="240"/>
      <c r="MG41" s="240"/>
      <c r="MH41" s="240"/>
      <c r="MI41" s="240"/>
      <c r="MJ41" s="240"/>
      <c r="MK41" s="240"/>
      <c r="ML41" s="240"/>
      <c r="MM41" s="240"/>
      <c r="MN41" s="240"/>
      <c r="MO41" s="240"/>
      <c r="MP41" s="240"/>
      <c r="MQ41" s="240"/>
      <c r="MR41" s="240"/>
      <c r="MS41" s="240"/>
      <c r="MT41" s="240"/>
      <c r="MU41" s="240"/>
      <c r="MV41" s="240"/>
      <c r="MW41" s="240"/>
      <c r="MX41" s="240"/>
      <c r="MY41" s="240">
        <f t="shared" si="66"/>
        <v>0</v>
      </c>
      <c r="NB41" s="240"/>
      <c r="NC41" s="240"/>
      <c r="ND41" s="240"/>
      <c r="NE41" s="240"/>
      <c r="NF41" s="240"/>
      <c r="NG41" s="240"/>
      <c r="NH41" s="240"/>
      <c r="NI41" s="240"/>
      <c r="NJ41" s="240"/>
      <c r="NK41" s="240"/>
      <c r="NL41" s="240"/>
      <c r="NM41" s="240"/>
      <c r="NN41" s="240"/>
      <c r="NO41" s="240"/>
      <c r="NP41" s="240"/>
      <c r="NQ41" s="240"/>
      <c r="NR41" s="240"/>
      <c r="NS41" s="240"/>
      <c r="NT41" s="240"/>
      <c r="NU41" s="240"/>
      <c r="NV41" s="240"/>
      <c r="NW41" s="240"/>
      <c r="NX41" s="240"/>
      <c r="NY41" s="240"/>
      <c r="NZ41" s="240"/>
      <c r="OA41" s="240"/>
      <c r="OB41" s="240"/>
      <c r="OC41" s="240"/>
      <c r="OD41" s="240"/>
      <c r="OE41" s="240"/>
      <c r="OF41" s="240">
        <f t="shared" si="69"/>
        <v>0</v>
      </c>
      <c r="OI41" s="240"/>
      <c r="OJ41" s="240"/>
      <c r="OK41" s="240"/>
      <c r="OL41" s="240"/>
      <c r="OM41" s="240"/>
      <c r="ON41" s="240"/>
      <c r="OO41" s="240"/>
      <c r="OP41" s="240"/>
      <c r="OQ41" s="240"/>
      <c r="OR41" s="240"/>
      <c r="OS41" s="240"/>
      <c r="OT41" s="240"/>
      <c r="OU41" s="240"/>
      <c r="OV41" s="240"/>
      <c r="OW41" s="240"/>
      <c r="OX41" s="240"/>
      <c r="OY41" s="240"/>
      <c r="OZ41" s="240"/>
      <c r="PA41" s="240"/>
      <c r="PB41" s="240"/>
      <c r="PC41" s="240"/>
      <c r="PD41" s="240"/>
      <c r="PE41" s="240"/>
      <c r="PF41" s="240"/>
      <c r="PG41" s="240"/>
      <c r="PH41" s="240"/>
      <c r="PI41" s="240"/>
      <c r="PJ41" s="240"/>
      <c r="PK41" s="240"/>
      <c r="PL41" s="240"/>
      <c r="PM41" s="240">
        <f t="shared" si="72"/>
        <v>0</v>
      </c>
      <c r="PP41" s="240"/>
      <c r="PQ41" s="240"/>
      <c r="PR41" s="240"/>
      <c r="PS41" s="240"/>
      <c r="PT41" s="240"/>
      <c r="PU41" s="240"/>
      <c r="PV41" s="240"/>
      <c r="PW41" s="240"/>
      <c r="PX41" s="240"/>
      <c r="PY41" s="240"/>
      <c r="PZ41" s="240"/>
      <c r="QA41" s="240"/>
      <c r="QB41" s="240"/>
      <c r="QC41" s="240"/>
      <c r="QD41" s="240"/>
      <c r="QE41" s="240"/>
      <c r="QF41" s="240"/>
      <c r="QG41" s="240"/>
      <c r="QH41" s="240"/>
      <c r="QI41" s="240"/>
      <c r="QJ41" s="240"/>
      <c r="QK41" s="240"/>
      <c r="QL41" s="240"/>
      <c r="QM41" s="240"/>
      <c r="QN41" s="240"/>
      <c r="QO41" s="240"/>
      <c r="QP41" s="240"/>
      <c r="QQ41" s="240"/>
      <c r="QR41" s="240"/>
      <c r="QS41" s="240"/>
      <c r="QT41" s="242">
        <f t="shared" si="75"/>
        <v>0</v>
      </c>
      <c r="QU41" s="235"/>
      <c r="QV41" s="235"/>
      <c r="QW41" s="240"/>
      <c r="QX41" s="240"/>
      <c r="QY41" s="240"/>
      <c r="QZ41" s="240"/>
      <c r="RA41" s="240"/>
      <c r="RB41" s="240"/>
      <c r="RC41" s="240"/>
      <c r="RD41" s="240"/>
      <c r="RE41" s="240"/>
      <c r="RF41" s="240"/>
      <c r="RG41" s="240"/>
      <c r="RH41" s="240"/>
      <c r="RI41" s="240"/>
      <c r="RJ41" s="240"/>
      <c r="RK41" s="240"/>
      <c r="RL41" s="240"/>
      <c r="RM41" s="240"/>
      <c r="RN41" s="240"/>
      <c r="RO41" s="240"/>
      <c r="RP41" s="240"/>
      <c r="RQ41" s="240"/>
      <c r="RR41" s="240"/>
      <c r="RS41" s="240"/>
      <c r="RT41" s="240"/>
      <c r="RU41" s="240"/>
      <c r="RV41" s="240"/>
      <c r="RW41" s="240"/>
      <c r="RX41" s="240"/>
      <c r="RY41" s="240"/>
      <c r="RZ41" s="240"/>
      <c r="SA41" s="240"/>
    </row>
    <row r="42" spans="1:495" s="223" customFormat="1" ht="15" hidden="1" outlineLevel="1">
      <c r="A42" s="604">
        <f t="shared" si="36"/>
        <v>30</v>
      </c>
      <c r="B42" s="512"/>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0"/>
      <c r="BH42" s="240"/>
      <c r="BI42" s="240"/>
      <c r="BJ42" s="240"/>
      <c r="BK42" s="240"/>
      <c r="BL42" s="240"/>
      <c r="BM42" s="240"/>
      <c r="BN42" s="240"/>
      <c r="BQ42" s="240"/>
      <c r="BR42" s="240"/>
      <c r="BS42" s="240"/>
      <c r="BT42" s="240"/>
      <c r="BU42" s="240"/>
      <c r="BV42" s="240"/>
      <c r="BW42" s="240"/>
      <c r="BX42" s="240"/>
      <c r="BY42" s="240"/>
      <c r="BZ42" s="240"/>
      <c r="CA42" s="240"/>
      <c r="CB42" s="240"/>
      <c r="CC42" s="240"/>
      <c r="CD42" s="240"/>
      <c r="CE42" s="240"/>
      <c r="CF42" s="240"/>
      <c r="CG42" s="240"/>
      <c r="CH42" s="240"/>
      <c r="CI42" s="240"/>
      <c r="CJ42" s="240"/>
      <c r="CK42" s="240"/>
      <c r="CL42" s="240"/>
      <c r="CM42" s="240"/>
      <c r="CN42" s="240"/>
      <c r="CO42" s="240"/>
      <c r="CP42" s="240"/>
      <c r="CQ42" s="240"/>
      <c r="CR42" s="240"/>
      <c r="CS42" s="240"/>
      <c r="CT42" s="240"/>
      <c r="CU42" s="240"/>
      <c r="CX42" s="240"/>
      <c r="CY42" s="240"/>
      <c r="CZ42" s="240"/>
      <c r="DA42" s="240"/>
      <c r="DB42" s="240"/>
      <c r="DC42" s="240"/>
      <c r="DD42" s="240"/>
      <c r="DE42" s="240"/>
      <c r="DF42" s="240"/>
      <c r="DG42" s="240"/>
      <c r="DH42" s="240"/>
      <c r="DI42" s="240"/>
      <c r="DJ42" s="240"/>
      <c r="DK42" s="240"/>
      <c r="DL42" s="240"/>
      <c r="DM42" s="240"/>
      <c r="DN42" s="240"/>
      <c r="DO42" s="240"/>
      <c r="DP42" s="240"/>
      <c r="DQ42" s="240"/>
      <c r="DR42" s="240"/>
      <c r="DS42" s="240"/>
      <c r="DT42" s="240"/>
      <c r="DU42" s="240"/>
      <c r="DV42" s="240"/>
      <c r="DW42" s="240"/>
      <c r="DX42" s="240"/>
      <c r="DY42" s="240"/>
      <c r="DZ42" s="240"/>
      <c r="EA42" s="240"/>
      <c r="EB42" s="240"/>
      <c r="EE42" s="240"/>
      <c r="EF42" s="240"/>
      <c r="EG42" s="240"/>
      <c r="EH42" s="240"/>
      <c r="EI42" s="240"/>
      <c r="EJ42" s="240"/>
      <c r="EK42" s="240"/>
      <c r="EL42" s="240"/>
      <c r="EM42" s="240"/>
      <c r="EN42" s="240"/>
      <c r="EO42" s="240"/>
      <c r="EP42" s="240"/>
      <c r="EQ42" s="240"/>
      <c r="ER42" s="240"/>
      <c r="ES42" s="240"/>
      <c r="ET42" s="240"/>
      <c r="EU42" s="240"/>
      <c r="EV42" s="240"/>
      <c r="EW42" s="240"/>
      <c r="EX42" s="240"/>
      <c r="EY42" s="240"/>
      <c r="EZ42" s="240"/>
      <c r="FA42" s="240"/>
      <c r="FB42" s="240"/>
      <c r="FC42" s="240"/>
      <c r="FD42" s="240"/>
      <c r="FE42" s="240"/>
      <c r="FF42" s="240"/>
      <c r="FG42" s="240"/>
      <c r="FH42" s="240"/>
      <c r="FI42" s="240"/>
      <c r="FL42" s="240"/>
      <c r="FM42" s="240"/>
      <c r="FN42" s="240"/>
      <c r="FO42" s="240"/>
      <c r="FP42" s="240"/>
      <c r="FQ42" s="240"/>
      <c r="FR42" s="240"/>
      <c r="FS42" s="240"/>
      <c r="FT42" s="240"/>
      <c r="FU42" s="240"/>
      <c r="FV42" s="240"/>
      <c r="FW42" s="240"/>
      <c r="FX42" s="240"/>
      <c r="FY42" s="240"/>
      <c r="FZ42" s="240"/>
      <c r="GA42" s="240"/>
      <c r="GB42" s="240"/>
      <c r="GC42" s="240"/>
      <c r="GD42" s="240"/>
      <c r="GE42" s="240"/>
      <c r="GF42" s="240"/>
      <c r="GG42" s="240"/>
      <c r="GH42" s="240"/>
      <c r="GI42" s="240"/>
      <c r="GJ42" s="240"/>
      <c r="GK42" s="240"/>
      <c r="GL42" s="240"/>
      <c r="GM42" s="240"/>
      <c r="GN42" s="240"/>
      <c r="GO42" s="240"/>
      <c r="GP42" s="240"/>
      <c r="GS42" s="240"/>
      <c r="GT42" s="240"/>
      <c r="GU42" s="240"/>
      <c r="GV42" s="240"/>
      <c r="GW42" s="240"/>
      <c r="GX42" s="240"/>
      <c r="GY42" s="240"/>
      <c r="GZ42" s="240"/>
      <c r="HA42" s="240"/>
      <c r="HB42" s="240"/>
      <c r="HC42" s="240"/>
      <c r="HD42" s="240"/>
      <c r="HE42" s="240"/>
      <c r="HF42" s="240"/>
      <c r="HG42" s="240"/>
      <c r="HH42" s="240"/>
      <c r="HI42" s="240"/>
      <c r="HJ42" s="240"/>
      <c r="HK42" s="240"/>
      <c r="HL42" s="240"/>
      <c r="HM42" s="240"/>
      <c r="HN42" s="240"/>
      <c r="HO42" s="240"/>
      <c r="HP42" s="240"/>
      <c r="HQ42" s="240"/>
      <c r="HR42" s="240"/>
      <c r="HS42" s="240"/>
      <c r="HT42" s="240"/>
      <c r="HU42" s="240"/>
      <c r="HV42" s="240"/>
      <c r="HW42" s="240"/>
      <c r="HZ42" s="240"/>
      <c r="IA42" s="240"/>
      <c r="IB42" s="240"/>
      <c r="IC42" s="240"/>
      <c r="ID42" s="240"/>
      <c r="IE42" s="240"/>
      <c r="IF42" s="240"/>
      <c r="IG42" s="240"/>
      <c r="IH42" s="240"/>
      <c r="II42" s="240"/>
      <c r="IJ42" s="240"/>
      <c r="IK42" s="240"/>
      <c r="IL42" s="240"/>
      <c r="IM42" s="240"/>
      <c r="IN42" s="240"/>
      <c r="IO42" s="240"/>
      <c r="IP42" s="240"/>
      <c r="IQ42" s="240"/>
      <c r="IR42" s="240"/>
      <c r="IS42" s="240"/>
      <c r="IT42" s="240"/>
      <c r="IU42" s="240"/>
      <c r="IV42" s="240"/>
      <c r="IW42" s="240"/>
      <c r="IX42" s="240"/>
      <c r="IY42" s="240"/>
      <c r="IZ42" s="240"/>
      <c r="JA42" s="240"/>
      <c r="JB42" s="240"/>
      <c r="JC42" s="514"/>
      <c r="JD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f t="shared" si="60"/>
        <v>0</v>
      </c>
      <c r="KL42" s="234"/>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f t="shared" si="63"/>
        <v>0</v>
      </c>
      <c r="LU42" s="240"/>
      <c r="LV42" s="240"/>
      <c r="LW42" s="240"/>
      <c r="LX42" s="240"/>
      <c r="LY42" s="240"/>
      <c r="LZ42" s="240"/>
      <c r="MA42" s="240"/>
      <c r="MB42" s="240"/>
      <c r="MC42" s="240"/>
      <c r="MD42" s="240"/>
      <c r="ME42" s="240"/>
      <c r="MF42" s="240"/>
      <c r="MG42" s="240"/>
      <c r="MH42" s="240"/>
      <c r="MI42" s="240"/>
      <c r="MJ42" s="240"/>
      <c r="MK42" s="240"/>
      <c r="ML42" s="240"/>
      <c r="MM42" s="240"/>
      <c r="MN42" s="240"/>
      <c r="MO42" s="240"/>
      <c r="MP42" s="240"/>
      <c r="MQ42" s="240"/>
      <c r="MR42" s="240"/>
      <c r="MS42" s="240"/>
      <c r="MT42" s="240"/>
      <c r="MU42" s="240"/>
      <c r="MV42" s="240"/>
      <c r="MW42" s="240"/>
      <c r="MX42" s="240"/>
      <c r="MY42" s="240">
        <f t="shared" si="66"/>
        <v>0</v>
      </c>
      <c r="NB42" s="240"/>
      <c r="NC42" s="240"/>
      <c r="ND42" s="240"/>
      <c r="NE42" s="240"/>
      <c r="NF42" s="240"/>
      <c r="NG42" s="240"/>
      <c r="NH42" s="240"/>
      <c r="NI42" s="240"/>
      <c r="NJ42" s="240"/>
      <c r="NK42" s="240"/>
      <c r="NL42" s="240"/>
      <c r="NM42" s="240"/>
      <c r="NN42" s="240"/>
      <c r="NO42" s="240"/>
      <c r="NP42" s="240"/>
      <c r="NQ42" s="240"/>
      <c r="NR42" s="240"/>
      <c r="NS42" s="240"/>
      <c r="NT42" s="240"/>
      <c r="NU42" s="240"/>
      <c r="NV42" s="240"/>
      <c r="NW42" s="240"/>
      <c r="NX42" s="240"/>
      <c r="NY42" s="240"/>
      <c r="NZ42" s="240"/>
      <c r="OA42" s="240"/>
      <c r="OB42" s="240"/>
      <c r="OC42" s="240"/>
      <c r="OD42" s="240"/>
      <c r="OE42" s="240"/>
      <c r="OF42" s="240">
        <f t="shared" si="69"/>
        <v>0</v>
      </c>
      <c r="OI42" s="240"/>
      <c r="OJ42" s="240"/>
      <c r="OK42" s="240"/>
      <c r="OL42" s="240"/>
      <c r="OM42" s="240"/>
      <c r="ON42" s="240"/>
      <c r="OO42" s="240"/>
      <c r="OP42" s="240"/>
      <c r="OQ42" s="240"/>
      <c r="OR42" s="240"/>
      <c r="OS42" s="240"/>
      <c r="OT42" s="240"/>
      <c r="OU42" s="240"/>
      <c r="OV42" s="240"/>
      <c r="OW42" s="240"/>
      <c r="OX42" s="240"/>
      <c r="OY42" s="240"/>
      <c r="OZ42" s="240"/>
      <c r="PA42" s="240"/>
      <c r="PB42" s="240"/>
      <c r="PC42" s="240"/>
      <c r="PD42" s="240"/>
      <c r="PE42" s="240"/>
      <c r="PF42" s="240"/>
      <c r="PG42" s="240"/>
      <c r="PH42" s="240"/>
      <c r="PI42" s="240"/>
      <c r="PJ42" s="240"/>
      <c r="PK42" s="240"/>
      <c r="PL42" s="240"/>
      <c r="PM42" s="240">
        <f t="shared" si="72"/>
        <v>0</v>
      </c>
      <c r="PP42" s="240"/>
      <c r="PQ42" s="240"/>
      <c r="PR42" s="240"/>
      <c r="PS42" s="240"/>
      <c r="PT42" s="240"/>
      <c r="PU42" s="240"/>
      <c r="PV42" s="240"/>
      <c r="PW42" s="240"/>
      <c r="PX42" s="240"/>
      <c r="PY42" s="240"/>
      <c r="PZ42" s="240"/>
      <c r="QA42" s="240"/>
      <c r="QB42" s="240"/>
      <c r="QC42" s="240"/>
      <c r="QD42" s="240"/>
      <c r="QE42" s="240"/>
      <c r="QF42" s="240"/>
      <c r="QG42" s="240"/>
      <c r="QH42" s="240"/>
      <c r="QI42" s="240"/>
      <c r="QJ42" s="240"/>
      <c r="QK42" s="240"/>
      <c r="QL42" s="240"/>
      <c r="QM42" s="240"/>
      <c r="QN42" s="240"/>
      <c r="QO42" s="240"/>
      <c r="QP42" s="240"/>
      <c r="QQ42" s="240"/>
      <c r="QR42" s="240"/>
      <c r="QS42" s="240"/>
      <c r="QT42" s="242">
        <f t="shared" si="75"/>
        <v>0</v>
      </c>
      <c r="QU42" s="235"/>
      <c r="QV42" s="235"/>
      <c r="QW42" s="240"/>
      <c r="QX42" s="240"/>
      <c r="QY42" s="240"/>
      <c r="QZ42" s="240"/>
      <c r="RA42" s="240"/>
      <c r="RB42" s="240"/>
      <c r="RC42" s="240"/>
      <c r="RD42" s="240"/>
      <c r="RE42" s="240"/>
      <c r="RF42" s="240"/>
      <c r="RG42" s="240"/>
      <c r="RH42" s="240"/>
      <c r="RI42" s="240"/>
      <c r="RJ42" s="240"/>
      <c r="RK42" s="240"/>
      <c r="RL42" s="240"/>
      <c r="RM42" s="240"/>
      <c r="RN42" s="240"/>
      <c r="RO42" s="240"/>
      <c r="RP42" s="240"/>
      <c r="RQ42" s="240"/>
      <c r="RR42" s="240"/>
      <c r="RS42" s="240"/>
      <c r="RT42" s="240"/>
      <c r="RU42" s="240"/>
      <c r="RV42" s="240"/>
      <c r="RW42" s="240"/>
      <c r="RX42" s="240"/>
      <c r="RY42" s="240"/>
      <c r="RZ42" s="240"/>
      <c r="SA42" s="240"/>
    </row>
    <row r="43" spans="1:495" s="223" customFormat="1" ht="15" collapsed="1">
      <c r="A43" s="604">
        <f t="shared" si="36"/>
        <v>31</v>
      </c>
      <c r="B43" s="512"/>
      <c r="C43" s="240"/>
      <c r="D43" s="240"/>
      <c r="E43" s="240"/>
      <c r="F43" s="240"/>
      <c r="G43" s="240"/>
      <c r="H43" s="240"/>
      <c r="I43" s="240"/>
      <c r="J43" s="240"/>
      <c r="K43" s="240"/>
      <c r="L43" s="240"/>
      <c r="M43" s="240"/>
      <c r="N43" s="240"/>
      <c r="O43" s="240"/>
      <c r="P43" s="240"/>
      <c r="Q43" s="240"/>
      <c r="R43" s="240"/>
      <c r="S43" s="240"/>
      <c r="T43" s="240"/>
      <c r="U43" s="240"/>
      <c r="V43" s="240"/>
      <c r="W43" s="240"/>
      <c r="X43" s="240"/>
      <c r="Y43" s="240"/>
      <c r="Z43" s="240"/>
      <c r="AA43" s="240"/>
      <c r="AB43" s="240"/>
      <c r="AC43" s="240"/>
      <c r="AD43" s="240"/>
      <c r="AE43" s="240"/>
      <c r="AF43" s="240"/>
      <c r="AG43" s="240"/>
      <c r="AJ43" s="240"/>
      <c r="AK43" s="240"/>
      <c r="AL43" s="240"/>
      <c r="AM43" s="240"/>
      <c r="AN43" s="240"/>
      <c r="AO43" s="240"/>
      <c r="AP43" s="240"/>
      <c r="AQ43" s="240"/>
      <c r="AR43" s="240"/>
      <c r="AS43" s="240"/>
      <c r="AT43" s="240"/>
      <c r="AU43" s="240"/>
      <c r="AV43" s="240"/>
      <c r="AW43" s="240"/>
      <c r="AX43" s="240"/>
      <c r="AY43" s="240"/>
      <c r="AZ43" s="240"/>
      <c r="BA43" s="240"/>
      <c r="BB43" s="240"/>
      <c r="BC43" s="240"/>
      <c r="BD43" s="240"/>
      <c r="BE43" s="240"/>
      <c r="BF43" s="240"/>
      <c r="BG43" s="240"/>
      <c r="BH43" s="240"/>
      <c r="BI43" s="240"/>
      <c r="BJ43" s="240"/>
      <c r="BK43" s="240"/>
      <c r="BL43" s="240"/>
      <c r="BM43" s="240"/>
      <c r="BN43" s="240"/>
      <c r="BQ43" s="240"/>
      <c r="BR43" s="240"/>
      <c r="BS43" s="240"/>
      <c r="BT43" s="240"/>
      <c r="BU43" s="240"/>
      <c r="BV43" s="240"/>
      <c r="BW43" s="240"/>
      <c r="BX43" s="240"/>
      <c r="BY43" s="240"/>
      <c r="BZ43" s="240"/>
      <c r="CA43" s="240"/>
      <c r="CB43" s="240"/>
      <c r="CC43" s="240"/>
      <c r="CD43" s="240"/>
      <c r="CE43" s="240"/>
      <c r="CF43" s="240"/>
      <c r="CG43" s="240"/>
      <c r="CH43" s="240"/>
      <c r="CI43" s="240"/>
      <c r="CJ43" s="240"/>
      <c r="CK43" s="240"/>
      <c r="CL43" s="240"/>
      <c r="CM43" s="240"/>
      <c r="CN43" s="240"/>
      <c r="CO43" s="240"/>
      <c r="CP43" s="240"/>
      <c r="CQ43" s="240"/>
      <c r="CR43" s="240"/>
      <c r="CS43" s="240"/>
      <c r="CT43" s="240"/>
      <c r="CU43" s="240"/>
      <c r="CX43" s="240"/>
      <c r="CY43" s="240"/>
      <c r="CZ43" s="240"/>
      <c r="DA43" s="240"/>
      <c r="DB43" s="240"/>
      <c r="DC43" s="240"/>
      <c r="DD43" s="240"/>
      <c r="DE43" s="240"/>
      <c r="DF43" s="240"/>
      <c r="DG43" s="240"/>
      <c r="DH43" s="240"/>
      <c r="DI43" s="240"/>
      <c r="DJ43" s="240"/>
      <c r="DK43" s="240"/>
      <c r="DL43" s="240"/>
      <c r="DM43" s="240"/>
      <c r="DN43" s="240"/>
      <c r="DO43" s="240"/>
      <c r="DP43" s="240"/>
      <c r="DQ43" s="240"/>
      <c r="DR43" s="240"/>
      <c r="DS43" s="240"/>
      <c r="DT43" s="240"/>
      <c r="DU43" s="240"/>
      <c r="DV43" s="240"/>
      <c r="DW43" s="240"/>
      <c r="DX43" s="240"/>
      <c r="DY43" s="240"/>
      <c r="DZ43" s="240"/>
      <c r="EA43" s="240"/>
      <c r="EB43" s="240"/>
      <c r="EE43" s="240"/>
      <c r="EF43" s="240"/>
      <c r="EG43" s="240"/>
      <c r="EH43" s="240"/>
      <c r="EI43" s="240"/>
      <c r="EJ43" s="240"/>
      <c r="EK43" s="240"/>
      <c r="EL43" s="240"/>
      <c r="EM43" s="240"/>
      <c r="EN43" s="240"/>
      <c r="EO43" s="240"/>
      <c r="EP43" s="240"/>
      <c r="EQ43" s="240"/>
      <c r="ER43" s="240"/>
      <c r="ES43" s="240"/>
      <c r="ET43" s="240"/>
      <c r="EU43" s="240"/>
      <c r="EV43" s="240"/>
      <c r="EW43" s="240"/>
      <c r="EX43" s="240"/>
      <c r="EY43" s="240"/>
      <c r="EZ43" s="240"/>
      <c r="FA43" s="240"/>
      <c r="FB43" s="240"/>
      <c r="FC43" s="240"/>
      <c r="FD43" s="240"/>
      <c r="FE43" s="240"/>
      <c r="FF43" s="240"/>
      <c r="FG43" s="240"/>
      <c r="FH43" s="240"/>
      <c r="FI43" s="240"/>
      <c r="FL43" s="240"/>
      <c r="FM43" s="240"/>
      <c r="FN43" s="240"/>
      <c r="FO43" s="240"/>
      <c r="FP43" s="240"/>
      <c r="FQ43" s="240"/>
      <c r="FR43" s="240"/>
      <c r="FS43" s="240"/>
      <c r="FT43" s="240"/>
      <c r="FU43" s="240"/>
      <c r="FV43" s="240"/>
      <c r="FW43" s="240"/>
      <c r="FX43" s="240"/>
      <c r="FY43" s="240"/>
      <c r="FZ43" s="240"/>
      <c r="GA43" s="240"/>
      <c r="GB43" s="240"/>
      <c r="GC43" s="240"/>
      <c r="GD43" s="240"/>
      <c r="GE43" s="240"/>
      <c r="GF43" s="240"/>
      <c r="GG43" s="240"/>
      <c r="GH43" s="240"/>
      <c r="GI43" s="240"/>
      <c r="GJ43" s="240"/>
      <c r="GK43" s="240"/>
      <c r="GL43" s="240"/>
      <c r="GM43" s="240"/>
      <c r="GN43" s="240"/>
      <c r="GO43" s="240"/>
      <c r="GP43" s="240"/>
      <c r="GS43" s="240"/>
      <c r="GT43" s="240"/>
      <c r="GU43" s="240"/>
      <c r="GV43" s="240"/>
      <c r="GW43" s="240"/>
      <c r="GX43" s="240"/>
      <c r="GY43" s="240"/>
      <c r="GZ43" s="240"/>
      <c r="HA43" s="240"/>
      <c r="HB43" s="240"/>
      <c r="HC43" s="240"/>
      <c r="HD43" s="240"/>
      <c r="HE43" s="240"/>
      <c r="HF43" s="240"/>
      <c r="HG43" s="240"/>
      <c r="HH43" s="240"/>
      <c r="HI43" s="240"/>
      <c r="HJ43" s="240"/>
      <c r="HK43" s="240"/>
      <c r="HL43" s="240"/>
      <c r="HM43" s="240"/>
      <c r="HN43" s="240"/>
      <c r="HO43" s="240"/>
      <c r="HP43" s="240"/>
      <c r="HQ43" s="240"/>
      <c r="HR43" s="240"/>
      <c r="HS43" s="240"/>
      <c r="HT43" s="240"/>
      <c r="HU43" s="240"/>
      <c r="HV43" s="240"/>
      <c r="HW43" s="240"/>
      <c r="HZ43" s="240"/>
      <c r="IA43" s="240"/>
      <c r="IB43" s="240"/>
      <c r="IC43" s="240"/>
      <c r="ID43" s="240"/>
      <c r="IE43" s="240"/>
      <c r="IF43" s="240"/>
      <c r="IG43" s="240"/>
      <c r="IH43" s="240"/>
      <c r="II43" s="240"/>
      <c r="IJ43" s="240"/>
      <c r="IK43" s="240"/>
      <c r="IL43" s="240"/>
      <c r="IM43" s="513"/>
      <c r="IN43" s="240"/>
      <c r="IO43" s="240"/>
      <c r="IP43" s="240"/>
      <c r="IQ43" s="240"/>
      <c r="IR43" s="240"/>
      <c r="IS43" s="240"/>
      <c r="IT43" s="240"/>
      <c r="IU43" s="240"/>
      <c r="IV43" s="240"/>
      <c r="IW43" s="240"/>
      <c r="IX43" s="240"/>
      <c r="IY43" s="240"/>
      <c r="IZ43" s="513"/>
      <c r="JA43" s="240"/>
      <c r="JB43" s="240"/>
      <c r="JC43" s="514"/>
      <c r="JD43" s="240"/>
      <c r="JG43" s="240"/>
      <c r="JH43" s="240"/>
      <c r="JI43" s="240"/>
      <c r="JJ43" s="240"/>
      <c r="JK43" s="240"/>
      <c r="JL43" s="240"/>
      <c r="JM43" s="240"/>
      <c r="JN43" s="240"/>
      <c r="JO43" s="240"/>
      <c r="JP43" s="240"/>
      <c r="JQ43" s="240"/>
      <c r="JR43" s="240"/>
      <c r="JS43" s="240"/>
      <c r="JT43" s="240"/>
      <c r="JU43" s="240"/>
      <c r="JV43" s="240"/>
      <c r="JW43" s="240"/>
      <c r="JX43" s="240"/>
      <c r="JY43" s="240"/>
      <c r="JZ43" s="240"/>
      <c r="KA43" s="240"/>
      <c r="KB43" s="240"/>
      <c r="KC43" s="240"/>
      <c r="KD43" s="240"/>
      <c r="KE43" s="240"/>
      <c r="KF43" s="240"/>
      <c r="KG43" s="240"/>
      <c r="KH43" s="240"/>
      <c r="KI43" s="240"/>
      <c r="KJ43" s="240"/>
      <c r="KK43" s="240"/>
      <c r="KL43" s="234"/>
      <c r="KN43" s="240"/>
      <c r="KO43" s="240"/>
      <c r="KP43" s="240"/>
      <c r="KQ43" s="240"/>
      <c r="KR43" s="240"/>
      <c r="KS43" s="240"/>
      <c r="KT43" s="240"/>
      <c r="KU43" s="240"/>
      <c r="KV43" s="240"/>
      <c r="KW43" s="240"/>
      <c r="KX43" s="240"/>
      <c r="KY43" s="240"/>
      <c r="KZ43" s="240"/>
      <c r="LA43" s="240"/>
      <c r="LB43" s="240"/>
      <c r="LC43" s="240"/>
      <c r="LD43" s="240"/>
      <c r="LE43" s="240"/>
      <c r="LF43" s="240"/>
      <c r="LG43" s="240"/>
      <c r="LH43" s="240"/>
      <c r="LI43" s="240"/>
      <c r="LJ43" s="240"/>
      <c r="LK43" s="240"/>
      <c r="LL43" s="240"/>
      <c r="LM43" s="240"/>
      <c r="LN43" s="240"/>
      <c r="LO43" s="240"/>
      <c r="LP43" s="240"/>
      <c r="LQ43" s="240"/>
      <c r="LR43" s="240">
        <f t="shared" si="63"/>
        <v>0</v>
      </c>
      <c r="LU43" s="240"/>
      <c r="LV43" s="240"/>
      <c r="LW43" s="240"/>
      <c r="LX43" s="240"/>
      <c r="LY43" s="240"/>
      <c r="LZ43" s="240"/>
      <c r="MA43" s="240"/>
      <c r="MB43" s="240"/>
      <c r="MC43" s="240"/>
      <c r="MD43" s="240"/>
      <c r="ME43" s="240"/>
      <c r="MF43" s="240"/>
      <c r="MG43" s="240"/>
      <c r="MH43" s="240"/>
      <c r="MI43" s="240"/>
      <c r="MJ43" s="240"/>
      <c r="MK43" s="240"/>
      <c r="ML43" s="240"/>
      <c r="MM43" s="240"/>
      <c r="MN43" s="240"/>
      <c r="MO43" s="240"/>
      <c r="MP43" s="240"/>
      <c r="MQ43" s="240"/>
      <c r="MR43" s="240"/>
      <c r="MS43" s="240"/>
      <c r="MT43" s="240"/>
      <c r="MU43" s="240"/>
      <c r="MV43" s="240"/>
      <c r="MW43" s="240"/>
      <c r="MX43" s="240"/>
      <c r="MY43" s="240">
        <f t="shared" si="66"/>
        <v>0</v>
      </c>
      <c r="NB43" s="240"/>
      <c r="NC43" s="240"/>
      <c r="ND43" s="240"/>
      <c r="NE43" s="240"/>
      <c r="NF43" s="240"/>
      <c r="NG43" s="240"/>
      <c r="NH43" s="240"/>
      <c r="NI43" s="240"/>
      <c r="NJ43" s="240"/>
      <c r="NK43" s="240"/>
      <c r="NL43" s="240"/>
      <c r="NM43" s="240"/>
      <c r="NN43" s="240"/>
      <c r="NO43" s="240"/>
      <c r="NP43" s="240"/>
      <c r="NQ43" s="240"/>
      <c r="NR43" s="240"/>
      <c r="NS43" s="240"/>
      <c r="NT43" s="240"/>
      <c r="NU43" s="240"/>
      <c r="NV43" s="240"/>
      <c r="NW43" s="240"/>
      <c r="NX43" s="240"/>
      <c r="NY43" s="240"/>
      <c r="NZ43" s="240"/>
      <c r="OA43" s="240"/>
      <c r="OB43" s="240"/>
      <c r="OC43" s="240"/>
      <c r="OD43" s="240"/>
      <c r="OE43" s="240"/>
      <c r="OF43" s="240">
        <f t="shared" si="69"/>
        <v>0</v>
      </c>
      <c r="OI43" s="240"/>
      <c r="OJ43" s="240"/>
      <c r="OK43" s="240"/>
      <c r="OL43" s="240"/>
      <c r="OM43" s="240"/>
      <c r="ON43" s="240"/>
      <c r="OO43" s="240"/>
      <c r="OP43" s="240"/>
      <c r="OQ43" s="240"/>
      <c r="OR43" s="240"/>
      <c r="OS43" s="240"/>
      <c r="OT43" s="240"/>
      <c r="OU43" s="240"/>
      <c r="OV43" s="240"/>
      <c r="OW43" s="240"/>
      <c r="OX43" s="240"/>
      <c r="OY43" s="240"/>
      <c r="OZ43" s="240"/>
      <c r="PA43" s="240"/>
      <c r="PB43" s="240"/>
      <c r="PC43" s="240"/>
      <c r="PD43" s="240"/>
      <c r="PE43" s="240"/>
      <c r="PF43" s="240"/>
      <c r="PG43" s="240"/>
      <c r="PH43" s="240"/>
      <c r="PI43" s="240"/>
      <c r="PJ43" s="240"/>
      <c r="PK43" s="240"/>
      <c r="PL43" s="240"/>
      <c r="PM43" s="240">
        <f t="shared" si="72"/>
        <v>0</v>
      </c>
      <c r="PP43" s="240"/>
      <c r="PQ43" s="240"/>
      <c r="PR43" s="240"/>
      <c r="PS43" s="240"/>
      <c r="PT43" s="240"/>
      <c r="PU43" s="240"/>
      <c r="PV43" s="240"/>
      <c r="PW43" s="240"/>
      <c r="PX43" s="240"/>
      <c r="PY43" s="240"/>
      <c r="PZ43" s="240"/>
      <c r="QA43" s="240"/>
      <c r="QB43" s="240"/>
      <c r="QC43" s="240"/>
      <c r="QD43" s="240"/>
      <c r="QE43" s="240"/>
      <c r="QF43" s="240"/>
      <c r="QG43" s="240"/>
      <c r="QH43" s="240"/>
      <c r="QI43" s="240"/>
      <c r="QJ43" s="240"/>
      <c r="QK43" s="240"/>
      <c r="QL43" s="240"/>
      <c r="QM43" s="240"/>
      <c r="QN43" s="240"/>
      <c r="QO43" s="240"/>
      <c r="QP43" s="240"/>
      <c r="QQ43" s="240"/>
      <c r="QR43" s="240"/>
      <c r="QS43" s="240"/>
      <c r="QT43" s="242">
        <f t="shared" si="75"/>
        <v>0</v>
      </c>
      <c r="QU43" s="235"/>
      <c r="QV43" s="235"/>
      <c r="QW43" s="240"/>
      <c r="QX43" s="240"/>
      <c r="QY43" s="240"/>
      <c r="QZ43" s="240"/>
      <c r="RA43" s="240"/>
      <c r="RB43" s="240"/>
      <c r="RC43" s="240"/>
      <c r="RD43" s="240"/>
      <c r="RE43" s="240"/>
      <c r="RF43" s="240"/>
      <c r="RG43" s="240"/>
      <c r="RH43" s="240"/>
      <c r="RI43" s="240"/>
      <c r="RJ43" s="240"/>
      <c r="RK43" s="240"/>
      <c r="RL43" s="240"/>
      <c r="RM43" s="240"/>
      <c r="RN43" s="240"/>
      <c r="RO43" s="240"/>
      <c r="RP43" s="240"/>
      <c r="RQ43" s="240"/>
      <c r="RR43" s="240"/>
      <c r="RS43" s="240"/>
      <c r="RT43" s="240"/>
      <c r="RU43" s="240"/>
      <c r="RV43" s="240"/>
      <c r="RW43" s="240"/>
      <c r="RX43" s="240"/>
      <c r="RY43" s="240"/>
      <c r="RZ43" s="240"/>
      <c r="SA43" s="240"/>
    </row>
    <row r="44" spans="1:495" s="244" customFormat="1" ht="15">
      <c r="A44" s="606">
        <f t="shared" si="36"/>
        <v>32</v>
      </c>
      <c r="B44" s="512" t="s">
        <v>196</v>
      </c>
      <c r="C44" s="240"/>
      <c r="D44" s="240"/>
      <c r="E44" s="240">
        <f>SUM(E45:E75)</f>
        <v>0</v>
      </c>
      <c r="F44" s="240">
        <f t="shared" ref="F44:AG44" si="79">SUM(F45:F75)</f>
        <v>0</v>
      </c>
      <c r="G44" s="240">
        <f t="shared" si="79"/>
        <v>0</v>
      </c>
      <c r="H44" s="240">
        <f t="shared" si="79"/>
        <v>0</v>
      </c>
      <c r="I44" s="240">
        <f t="shared" ref="I44" si="80">SUM(I45:I75)</f>
        <v>0</v>
      </c>
      <c r="J44" s="240">
        <f t="shared" ref="J44:K44" si="81">SUM(J45:J75)</f>
        <v>0</v>
      </c>
      <c r="K44" s="240">
        <f t="shared" si="81"/>
        <v>0</v>
      </c>
      <c r="L44" s="240">
        <f t="shared" si="79"/>
        <v>0</v>
      </c>
      <c r="M44" s="240">
        <f t="shared" ref="M44:N44" si="82">SUM(M45:M75)</f>
        <v>0</v>
      </c>
      <c r="N44" s="240">
        <f t="shared" si="82"/>
        <v>0</v>
      </c>
      <c r="O44" s="240">
        <f t="shared" ref="O44:P44" si="83">SUM(O45:O75)</f>
        <v>0</v>
      </c>
      <c r="P44" s="240">
        <f t="shared" si="83"/>
        <v>0</v>
      </c>
      <c r="Q44" s="240">
        <f t="shared" si="79"/>
        <v>0</v>
      </c>
      <c r="R44" s="240">
        <f t="shared" ref="R44:S44" si="84">SUM(R45:R75)</f>
        <v>0</v>
      </c>
      <c r="S44" s="240">
        <f t="shared" si="84"/>
        <v>0</v>
      </c>
      <c r="T44" s="240">
        <f t="shared" si="79"/>
        <v>0</v>
      </c>
      <c r="U44" s="240">
        <f t="shared" ref="U44:V44" si="85">SUM(U45:U75)</f>
        <v>0</v>
      </c>
      <c r="V44" s="240">
        <f t="shared" si="85"/>
        <v>0</v>
      </c>
      <c r="W44" s="240">
        <f t="shared" si="79"/>
        <v>0</v>
      </c>
      <c r="X44" s="240">
        <f t="shared" si="79"/>
        <v>0</v>
      </c>
      <c r="Y44" s="240">
        <f t="shared" si="79"/>
        <v>0</v>
      </c>
      <c r="Z44" s="240">
        <f t="shared" ref="Z44:AA44" si="86">SUM(Z45:Z75)</f>
        <v>0</v>
      </c>
      <c r="AA44" s="240">
        <f t="shared" si="86"/>
        <v>0</v>
      </c>
      <c r="AB44" s="240">
        <f t="shared" si="79"/>
        <v>0</v>
      </c>
      <c r="AC44" s="240">
        <f t="shared" ref="AC44:AD44" si="87">SUM(AC45:AC75)</f>
        <v>0</v>
      </c>
      <c r="AD44" s="240">
        <f t="shared" si="87"/>
        <v>0</v>
      </c>
      <c r="AE44" s="240">
        <f t="shared" si="79"/>
        <v>0</v>
      </c>
      <c r="AF44" s="240">
        <f t="shared" si="79"/>
        <v>0</v>
      </c>
      <c r="AG44" s="240">
        <f t="shared" si="79"/>
        <v>0</v>
      </c>
      <c r="AJ44" s="240"/>
      <c r="AK44" s="240"/>
      <c r="AL44" s="240">
        <f t="shared" ref="AL44:BA44" si="88">SUM(AL45:AL75)</f>
        <v>0</v>
      </c>
      <c r="AM44" s="240">
        <f t="shared" si="88"/>
        <v>0</v>
      </c>
      <c r="AN44" s="240">
        <f t="shared" si="88"/>
        <v>0</v>
      </c>
      <c r="AO44" s="240">
        <f t="shared" si="88"/>
        <v>0</v>
      </c>
      <c r="AP44" s="240">
        <f t="shared" si="88"/>
        <v>0</v>
      </c>
      <c r="AQ44" s="240">
        <f t="shared" si="88"/>
        <v>0</v>
      </c>
      <c r="AR44" s="240">
        <f t="shared" si="88"/>
        <v>0</v>
      </c>
      <c r="AS44" s="240">
        <f t="shared" si="88"/>
        <v>0</v>
      </c>
      <c r="AT44" s="240">
        <f t="shared" si="88"/>
        <v>0</v>
      </c>
      <c r="AU44" s="240">
        <f t="shared" si="88"/>
        <v>0</v>
      </c>
      <c r="AV44" s="240">
        <f t="shared" si="88"/>
        <v>0</v>
      </c>
      <c r="AW44" s="240">
        <f t="shared" si="88"/>
        <v>0</v>
      </c>
      <c r="AX44" s="240">
        <f t="shared" si="88"/>
        <v>0</v>
      </c>
      <c r="AY44" s="240">
        <f t="shared" si="88"/>
        <v>0</v>
      </c>
      <c r="AZ44" s="240">
        <f t="shared" si="88"/>
        <v>0</v>
      </c>
      <c r="BA44" s="240">
        <f t="shared" si="88"/>
        <v>0</v>
      </c>
      <c r="BB44" s="240">
        <f t="shared" ref="BB44:BN44" si="89">SUM(BB45:BB75)</f>
        <v>0</v>
      </c>
      <c r="BC44" s="240">
        <f t="shared" si="89"/>
        <v>0</v>
      </c>
      <c r="BD44" s="240">
        <f t="shared" si="89"/>
        <v>0</v>
      </c>
      <c r="BE44" s="240">
        <f t="shared" si="89"/>
        <v>0</v>
      </c>
      <c r="BF44" s="240">
        <f t="shared" si="89"/>
        <v>0</v>
      </c>
      <c r="BG44" s="240">
        <f t="shared" si="89"/>
        <v>0</v>
      </c>
      <c r="BH44" s="240">
        <f t="shared" si="89"/>
        <v>0</v>
      </c>
      <c r="BI44" s="240">
        <f t="shared" si="89"/>
        <v>0</v>
      </c>
      <c r="BJ44" s="240">
        <f t="shared" si="89"/>
        <v>0</v>
      </c>
      <c r="BK44" s="240">
        <f t="shared" si="89"/>
        <v>0</v>
      </c>
      <c r="BL44" s="240">
        <f t="shared" si="89"/>
        <v>0</v>
      </c>
      <c r="BM44" s="240">
        <f t="shared" si="89"/>
        <v>0</v>
      </c>
      <c r="BN44" s="240">
        <f t="shared" si="89"/>
        <v>0</v>
      </c>
      <c r="BQ44" s="240"/>
      <c r="BR44" s="240"/>
      <c r="BS44" s="240">
        <f t="shared" ref="BS44:CH44" si="90">SUM(BS45:BS75)</f>
        <v>0</v>
      </c>
      <c r="BT44" s="240">
        <f t="shared" si="90"/>
        <v>0</v>
      </c>
      <c r="BU44" s="240">
        <f t="shared" si="90"/>
        <v>0</v>
      </c>
      <c r="BV44" s="240">
        <f t="shared" si="90"/>
        <v>0</v>
      </c>
      <c r="BW44" s="240">
        <f t="shared" si="90"/>
        <v>0</v>
      </c>
      <c r="BX44" s="240">
        <f t="shared" si="90"/>
        <v>0</v>
      </c>
      <c r="BY44" s="240">
        <f t="shared" si="90"/>
        <v>0</v>
      </c>
      <c r="BZ44" s="240">
        <f t="shared" si="90"/>
        <v>0</v>
      </c>
      <c r="CA44" s="240">
        <f t="shared" si="90"/>
        <v>0</v>
      </c>
      <c r="CB44" s="240">
        <f t="shared" si="90"/>
        <v>0</v>
      </c>
      <c r="CC44" s="240">
        <f t="shared" si="90"/>
        <v>0</v>
      </c>
      <c r="CD44" s="240">
        <f t="shared" si="90"/>
        <v>0</v>
      </c>
      <c r="CE44" s="240">
        <f t="shared" si="90"/>
        <v>0</v>
      </c>
      <c r="CF44" s="240">
        <f t="shared" si="90"/>
        <v>0</v>
      </c>
      <c r="CG44" s="240">
        <f t="shared" si="90"/>
        <v>0</v>
      </c>
      <c r="CH44" s="240">
        <f t="shared" si="90"/>
        <v>0</v>
      </c>
      <c r="CI44" s="240">
        <f t="shared" ref="CI44:CU44" si="91">SUM(CI45:CI75)</f>
        <v>0</v>
      </c>
      <c r="CJ44" s="240">
        <f t="shared" si="91"/>
        <v>0</v>
      </c>
      <c r="CK44" s="240">
        <f t="shared" si="91"/>
        <v>0</v>
      </c>
      <c r="CL44" s="240">
        <f t="shared" si="91"/>
        <v>0</v>
      </c>
      <c r="CM44" s="240">
        <f t="shared" si="91"/>
        <v>0</v>
      </c>
      <c r="CN44" s="240">
        <f t="shared" si="91"/>
        <v>0</v>
      </c>
      <c r="CO44" s="240">
        <f t="shared" si="91"/>
        <v>0</v>
      </c>
      <c r="CP44" s="240">
        <f t="shared" si="91"/>
        <v>0</v>
      </c>
      <c r="CQ44" s="240">
        <f t="shared" si="91"/>
        <v>0</v>
      </c>
      <c r="CR44" s="240">
        <f t="shared" si="91"/>
        <v>0</v>
      </c>
      <c r="CS44" s="240">
        <f t="shared" si="91"/>
        <v>0</v>
      </c>
      <c r="CT44" s="240">
        <f t="shared" si="91"/>
        <v>0</v>
      </c>
      <c r="CU44" s="240">
        <f t="shared" si="91"/>
        <v>0</v>
      </c>
      <c r="CX44" s="240"/>
      <c r="CY44" s="240"/>
      <c r="CZ44" s="240">
        <f t="shared" ref="CZ44:DO44" si="92">SUM(CZ45:CZ75)</f>
        <v>0</v>
      </c>
      <c r="DA44" s="240">
        <f t="shared" si="92"/>
        <v>0</v>
      </c>
      <c r="DB44" s="240">
        <f t="shared" si="92"/>
        <v>0</v>
      </c>
      <c r="DC44" s="240">
        <f t="shared" si="92"/>
        <v>0</v>
      </c>
      <c r="DD44" s="240">
        <f t="shared" si="92"/>
        <v>0</v>
      </c>
      <c r="DE44" s="240">
        <f t="shared" si="92"/>
        <v>0</v>
      </c>
      <c r="DF44" s="240">
        <f t="shared" si="92"/>
        <v>0</v>
      </c>
      <c r="DG44" s="240">
        <f t="shared" si="92"/>
        <v>0</v>
      </c>
      <c r="DH44" s="240">
        <f t="shared" si="92"/>
        <v>0</v>
      </c>
      <c r="DI44" s="240">
        <f t="shared" si="92"/>
        <v>0</v>
      </c>
      <c r="DJ44" s="240">
        <f t="shared" si="92"/>
        <v>0</v>
      </c>
      <c r="DK44" s="240">
        <f t="shared" si="92"/>
        <v>0</v>
      </c>
      <c r="DL44" s="240">
        <f t="shared" si="92"/>
        <v>0</v>
      </c>
      <c r="DM44" s="240">
        <f t="shared" si="92"/>
        <v>0</v>
      </c>
      <c r="DN44" s="240">
        <f t="shared" si="92"/>
        <v>0</v>
      </c>
      <c r="DO44" s="240">
        <f t="shared" si="92"/>
        <v>0</v>
      </c>
      <c r="DP44" s="240">
        <f t="shared" ref="DP44:EB44" si="93">SUM(DP45:DP75)</f>
        <v>0</v>
      </c>
      <c r="DQ44" s="240">
        <f t="shared" si="93"/>
        <v>0</v>
      </c>
      <c r="DR44" s="240">
        <f t="shared" si="93"/>
        <v>0</v>
      </c>
      <c r="DS44" s="240">
        <f t="shared" si="93"/>
        <v>0</v>
      </c>
      <c r="DT44" s="240">
        <f t="shared" si="93"/>
        <v>0</v>
      </c>
      <c r="DU44" s="240">
        <f t="shared" si="93"/>
        <v>0</v>
      </c>
      <c r="DV44" s="240">
        <f t="shared" si="93"/>
        <v>0</v>
      </c>
      <c r="DW44" s="240">
        <f t="shared" si="93"/>
        <v>0</v>
      </c>
      <c r="DX44" s="240">
        <f t="shared" si="93"/>
        <v>0</v>
      </c>
      <c r="DY44" s="240">
        <f t="shared" si="93"/>
        <v>0</v>
      </c>
      <c r="DZ44" s="240">
        <f t="shared" si="93"/>
        <v>0</v>
      </c>
      <c r="EA44" s="240">
        <f t="shared" si="93"/>
        <v>0</v>
      </c>
      <c r="EB44" s="240">
        <f t="shared" si="93"/>
        <v>0</v>
      </c>
      <c r="EE44" s="240"/>
      <c r="EF44" s="240"/>
      <c r="EG44" s="240">
        <f t="shared" ref="EG44:EV44" si="94">SUM(EG45:EG75)</f>
        <v>0</v>
      </c>
      <c r="EH44" s="240">
        <f t="shared" si="94"/>
        <v>0</v>
      </c>
      <c r="EI44" s="240">
        <f t="shared" si="94"/>
        <v>0</v>
      </c>
      <c r="EJ44" s="240">
        <f t="shared" si="94"/>
        <v>0</v>
      </c>
      <c r="EK44" s="240">
        <f t="shared" si="94"/>
        <v>0</v>
      </c>
      <c r="EL44" s="240">
        <f t="shared" si="94"/>
        <v>0</v>
      </c>
      <c r="EM44" s="240">
        <f t="shared" si="94"/>
        <v>0</v>
      </c>
      <c r="EN44" s="240">
        <f t="shared" si="94"/>
        <v>0</v>
      </c>
      <c r="EO44" s="240">
        <f t="shared" si="94"/>
        <v>0</v>
      </c>
      <c r="EP44" s="240">
        <f t="shared" si="94"/>
        <v>0</v>
      </c>
      <c r="EQ44" s="240">
        <f t="shared" si="94"/>
        <v>0</v>
      </c>
      <c r="ER44" s="240">
        <f t="shared" si="94"/>
        <v>0</v>
      </c>
      <c r="ES44" s="240">
        <f t="shared" si="94"/>
        <v>0</v>
      </c>
      <c r="ET44" s="240">
        <f t="shared" si="94"/>
        <v>0</v>
      </c>
      <c r="EU44" s="240">
        <f t="shared" si="94"/>
        <v>0</v>
      </c>
      <c r="EV44" s="240">
        <f t="shared" si="94"/>
        <v>0</v>
      </c>
      <c r="EW44" s="240">
        <f t="shared" ref="EW44:FI44" si="95">SUM(EW45:EW75)</f>
        <v>0</v>
      </c>
      <c r="EX44" s="240">
        <f t="shared" si="95"/>
        <v>0</v>
      </c>
      <c r="EY44" s="240">
        <f t="shared" si="95"/>
        <v>0</v>
      </c>
      <c r="EZ44" s="240">
        <f t="shared" si="95"/>
        <v>0</v>
      </c>
      <c r="FA44" s="240">
        <f t="shared" si="95"/>
        <v>0</v>
      </c>
      <c r="FB44" s="240">
        <f t="shared" si="95"/>
        <v>0</v>
      </c>
      <c r="FC44" s="240">
        <f t="shared" si="95"/>
        <v>0</v>
      </c>
      <c r="FD44" s="240">
        <f t="shared" si="95"/>
        <v>0</v>
      </c>
      <c r="FE44" s="240">
        <f t="shared" si="95"/>
        <v>0</v>
      </c>
      <c r="FF44" s="240">
        <f t="shared" si="95"/>
        <v>0</v>
      </c>
      <c r="FG44" s="240">
        <f t="shared" si="95"/>
        <v>0</v>
      </c>
      <c r="FH44" s="240">
        <f t="shared" si="95"/>
        <v>0</v>
      </c>
      <c r="FI44" s="240">
        <f t="shared" si="95"/>
        <v>0</v>
      </c>
      <c r="FL44" s="240"/>
      <c r="FM44" s="240"/>
      <c r="FN44" s="240">
        <f t="shared" ref="FN44:GC44" si="96">SUM(FN45:FN75)</f>
        <v>0</v>
      </c>
      <c r="FO44" s="240">
        <f t="shared" si="96"/>
        <v>0</v>
      </c>
      <c r="FP44" s="240">
        <f t="shared" si="96"/>
        <v>0</v>
      </c>
      <c r="FQ44" s="240">
        <f t="shared" si="96"/>
        <v>0</v>
      </c>
      <c r="FR44" s="240">
        <f t="shared" si="96"/>
        <v>0</v>
      </c>
      <c r="FS44" s="240">
        <f t="shared" si="96"/>
        <v>0</v>
      </c>
      <c r="FT44" s="240">
        <f t="shared" si="96"/>
        <v>0</v>
      </c>
      <c r="FU44" s="240">
        <f t="shared" si="96"/>
        <v>0</v>
      </c>
      <c r="FV44" s="240">
        <f t="shared" si="96"/>
        <v>0</v>
      </c>
      <c r="FW44" s="240">
        <f t="shared" si="96"/>
        <v>0</v>
      </c>
      <c r="FX44" s="240">
        <f t="shared" si="96"/>
        <v>0</v>
      </c>
      <c r="FY44" s="240">
        <f t="shared" si="96"/>
        <v>0</v>
      </c>
      <c r="FZ44" s="240">
        <f t="shared" si="96"/>
        <v>0</v>
      </c>
      <c r="GA44" s="240">
        <f t="shared" si="96"/>
        <v>0</v>
      </c>
      <c r="GB44" s="240">
        <f t="shared" si="96"/>
        <v>0</v>
      </c>
      <c r="GC44" s="240">
        <f t="shared" si="96"/>
        <v>0</v>
      </c>
      <c r="GD44" s="240">
        <f t="shared" ref="GD44:GP44" si="97">SUM(GD45:GD75)</f>
        <v>0</v>
      </c>
      <c r="GE44" s="240">
        <f t="shared" si="97"/>
        <v>0</v>
      </c>
      <c r="GF44" s="240">
        <f t="shared" si="97"/>
        <v>0</v>
      </c>
      <c r="GG44" s="240">
        <f t="shared" si="97"/>
        <v>0</v>
      </c>
      <c r="GH44" s="240">
        <f t="shared" si="97"/>
        <v>0</v>
      </c>
      <c r="GI44" s="240">
        <f t="shared" ref="GI44" si="98">SUM(GI45:GI75)</f>
        <v>0</v>
      </c>
      <c r="GJ44" s="240">
        <f t="shared" si="97"/>
        <v>0</v>
      </c>
      <c r="GK44" s="240">
        <f t="shared" si="97"/>
        <v>0</v>
      </c>
      <c r="GL44" s="240">
        <f t="shared" si="97"/>
        <v>0</v>
      </c>
      <c r="GM44" s="240">
        <f t="shared" si="97"/>
        <v>0</v>
      </c>
      <c r="GN44" s="240">
        <f t="shared" si="97"/>
        <v>0</v>
      </c>
      <c r="GO44" s="240">
        <f t="shared" si="97"/>
        <v>0</v>
      </c>
      <c r="GP44" s="240">
        <f t="shared" si="97"/>
        <v>0</v>
      </c>
      <c r="GS44" s="240"/>
      <c r="GT44" s="240"/>
      <c r="GU44" s="240"/>
      <c r="GV44" s="240"/>
      <c r="GW44" s="240"/>
      <c r="GX44" s="240"/>
      <c r="GY44" s="240"/>
      <c r="GZ44" s="240"/>
      <c r="HA44" s="240"/>
      <c r="HB44" s="240"/>
      <c r="HC44" s="240"/>
      <c r="HD44" s="240"/>
      <c r="HE44" s="240"/>
      <c r="HF44" s="240"/>
      <c r="HG44" s="240"/>
      <c r="HH44" s="240"/>
      <c r="HI44" s="240"/>
      <c r="HJ44" s="240"/>
      <c r="HK44" s="240"/>
      <c r="HL44" s="240"/>
      <c r="HM44" s="240"/>
      <c r="HN44" s="240"/>
      <c r="HO44" s="240"/>
      <c r="HP44" s="240"/>
      <c r="HQ44" s="240"/>
      <c r="HR44" s="240"/>
      <c r="HS44" s="240"/>
      <c r="HT44" s="240"/>
      <c r="HU44" s="240"/>
      <c r="HV44" s="240"/>
      <c r="HW44" s="240"/>
      <c r="HZ44" s="240">
        <f>SUM(HZ45:HZ46)</f>
        <v>166611592</v>
      </c>
      <c r="IA44" s="240">
        <f t="shared" ref="IA44:IQ44" si="99">SUM(IA45:IA75)</f>
        <v>166611592</v>
      </c>
      <c r="IB44" s="513">
        <f t="shared" si="99"/>
        <v>0</v>
      </c>
      <c r="IC44" s="240">
        <f t="shared" si="99"/>
        <v>166611592</v>
      </c>
      <c r="ID44" s="240">
        <f t="shared" si="99"/>
        <v>0</v>
      </c>
      <c r="IE44" s="240">
        <f t="shared" si="99"/>
        <v>166611592</v>
      </c>
      <c r="IF44" s="240">
        <f t="shared" si="99"/>
        <v>0</v>
      </c>
      <c r="IG44" s="240">
        <f t="shared" si="99"/>
        <v>0</v>
      </c>
      <c r="IH44" s="240">
        <f t="shared" si="99"/>
        <v>0</v>
      </c>
      <c r="II44" s="240">
        <f t="shared" si="99"/>
        <v>166611592</v>
      </c>
      <c r="IJ44" s="240">
        <f t="shared" si="99"/>
        <v>0</v>
      </c>
      <c r="IK44" s="240">
        <f t="shared" si="99"/>
        <v>0</v>
      </c>
      <c r="IL44" s="240">
        <f t="shared" si="99"/>
        <v>0</v>
      </c>
      <c r="IM44" s="513">
        <f t="shared" si="99"/>
        <v>0</v>
      </c>
      <c r="IN44" s="240">
        <f t="shared" si="99"/>
        <v>166611592</v>
      </c>
      <c r="IO44" s="240">
        <f t="shared" si="99"/>
        <v>0</v>
      </c>
      <c r="IP44" s="240">
        <f t="shared" si="99"/>
        <v>0</v>
      </c>
      <c r="IQ44" s="240">
        <f t="shared" si="99"/>
        <v>0</v>
      </c>
      <c r="IR44" s="240">
        <f t="shared" ref="IR44:JD44" si="100">SUM(IR45:IR75)</f>
        <v>0</v>
      </c>
      <c r="IS44" s="240">
        <f t="shared" si="100"/>
        <v>0</v>
      </c>
      <c r="IT44" s="240">
        <f t="shared" si="100"/>
        <v>0</v>
      </c>
      <c r="IU44" s="240">
        <f t="shared" si="100"/>
        <v>0</v>
      </c>
      <c r="IV44" s="240">
        <f t="shared" si="100"/>
        <v>0</v>
      </c>
      <c r="IW44" s="240">
        <f t="shared" ref="IW44" si="101">SUM(IW45:IW75)</f>
        <v>0</v>
      </c>
      <c r="IX44" s="240">
        <f t="shared" si="100"/>
        <v>0</v>
      </c>
      <c r="IY44" s="240">
        <f t="shared" si="100"/>
        <v>0</v>
      </c>
      <c r="IZ44" s="513">
        <f t="shared" si="100"/>
        <v>0</v>
      </c>
      <c r="JA44" s="240">
        <f t="shared" si="100"/>
        <v>0</v>
      </c>
      <c r="JB44" s="240">
        <f t="shared" si="100"/>
        <v>0</v>
      </c>
      <c r="JC44" s="514">
        <f t="shared" si="100"/>
        <v>0</v>
      </c>
      <c r="JD44" s="240">
        <f t="shared" si="100"/>
        <v>166611592</v>
      </c>
      <c r="JE44" s="223"/>
      <c r="JG44" s="240">
        <f>SUM(JG45:JG46)</f>
        <v>228352296</v>
      </c>
      <c r="JH44" s="240">
        <f t="shared" ref="JH44:JX44" si="102">SUM(JH45:JH75)</f>
        <v>228352296</v>
      </c>
      <c r="JI44" s="240">
        <f t="shared" si="102"/>
        <v>0</v>
      </c>
      <c r="JJ44" s="240">
        <f t="shared" si="102"/>
        <v>344958243</v>
      </c>
      <c r="JK44" s="240">
        <f t="shared" si="102"/>
        <v>0</v>
      </c>
      <c r="JL44" s="240">
        <f t="shared" si="102"/>
        <v>344958243</v>
      </c>
      <c r="JM44" s="240">
        <f t="shared" si="102"/>
        <v>0</v>
      </c>
      <c r="JN44" s="240">
        <f t="shared" si="102"/>
        <v>0</v>
      </c>
      <c r="JO44" s="240">
        <f t="shared" si="102"/>
        <v>0</v>
      </c>
      <c r="JP44" s="240">
        <f t="shared" si="102"/>
        <v>0</v>
      </c>
      <c r="JQ44" s="240">
        <f t="shared" si="102"/>
        <v>0</v>
      </c>
      <c r="JR44" s="240">
        <f t="shared" si="102"/>
        <v>0</v>
      </c>
      <c r="JS44" s="240">
        <f t="shared" si="102"/>
        <v>0</v>
      </c>
      <c r="JT44" s="240">
        <f t="shared" si="102"/>
        <v>0</v>
      </c>
      <c r="JU44" s="240">
        <f t="shared" si="102"/>
        <v>0</v>
      </c>
      <c r="JV44" s="240">
        <f t="shared" si="102"/>
        <v>0</v>
      </c>
      <c r="JW44" s="240">
        <f t="shared" si="102"/>
        <v>0</v>
      </c>
      <c r="JX44" s="240">
        <f t="shared" si="102"/>
        <v>0</v>
      </c>
      <c r="JY44" s="240">
        <f t="shared" ref="JY44:KK44" si="103">SUM(JY45:JY75)</f>
        <v>0</v>
      </c>
      <c r="JZ44" s="240">
        <f t="shared" si="103"/>
        <v>0</v>
      </c>
      <c r="KA44" s="240">
        <f t="shared" si="103"/>
        <v>0</v>
      </c>
      <c r="KB44" s="240">
        <f t="shared" si="103"/>
        <v>0</v>
      </c>
      <c r="KC44" s="240">
        <f t="shared" si="103"/>
        <v>0</v>
      </c>
      <c r="KD44" s="240">
        <f t="shared" ref="KD44" si="104">SUM(KD45:KD75)</f>
        <v>0</v>
      </c>
      <c r="KE44" s="240">
        <f t="shared" si="103"/>
        <v>0</v>
      </c>
      <c r="KF44" s="240">
        <f t="shared" si="103"/>
        <v>0</v>
      </c>
      <c r="KG44" s="240">
        <f t="shared" si="103"/>
        <v>0</v>
      </c>
      <c r="KH44" s="240">
        <f t="shared" si="103"/>
        <v>0</v>
      </c>
      <c r="KI44" s="240">
        <f t="shared" si="103"/>
        <v>0</v>
      </c>
      <c r="KJ44" s="240">
        <f t="shared" si="103"/>
        <v>0</v>
      </c>
      <c r="KK44" s="240">
        <f t="shared" si="103"/>
        <v>344958243</v>
      </c>
      <c r="KL44" s="234"/>
      <c r="KN44" s="240">
        <f>SUM(KN45:KN46)</f>
        <v>114552599</v>
      </c>
      <c r="KO44" s="240">
        <f t="shared" ref="KO44:LE44" si="105">SUM(KO45:KO75)</f>
        <v>114552599</v>
      </c>
      <c r="KP44" s="240">
        <f t="shared" si="105"/>
        <v>0</v>
      </c>
      <c r="KQ44" s="240">
        <f t="shared" si="105"/>
        <v>114552599</v>
      </c>
      <c r="KR44" s="240">
        <f t="shared" si="105"/>
        <v>0</v>
      </c>
      <c r="KS44" s="240">
        <f t="shared" si="105"/>
        <v>114552599</v>
      </c>
      <c r="KT44" s="240">
        <f t="shared" si="105"/>
        <v>0</v>
      </c>
      <c r="KU44" s="240">
        <f t="shared" si="105"/>
        <v>0</v>
      </c>
      <c r="KV44" s="240">
        <f t="shared" si="105"/>
        <v>0</v>
      </c>
      <c r="KW44" s="240">
        <f t="shared" si="105"/>
        <v>0</v>
      </c>
      <c r="KX44" s="240">
        <f t="shared" si="105"/>
        <v>0</v>
      </c>
      <c r="KY44" s="240">
        <f t="shared" si="105"/>
        <v>0</v>
      </c>
      <c r="KZ44" s="240">
        <f t="shared" si="105"/>
        <v>0</v>
      </c>
      <c r="LA44" s="240">
        <f t="shared" si="105"/>
        <v>0</v>
      </c>
      <c r="LB44" s="240">
        <f t="shared" si="105"/>
        <v>0</v>
      </c>
      <c r="LC44" s="240">
        <f t="shared" si="105"/>
        <v>0</v>
      </c>
      <c r="LD44" s="240">
        <f t="shared" si="105"/>
        <v>0</v>
      </c>
      <c r="LE44" s="240">
        <f t="shared" si="105"/>
        <v>0</v>
      </c>
      <c r="LF44" s="240">
        <f t="shared" ref="LF44:LQ44" si="106">SUM(LF45:LF75)</f>
        <v>0</v>
      </c>
      <c r="LG44" s="240">
        <f t="shared" si="106"/>
        <v>0</v>
      </c>
      <c r="LH44" s="240">
        <f t="shared" si="106"/>
        <v>0</v>
      </c>
      <c r="LI44" s="240">
        <f t="shared" si="106"/>
        <v>0</v>
      </c>
      <c r="LJ44" s="240">
        <f t="shared" si="106"/>
        <v>0</v>
      </c>
      <c r="LK44" s="240">
        <f t="shared" ref="LK44" si="107">SUM(LK45:LK75)</f>
        <v>0</v>
      </c>
      <c r="LL44" s="240">
        <f t="shared" si="106"/>
        <v>0</v>
      </c>
      <c r="LM44" s="240">
        <f t="shared" si="106"/>
        <v>0</v>
      </c>
      <c r="LN44" s="240">
        <f t="shared" si="106"/>
        <v>0</v>
      </c>
      <c r="LO44" s="240">
        <f t="shared" si="106"/>
        <v>0</v>
      </c>
      <c r="LP44" s="240">
        <f t="shared" si="106"/>
        <v>0</v>
      </c>
      <c r="LQ44" s="240">
        <f t="shared" si="106"/>
        <v>0</v>
      </c>
      <c r="LR44" s="240">
        <f t="shared" si="63"/>
        <v>114552599</v>
      </c>
      <c r="LU44" s="240">
        <f>SUM(LU45:LU46)</f>
        <v>104762437</v>
      </c>
      <c r="LV44" s="240">
        <f t="shared" ref="LV44:ML44" si="108">SUM(LV45:LV75)</f>
        <v>104762437</v>
      </c>
      <c r="LW44" s="240">
        <f t="shared" si="108"/>
        <v>0</v>
      </c>
      <c r="LX44" s="240">
        <f t="shared" si="108"/>
        <v>104762437</v>
      </c>
      <c r="LY44" s="240">
        <f t="shared" si="108"/>
        <v>0</v>
      </c>
      <c r="LZ44" s="240">
        <f t="shared" si="108"/>
        <v>104762437</v>
      </c>
      <c r="MA44" s="240">
        <f t="shared" si="108"/>
        <v>0</v>
      </c>
      <c r="MB44" s="240">
        <f t="shared" si="108"/>
        <v>0</v>
      </c>
      <c r="MC44" s="240">
        <f t="shared" si="108"/>
        <v>0</v>
      </c>
      <c r="MD44" s="240">
        <f t="shared" si="108"/>
        <v>0</v>
      </c>
      <c r="ME44" s="240">
        <f t="shared" si="108"/>
        <v>0</v>
      </c>
      <c r="MF44" s="240">
        <f t="shared" si="108"/>
        <v>0</v>
      </c>
      <c r="MG44" s="240">
        <f t="shared" si="108"/>
        <v>0</v>
      </c>
      <c r="MH44" s="240">
        <f t="shared" si="108"/>
        <v>0</v>
      </c>
      <c r="MI44" s="240">
        <f t="shared" si="108"/>
        <v>0</v>
      </c>
      <c r="MJ44" s="240">
        <f t="shared" si="108"/>
        <v>0</v>
      </c>
      <c r="MK44" s="240">
        <f t="shared" si="108"/>
        <v>0</v>
      </c>
      <c r="ML44" s="240">
        <f t="shared" si="108"/>
        <v>0</v>
      </c>
      <c r="MM44" s="240">
        <f t="shared" ref="MM44:MX44" si="109">SUM(MM45:MM75)</f>
        <v>0</v>
      </c>
      <c r="MN44" s="240">
        <f t="shared" si="109"/>
        <v>0</v>
      </c>
      <c r="MO44" s="240">
        <f t="shared" si="109"/>
        <v>0</v>
      </c>
      <c r="MP44" s="240">
        <f t="shared" si="109"/>
        <v>0</v>
      </c>
      <c r="MQ44" s="240">
        <f t="shared" si="109"/>
        <v>0</v>
      </c>
      <c r="MR44" s="240">
        <f t="shared" ref="MR44" si="110">SUM(MR45:MR75)</f>
        <v>0</v>
      </c>
      <c r="MS44" s="240">
        <f t="shared" si="109"/>
        <v>0</v>
      </c>
      <c r="MT44" s="240">
        <f t="shared" si="109"/>
        <v>0</v>
      </c>
      <c r="MU44" s="240">
        <f t="shared" si="109"/>
        <v>0</v>
      </c>
      <c r="MV44" s="240">
        <f t="shared" si="109"/>
        <v>0</v>
      </c>
      <c r="MW44" s="240">
        <f t="shared" si="109"/>
        <v>0</v>
      </c>
      <c r="MX44" s="240">
        <f t="shared" si="109"/>
        <v>0</v>
      </c>
      <c r="MY44" s="240">
        <f t="shared" si="66"/>
        <v>104762437</v>
      </c>
      <c r="NB44" s="240">
        <f>SUM(NB45:NB46)</f>
        <v>202032545</v>
      </c>
      <c r="NC44" s="240">
        <f t="shared" ref="NC44:NS44" si="111">SUM(NC45:NC75)</f>
        <v>0</v>
      </c>
      <c r="ND44" s="240">
        <f t="shared" si="111"/>
        <v>0</v>
      </c>
      <c r="NE44" s="240">
        <f t="shared" si="111"/>
        <v>202032545</v>
      </c>
      <c r="NF44" s="240">
        <f t="shared" si="111"/>
        <v>0</v>
      </c>
      <c r="NG44" s="240">
        <f t="shared" si="111"/>
        <v>0</v>
      </c>
      <c r="NH44" s="240">
        <f t="shared" si="111"/>
        <v>0</v>
      </c>
      <c r="NI44" s="240">
        <f t="shared" si="111"/>
        <v>0</v>
      </c>
      <c r="NJ44" s="240">
        <f t="shared" si="111"/>
        <v>0</v>
      </c>
      <c r="NK44" s="240">
        <f t="shared" si="111"/>
        <v>0</v>
      </c>
      <c r="NL44" s="240">
        <f t="shared" si="111"/>
        <v>0</v>
      </c>
      <c r="NM44" s="240">
        <f t="shared" si="111"/>
        <v>0</v>
      </c>
      <c r="NN44" s="240">
        <f t="shared" si="111"/>
        <v>0</v>
      </c>
      <c r="NO44" s="240">
        <f t="shared" si="111"/>
        <v>0</v>
      </c>
      <c r="NP44" s="240">
        <f t="shared" si="111"/>
        <v>0</v>
      </c>
      <c r="NQ44" s="240">
        <f t="shared" si="111"/>
        <v>0</v>
      </c>
      <c r="NR44" s="240">
        <f t="shared" si="111"/>
        <v>0</v>
      </c>
      <c r="NS44" s="240">
        <f t="shared" si="111"/>
        <v>0</v>
      </c>
      <c r="NT44" s="240">
        <f t="shared" ref="NT44:OE44" si="112">SUM(NT45:NT75)</f>
        <v>0</v>
      </c>
      <c r="NU44" s="240">
        <f t="shared" si="112"/>
        <v>0</v>
      </c>
      <c r="NV44" s="240">
        <f t="shared" si="112"/>
        <v>0</v>
      </c>
      <c r="NW44" s="240">
        <f t="shared" si="112"/>
        <v>0</v>
      </c>
      <c r="NX44" s="240">
        <f t="shared" si="112"/>
        <v>0</v>
      </c>
      <c r="NY44" s="240">
        <f t="shared" ref="NY44" si="113">SUM(NY45:NY75)</f>
        <v>0</v>
      </c>
      <c r="NZ44" s="240">
        <f t="shared" si="112"/>
        <v>0</v>
      </c>
      <c r="OA44" s="240">
        <f t="shared" si="112"/>
        <v>0</v>
      </c>
      <c r="OB44" s="240">
        <f t="shared" si="112"/>
        <v>0</v>
      </c>
      <c r="OC44" s="240">
        <f t="shared" si="112"/>
        <v>0</v>
      </c>
      <c r="OD44" s="240">
        <f t="shared" si="112"/>
        <v>0</v>
      </c>
      <c r="OE44" s="240">
        <f t="shared" si="112"/>
        <v>0</v>
      </c>
      <c r="OF44" s="240">
        <f t="shared" si="69"/>
        <v>202032545</v>
      </c>
      <c r="OI44" s="240">
        <f>SUM(OI45:OI46)</f>
        <v>254810316</v>
      </c>
      <c r="OJ44" s="240">
        <f t="shared" ref="OJ44:OZ44" si="114">SUM(OJ45:OJ75)</f>
        <v>254810316</v>
      </c>
      <c r="OK44" s="240">
        <f t="shared" si="114"/>
        <v>0</v>
      </c>
      <c r="OL44" s="240">
        <f t="shared" si="114"/>
        <v>254810316</v>
      </c>
      <c r="OM44" s="240">
        <f t="shared" si="114"/>
        <v>0</v>
      </c>
      <c r="ON44" s="240">
        <f t="shared" si="114"/>
        <v>0</v>
      </c>
      <c r="OO44" s="240">
        <f t="shared" si="114"/>
        <v>0</v>
      </c>
      <c r="OP44" s="240">
        <f t="shared" si="114"/>
        <v>0</v>
      </c>
      <c r="OQ44" s="240">
        <f t="shared" si="114"/>
        <v>0</v>
      </c>
      <c r="OR44" s="240">
        <f t="shared" si="114"/>
        <v>0</v>
      </c>
      <c r="OS44" s="240">
        <f t="shared" si="114"/>
        <v>0</v>
      </c>
      <c r="OT44" s="240">
        <f t="shared" si="114"/>
        <v>0</v>
      </c>
      <c r="OU44" s="240">
        <f t="shared" si="114"/>
        <v>0</v>
      </c>
      <c r="OV44" s="240">
        <f t="shared" si="114"/>
        <v>0</v>
      </c>
      <c r="OW44" s="240">
        <f t="shared" si="114"/>
        <v>0</v>
      </c>
      <c r="OX44" s="240">
        <f t="shared" si="114"/>
        <v>0</v>
      </c>
      <c r="OY44" s="240">
        <f t="shared" si="114"/>
        <v>0</v>
      </c>
      <c r="OZ44" s="240">
        <f t="shared" si="114"/>
        <v>0</v>
      </c>
      <c r="PA44" s="240">
        <f t="shared" ref="PA44:PL44" si="115">SUM(PA45:PA75)</f>
        <v>0</v>
      </c>
      <c r="PB44" s="240">
        <f t="shared" si="115"/>
        <v>0</v>
      </c>
      <c r="PC44" s="240">
        <f t="shared" si="115"/>
        <v>0</v>
      </c>
      <c r="PD44" s="240">
        <f t="shared" si="115"/>
        <v>0</v>
      </c>
      <c r="PE44" s="240">
        <f t="shared" si="115"/>
        <v>0</v>
      </c>
      <c r="PF44" s="240">
        <f t="shared" ref="PF44" si="116">SUM(PF45:PF75)</f>
        <v>0</v>
      </c>
      <c r="PG44" s="240">
        <f t="shared" si="115"/>
        <v>0</v>
      </c>
      <c r="PH44" s="240">
        <f t="shared" si="115"/>
        <v>0</v>
      </c>
      <c r="PI44" s="240">
        <f t="shared" si="115"/>
        <v>0</v>
      </c>
      <c r="PJ44" s="240">
        <f t="shared" si="115"/>
        <v>0</v>
      </c>
      <c r="PK44" s="240">
        <f t="shared" si="115"/>
        <v>0</v>
      </c>
      <c r="PL44" s="240">
        <f t="shared" si="115"/>
        <v>0</v>
      </c>
      <c r="PM44" s="240">
        <f t="shared" si="72"/>
        <v>254810316</v>
      </c>
      <c r="PP44" s="240">
        <f>SUM(PP45:PP46)</f>
        <v>216111520</v>
      </c>
      <c r="PQ44" s="240">
        <f t="shared" ref="PQ44:QG44" si="117">SUM(PQ45:PQ75)</f>
        <v>0</v>
      </c>
      <c r="PR44" s="240">
        <f t="shared" si="117"/>
        <v>0</v>
      </c>
      <c r="PS44" s="240">
        <f t="shared" si="117"/>
        <v>0</v>
      </c>
      <c r="PT44" s="240">
        <f t="shared" si="117"/>
        <v>0</v>
      </c>
      <c r="PU44" s="240">
        <f t="shared" si="117"/>
        <v>0</v>
      </c>
      <c r="PV44" s="240">
        <f t="shared" si="117"/>
        <v>0</v>
      </c>
      <c r="PW44" s="240">
        <f t="shared" si="117"/>
        <v>0</v>
      </c>
      <c r="PX44" s="240">
        <f t="shared" si="117"/>
        <v>0</v>
      </c>
      <c r="PY44" s="240">
        <f t="shared" si="117"/>
        <v>0</v>
      </c>
      <c r="PZ44" s="240">
        <f t="shared" si="117"/>
        <v>0</v>
      </c>
      <c r="QA44" s="240">
        <f t="shared" si="117"/>
        <v>0</v>
      </c>
      <c r="QB44" s="240">
        <f t="shared" si="117"/>
        <v>0</v>
      </c>
      <c r="QC44" s="240">
        <f t="shared" si="117"/>
        <v>0</v>
      </c>
      <c r="QD44" s="240">
        <f t="shared" si="117"/>
        <v>0</v>
      </c>
      <c r="QE44" s="240">
        <f t="shared" si="117"/>
        <v>0</v>
      </c>
      <c r="QF44" s="240">
        <f t="shared" si="117"/>
        <v>0</v>
      </c>
      <c r="QG44" s="240">
        <f t="shared" si="117"/>
        <v>0</v>
      </c>
      <c r="QH44" s="240">
        <f t="shared" ref="QH44:QS44" si="118">SUM(QH45:QH75)</f>
        <v>0</v>
      </c>
      <c r="QI44" s="240">
        <f t="shared" si="118"/>
        <v>0</v>
      </c>
      <c r="QJ44" s="240">
        <f t="shared" si="118"/>
        <v>0</v>
      </c>
      <c r="QK44" s="240">
        <f t="shared" si="118"/>
        <v>0</v>
      </c>
      <c r="QL44" s="240">
        <f t="shared" si="118"/>
        <v>0</v>
      </c>
      <c r="QM44" s="240">
        <f t="shared" ref="QM44" si="119">SUM(QM45:QM75)</f>
        <v>0</v>
      </c>
      <c r="QN44" s="240">
        <f t="shared" si="118"/>
        <v>0</v>
      </c>
      <c r="QO44" s="240">
        <f t="shared" si="118"/>
        <v>0</v>
      </c>
      <c r="QP44" s="240">
        <f t="shared" si="118"/>
        <v>0</v>
      </c>
      <c r="QQ44" s="240">
        <f t="shared" si="118"/>
        <v>0</v>
      </c>
      <c r="QR44" s="240">
        <f t="shared" si="118"/>
        <v>0</v>
      </c>
      <c r="QS44" s="240">
        <f t="shared" si="118"/>
        <v>0</v>
      </c>
      <c r="QT44" s="242">
        <f t="shared" si="75"/>
        <v>216111520</v>
      </c>
      <c r="QU44" s="235"/>
      <c r="QV44" s="235"/>
      <c r="QW44" s="240">
        <f>SUM(QW45:QW46)</f>
        <v>0</v>
      </c>
      <c r="QX44" s="240">
        <f t="shared" ref="QX44:RN44" si="120">SUM(QX45:QX75)</f>
        <v>0</v>
      </c>
      <c r="QY44" s="240">
        <f t="shared" si="120"/>
        <v>0</v>
      </c>
      <c r="QZ44" s="240">
        <f t="shared" si="120"/>
        <v>0</v>
      </c>
      <c r="RA44" s="240">
        <f t="shared" si="120"/>
        <v>0</v>
      </c>
      <c r="RB44" s="240">
        <f t="shared" si="120"/>
        <v>0</v>
      </c>
      <c r="RC44" s="240">
        <f t="shared" si="120"/>
        <v>0</v>
      </c>
      <c r="RD44" s="240">
        <f t="shared" si="120"/>
        <v>0</v>
      </c>
      <c r="RE44" s="240">
        <f t="shared" si="120"/>
        <v>0</v>
      </c>
      <c r="RF44" s="240">
        <f t="shared" si="120"/>
        <v>0</v>
      </c>
      <c r="RG44" s="240">
        <f t="shared" si="120"/>
        <v>0</v>
      </c>
      <c r="RH44" s="240">
        <f t="shared" si="120"/>
        <v>0</v>
      </c>
      <c r="RI44" s="240">
        <f t="shared" si="120"/>
        <v>0</v>
      </c>
      <c r="RJ44" s="240">
        <f t="shared" si="120"/>
        <v>0</v>
      </c>
      <c r="RK44" s="240">
        <f t="shared" si="120"/>
        <v>0</v>
      </c>
      <c r="RL44" s="240">
        <f t="shared" si="120"/>
        <v>0</v>
      </c>
      <c r="RM44" s="240">
        <f t="shared" si="120"/>
        <v>0</v>
      </c>
      <c r="RN44" s="240">
        <f t="shared" si="120"/>
        <v>0</v>
      </c>
      <c r="RO44" s="240">
        <f t="shared" ref="RO44:SA44" si="121">SUM(RO45:RO75)</f>
        <v>0</v>
      </c>
      <c r="RP44" s="240">
        <f t="shared" si="121"/>
        <v>0</v>
      </c>
      <c r="RQ44" s="240">
        <f t="shared" si="121"/>
        <v>0</v>
      </c>
      <c r="RR44" s="240">
        <f t="shared" si="121"/>
        <v>0</v>
      </c>
      <c r="RS44" s="240">
        <f t="shared" si="121"/>
        <v>0</v>
      </c>
      <c r="RT44" s="240">
        <f t="shared" ref="RT44" si="122">SUM(RT45:RT75)</f>
        <v>0</v>
      </c>
      <c r="RU44" s="240">
        <f t="shared" si="121"/>
        <v>0</v>
      </c>
      <c r="RV44" s="240">
        <f t="shared" si="121"/>
        <v>0</v>
      </c>
      <c r="RW44" s="240">
        <f t="shared" si="121"/>
        <v>0</v>
      </c>
      <c r="RX44" s="240">
        <f t="shared" si="121"/>
        <v>0</v>
      </c>
      <c r="RY44" s="240">
        <f t="shared" si="121"/>
        <v>0</v>
      </c>
      <c r="RZ44" s="240">
        <f t="shared" si="121"/>
        <v>0</v>
      </c>
      <c r="SA44" s="240">
        <f t="shared" si="121"/>
        <v>0</v>
      </c>
    </row>
    <row r="45" spans="1:495" s="223" customFormat="1" ht="15" hidden="1" outlineLevel="1">
      <c r="A45" s="604">
        <f t="shared" si="36"/>
        <v>33</v>
      </c>
      <c r="B45" s="516" t="s">
        <v>343</v>
      </c>
      <c r="C45" s="242"/>
      <c r="D45" s="242"/>
      <c r="E45" s="242">
        <f>IF(E$13&lt;&gt;"",$C45,)</f>
        <v>0</v>
      </c>
      <c r="F45" s="242">
        <f t="shared" ref="F45:AG46" si="123">IF(F$13&lt;&gt;"",$C45,)</f>
        <v>0</v>
      </c>
      <c r="G45" s="242">
        <f t="shared" si="123"/>
        <v>0</v>
      </c>
      <c r="H45" s="242">
        <f t="shared" si="123"/>
        <v>0</v>
      </c>
      <c r="I45" s="242">
        <f t="shared" si="123"/>
        <v>0</v>
      </c>
      <c r="J45" s="242">
        <f t="shared" si="123"/>
        <v>0</v>
      </c>
      <c r="K45" s="242">
        <f t="shared" si="123"/>
        <v>0</v>
      </c>
      <c r="L45" s="242">
        <f t="shared" si="123"/>
        <v>0</v>
      </c>
      <c r="M45" s="242">
        <f t="shared" si="123"/>
        <v>0</v>
      </c>
      <c r="N45" s="242">
        <f t="shared" si="123"/>
        <v>0</v>
      </c>
      <c r="O45" s="242">
        <f t="shared" si="123"/>
        <v>0</v>
      </c>
      <c r="P45" s="242">
        <f t="shared" si="123"/>
        <v>0</v>
      </c>
      <c r="Q45" s="242">
        <f t="shared" si="123"/>
        <v>0</v>
      </c>
      <c r="R45" s="242">
        <f t="shared" si="123"/>
        <v>0</v>
      </c>
      <c r="S45" s="242">
        <f t="shared" si="123"/>
        <v>0</v>
      </c>
      <c r="T45" s="242">
        <f t="shared" si="123"/>
        <v>0</v>
      </c>
      <c r="U45" s="242">
        <f t="shared" si="123"/>
        <v>0</v>
      </c>
      <c r="V45" s="242">
        <f t="shared" si="123"/>
        <v>0</v>
      </c>
      <c r="W45" s="242">
        <f t="shared" si="123"/>
        <v>0</v>
      </c>
      <c r="X45" s="242">
        <f t="shared" si="123"/>
        <v>0</v>
      </c>
      <c r="Y45" s="242">
        <f t="shared" si="123"/>
        <v>0</v>
      </c>
      <c r="Z45" s="242">
        <f t="shared" si="123"/>
        <v>0</v>
      </c>
      <c r="AA45" s="242">
        <f t="shared" si="123"/>
        <v>0</v>
      </c>
      <c r="AB45" s="242">
        <f t="shared" si="123"/>
        <v>0</v>
      </c>
      <c r="AC45" s="242">
        <f t="shared" si="123"/>
        <v>0</v>
      </c>
      <c r="AD45" s="242">
        <f t="shared" si="123"/>
        <v>0</v>
      </c>
      <c r="AE45" s="242">
        <f t="shared" si="123"/>
        <v>0</v>
      </c>
      <c r="AF45" s="242">
        <f t="shared" si="123"/>
        <v>0</v>
      </c>
      <c r="AG45" s="242">
        <f t="shared" si="123"/>
        <v>0</v>
      </c>
      <c r="AJ45" s="242"/>
      <c r="AK45" s="242"/>
      <c r="AL45" s="242">
        <f t="shared" ref="AL45:AO46" si="124">IF(AL$13&lt;&gt;"",$AJ45,)</f>
        <v>0</v>
      </c>
      <c r="AM45" s="242">
        <f t="shared" si="124"/>
        <v>0</v>
      </c>
      <c r="AN45" s="242">
        <f t="shared" si="124"/>
        <v>0</v>
      </c>
      <c r="AO45" s="242">
        <f t="shared" si="124"/>
        <v>0</v>
      </c>
      <c r="AP45" s="242">
        <f t="shared" ref="AP45:AR46" si="125">IF(AP$13&lt;&gt;"",$AJ45,)</f>
        <v>0</v>
      </c>
      <c r="AQ45" s="242">
        <f t="shared" si="125"/>
        <v>0</v>
      </c>
      <c r="AR45" s="242">
        <f t="shared" si="125"/>
        <v>0</v>
      </c>
      <c r="AS45" s="242">
        <f t="shared" ref="AS45:AU46" si="126">IF(AS$13&lt;&gt;"",$AJ45,)</f>
        <v>0</v>
      </c>
      <c r="AT45" s="242">
        <f t="shared" si="126"/>
        <v>0</v>
      </c>
      <c r="AU45" s="242">
        <f t="shared" si="126"/>
        <v>0</v>
      </c>
      <c r="AV45" s="242">
        <f t="shared" ref="AV45:AX46" si="127">IF(AV$13&lt;&gt;"",$AJ45,)</f>
        <v>0</v>
      </c>
      <c r="AW45" s="242">
        <f t="shared" si="127"/>
        <v>0</v>
      </c>
      <c r="AX45" s="242">
        <f t="shared" si="127"/>
        <v>0</v>
      </c>
      <c r="AY45" s="242">
        <f t="shared" ref="AY45:BN46" si="128">IF(AY$13&lt;&gt;"",$AJ45,)</f>
        <v>0</v>
      </c>
      <c r="AZ45" s="242">
        <f t="shared" si="128"/>
        <v>0</v>
      </c>
      <c r="BA45" s="242">
        <f t="shared" si="128"/>
        <v>0</v>
      </c>
      <c r="BB45" s="242">
        <f t="shared" si="128"/>
        <v>0</v>
      </c>
      <c r="BC45" s="242">
        <f t="shared" si="128"/>
        <v>0</v>
      </c>
      <c r="BD45" s="242">
        <f t="shared" si="128"/>
        <v>0</v>
      </c>
      <c r="BE45" s="242">
        <f t="shared" si="128"/>
        <v>0</v>
      </c>
      <c r="BF45" s="242">
        <f t="shared" si="128"/>
        <v>0</v>
      </c>
      <c r="BG45" s="242">
        <f t="shared" si="128"/>
        <v>0</v>
      </c>
      <c r="BH45" s="242">
        <f t="shared" si="128"/>
        <v>0</v>
      </c>
      <c r="BI45" s="242">
        <f t="shared" si="128"/>
        <v>0</v>
      </c>
      <c r="BJ45" s="242">
        <f t="shared" si="128"/>
        <v>0</v>
      </c>
      <c r="BK45" s="242">
        <f t="shared" si="128"/>
        <v>0</v>
      </c>
      <c r="BL45" s="242">
        <f t="shared" si="128"/>
        <v>0</v>
      </c>
      <c r="BM45" s="242">
        <f t="shared" si="128"/>
        <v>0</v>
      </c>
      <c r="BN45" s="242">
        <f t="shared" si="128"/>
        <v>0</v>
      </c>
      <c r="BQ45" s="242"/>
      <c r="BR45" s="242"/>
      <c r="BS45" s="242">
        <f t="shared" ref="BS45:BU46" si="129">IF(BS$13&lt;&gt;"",$BQ45,)</f>
        <v>0</v>
      </c>
      <c r="BT45" s="242">
        <f t="shared" si="129"/>
        <v>0</v>
      </c>
      <c r="BU45" s="242">
        <f t="shared" si="129"/>
        <v>0</v>
      </c>
      <c r="BV45" s="242">
        <f t="shared" ref="BV45:BZ46" si="130">IF(BV$13&lt;&gt;"",$BQ45,)</f>
        <v>0</v>
      </c>
      <c r="BW45" s="242">
        <f t="shared" si="130"/>
        <v>0</v>
      </c>
      <c r="BX45" s="242">
        <f t="shared" si="130"/>
        <v>0</v>
      </c>
      <c r="BY45" s="242">
        <f t="shared" si="130"/>
        <v>0</v>
      </c>
      <c r="BZ45" s="242">
        <f t="shared" si="130"/>
        <v>0</v>
      </c>
      <c r="CA45" s="242">
        <f t="shared" ref="CA45:CU46" si="131">IF(CA$13&lt;&gt;"",$BQ45,)</f>
        <v>0</v>
      </c>
      <c r="CB45" s="242">
        <f t="shared" si="131"/>
        <v>0</v>
      </c>
      <c r="CC45" s="242">
        <f t="shared" si="131"/>
        <v>0</v>
      </c>
      <c r="CD45" s="242">
        <f t="shared" si="131"/>
        <v>0</v>
      </c>
      <c r="CE45" s="242">
        <f t="shared" si="131"/>
        <v>0</v>
      </c>
      <c r="CF45" s="242">
        <f t="shared" si="131"/>
        <v>0</v>
      </c>
      <c r="CG45" s="242">
        <f t="shared" si="131"/>
        <v>0</v>
      </c>
      <c r="CH45" s="242">
        <f t="shared" si="131"/>
        <v>0</v>
      </c>
      <c r="CI45" s="242">
        <f t="shared" si="131"/>
        <v>0</v>
      </c>
      <c r="CJ45" s="242">
        <f t="shared" si="131"/>
        <v>0</v>
      </c>
      <c r="CK45" s="242">
        <f t="shared" si="131"/>
        <v>0</v>
      </c>
      <c r="CL45" s="242">
        <f t="shared" si="131"/>
        <v>0</v>
      </c>
      <c r="CM45" s="242">
        <f t="shared" si="131"/>
        <v>0</v>
      </c>
      <c r="CN45" s="242">
        <f t="shared" si="131"/>
        <v>0</v>
      </c>
      <c r="CO45" s="242">
        <f t="shared" si="131"/>
        <v>0</v>
      </c>
      <c r="CP45" s="242">
        <f t="shared" si="131"/>
        <v>0</v>
      </c>
      <c r="CQ45" s="242">
        <f t="shared" si="131"/>
        <v>0</v>
      </c>
      <c r="CR45" s="242">
        <f t="shared" si="131"/>
        <v>0</v>
      </c>
      <c r="CS45" s="242">
        <f t="shared" si="131"/>
        <v>0</v>
      </c>
      <c r="CT45" s="242">
        <f t="shared" si="131"/>
        <v>0</v>
      </c>
      <c r="CU45" s="242">
        <f t="shared" si="131"/>
        <v>0</v>
      </c>
      <c r="CX45" s="242"/>
      <c r="CY45" s="242"/>
      <c r="CZ45" s="242">
        <f t="shared" ref="CZ45:DC46" si="132">IF(CZ$13&lt;&gt;"",$CX45,)</f>
        <v>0</v>
      </c>
      <c r="DA45" s="242">
        <f t="shared" si="132"/>
        <v>0</v>
      </c>
      <c r="DB45" s="242">
        <f t="shared" si="132"/>
        <v>0</v>
      </c>
      <c r="DC45" s="242">
        <f t="shared" si="132"/>
        <v>0</v>
      </c>
      <c r="DD45" s="242">
        <f t="shared" ref="DD45:DG46" si="133">IF(DD$13&lt;&gt;"",$CX45,)</f>
        <v>0</v>
      </c>
      <c r="DE45" s="242">
        <f t="shared" si="133"/>
        <v>0</v>
      </c>
      <c r="DF45" s="242">
        <f t="shared" si="133"/>
        <v>0</v>
      </c>
      <c r="DG45" s="242">
        <f t="shared" si="133"/>
        <v>0</v>
      </c>
      <c r="DH45" s="242">
        <f t="shared" ref="DH45:DK46" si="134">IF(DH$13&lt;&gt;"",$CX45,)</f>
        <v>0</v>
      </c>
      <c r="DI45" s="242">
        <f t="shared" si="134"/>
        <v>0</v>
      </c>
      <c r="DJ45" s="242">
        <f t="shared" si="134"/>
        <v>0</v>
      </c>
      <c r="DK45" s="242">
        <f t="shared" si="134"/>
        <v>0</v>
      </c>
      <c r="DL45" s="242">
        <f t="shared" ref="DL45:EB46" si="135">IF(DL$13&lt;&gt;"",$CX45,)</f>
        <v>0</v>
      </c>
      <c r="DM45" s="242">
        <f t="shared" si="135"/>
        <v>0</v>
      </c>
      <c r="DN45" s="242">
        <f t="shared" si="135"/>
        <v>0</v>
      </c>
      <c r="DO45" s="242">
        <f t="shared" si="135"/>
        <v>0</v>
      </c>
      <c r="DP45" s="242">
        <f t="shared" si="135"/>
        <v>0</v>
      </c>
      <c r="DQ45" s="242">
        <f t="shared" si="135"/>
        <v>0</v>
      </c>
      <c r="DR45" s="242">
        <f t="shared" si="135"/>
        <v>0</v>
      </c>
      <c r="DS45" s="242">
        <f t="shared" si="135"/>
        <v>0</v>
      </c>
      <c r="DT45" s="242">
        <f t="shared" si="135"/>
        <v>0</v>
      </c>
      <c r="DU45" s="242">
        <f t="shared" si="135"/>
        <v>0</v>
      </c>
      <c r="DV45" s="242">
        <f t="shared" si="135"/>
        <v>0</v>
      </c>
      <c r="DW45" s="242">
        <f t="shared" si="135"/>
        <v>0</v>
      </c>
      <c r="DX45" s="242">
        <f t="shared" si="135"/>
        <v>0</v>
      </c>
      <c r="DY45" s="242">
        <f t="shared" si="135"/>
        <v>0</v>
      </c>
      <c r="DZ45" s="242">
        <f t="shared" si="135"/>
        <v>0</v>
      </c>
      <c r="EA45" s="242">
        <f t="shared" si="135"/>
        <v>0</v>
      </c>
      <c r="EB45" s="242">
        <f t="shared" si="135"/>
        <v>0</v>
      </c>
      <c r="EE45" s="242"/>
      <c r="EF45" s="242"/>
      <c r="EG45" s="242">
        <f t="shared" ref="EG45:EJ46" si="136">IF(EG$13&lt;&gt;"",$EE45,)</f>
        <v>0</v>
      </c>
      <c r="EH45" s="242">
        <f t="shared" si="136"/>
        <v>0</v>
      </c>
      <c r="EI45" s="242">
        <f t="shared" si="136"/>
        <v>0</v>
      </c>
      <c r="EJ45" s="242">
        <f t="shared" si="136"/>
        <v>0</v>
      </c>
      <c r="EK45" s="242">
        <f t="shared" ref="EK45:EN46" si="137">IF(EK$13&lt;&gt;"",$EE45,)</f>
        <v>0</v>
      </c>
      <c r="EL45" s="242">
        <f t="shared" si="137"/>
        <v>0</v>
      </c>
      <c r="EM45" s="242">
        <f t="shared" si="137"/>
        <v>0</v>
      </c>
      <c r="EN45" s="242">
        <f t="shared" si="137"/>
        <v>0</v>
      </c>
      <c r="EO45" s="242">
        <f t="shared" ref="EO45:ER46" si="138">IF(EO$13&lt;&gt;"",$EE45,)</f>
        <v>0</v>
      </c>
      <c r="EP45" s="242">
        <f t="shared" si="138"/>
        <v>0</v>
      </c>
      <c r="EQ45" s="242">
        <f t="shared" si="138"/>
        <v>0</v>
      </c>
      <c r="ER45" s="242">
        <f t="shared" si="138"/>
        <v>0</v>
      </c>
      <c r="ES45" s="242">
        <f t="shared" ref="ES45:FI46" si="139">IF(ES$13&lt;&gt;"",$EE45,)</f>
        <v>0</v>
      </c>
      <c r="ET45" s="242">
        <f t="shared" si="139"/>
        <v>0</v>
      </c>
      <c r="EU45" s="242">
        <f t="shared" si="139"/>
        <v>0</v>
      </c>
      <c r="EV45" s="242">
        <f t="shared" si="139"/>
        <v>0</v>
      </c>
      <c r="EW45" s="242">
        <f t="shared" si="139"/>
        <v>0</v>
      </c>
      <c r="EX45" s="242">
        <f t="shared" si="139"/>
        <v>0</v>
      </c>
      <c r="EY45" s="242">
        <f t="shared" si="139"/>
        <v>0</v>
      </c>
      <c r="EZ45" s="242">
        <f t="shared" si="139"/>
        <v>0</v>
      </c>
      <c r="FA45" s="242">
        <f t="shared" si="139"/>
        <v>0</v>
      </c>
      <c r="FB45" s="242">
        <f t="shared" si="139"/>
        <v>0</v>
      </c>
      <c r="FC45" s="242">
        <f t="shared" si="139"/>
        <v>0</v>
      </c>
      <c r="FD45" s="242">
        <f t="shared" si="139"/>
        <v>0</v>
      </c>
      <c r="FE45" s="242">
        <f t="shared" si="139"/>
        <v>0</v>
      </c>
      <c r="FF45" s="242">
        <f t="shared" si="139"/>
        <v>0</v>
      </c>
      <c r="FG45" s="242">
        <f t="shared" si="139"/>
        <v>0</v>
      </c>
      <c r="FH45" s="242">
        <f t="shared" si="139"/>
        <v>0</v>
      </c>
      <c r="FI45" s="242">
        <f t="shared" si="139"/>
        <v>0</v>
      </c>
      <c r="FL45" s="242"/>
      <c r="FM45" s="242"/>
      <c r="FN45" s="242">
        <f t="shared" ref="FN45:GC46" si="140">IF(FN$13&lt;&gt;"",$FL45,)</f>
        <v>0</v>
      </c>
      <c r="FO45" s="242">
        <f t="shared" si="140"/>
        <v>0</v>
      </c>
      <c r="FP45" s="242">
        <f t="shared" si="140"/>
        <v>0</v>
      </c>
      <c r="FQ45" s="242">
        <f t="shared" si="140"/>
        <v>0</v>
      </c>
      <c r="FR45" s="242">
        <f t="shared" si="140"/>
        <v>0</v>
      </c>
      <c r="FS45" s="242">
        <f t="shared" si="140"/>
        <v>0</v>
      </c>
      <c r="FT45" s="242">
        <f t="shared" si="140"/>
        <v>0</v>
      </c>
      <c r="FU45" s="242">
        <f t="shared" si="140"/>
        <v>0</v>
      </c>
      <c r="FV45" s="242">
        <f t="shared" si="140"/>
        <v>0</v>
      </c>
      <c r="FW45" s="242">
        <f t="shared" si="140"/>
        <v>0</v>
      </c>
      <c r="FX45" s="242">
        <f t="shared" si="140"/>
        <v>0</v>
      </c>
      <c r="FY45" s="242">
        <f t="shared" si="140"/>
        <v>0</v>
      </c>
      <c r="FZ45" s="242">
        <f t="shared" si="140"/>
        <v>0</v>
      </c>
      <c r="GA45" s="242">
        <f t="shared" si="140"/>
        <v>0</v>
      </c>
      <c r="GB45" s="242">
        <f t="shared" si="140"/>
        <v>0</v>
      </c>
      <c r="GC45" s="242">
        <f t="shared" si="140"/>
        <v>0</v>
      </c>
      <c r="GD45" s="242">
        <f t="shared" ref="GD45:GP46" si="141">IF(GD$13&lt;&gt;"",$FL45,)</f>
        <v>0</v>
      </c>
      <c r="GE45" s="242">
        <f t="shared" si="141"/>
        <v>0</v>
      </c>
      <c r="GF45" s="242">
        <f t="shared" si="141"/>
        <v>0</v>
      </c>
      <c r="GG45" s="242">
        <f t="shared" si="141"/>
        <v>0</v>
      </c>
      <c r="GH45" s="242">
        <f t="shared" si="141"/>
        <v>0</v>
      </c>
      <c r="GI45" s="242">
        <f t="shared" si="141"/>
        <v>0</v>
      </c>
      <c r="GJ45" s="242">
        <f t="shared" si="141"/>
        <v>0</v>
      </c>
      <c r="GK45" s="242">
        <f t="shared" si="141"/>
        <v>0</v>
      </c>
      <c r="GL45" s="242">
        <f t="shared" si="141"/>
        <v>0</v>
      </c>
      <c r="GM45" s="242">
        <f t="shared" si="141"/>
        <v>0</v>
      </c>
      <c r="GN45" s="242">
        <f t="shared" si="141"/>
        <v>0</v>
      </c>
      <c r="GO45" s="242">
        <f t="shared" si="141"/>
        <v>0</v>
      </c>
      <c r="GP45" s="242">
        <f t="shared" si="141"/>
        <v>0</v>
      </c>
      <c r="GS45" s="242"/>
      <c r="GT45" s="242"/>
      <c r="GU45" s="242"/>
      <c r="GV45" s="242"/>
      <c r="GW45" s="242"/>
      <c r="GX45" s="242"/>
      <c r="GY45" s="242"/>
      <c r="GZ45" s="242"/>
      <c r="HA45" s="242"/>
      <c r="HB45" s="242"/>
      <c r="HC45" s="242"/>
      <c r="HD45" s="242"/>
      <c r="HE45" s="242"/>
      <c r="HF45" s="242"/>
      <c r="HG45" s="242"/>
      <c r="HH45" s="242"/>
      <c r="HI45" s="242"/>
      <c r="HJ45" s="242"/>
      <c r="HK45" s="242"/>
      <c r="HL45" s="242"/>
      <c r="HM45" s="242"/>
      <c r="HN45" s="242"/>
      <c r="HO45" s="242"/>
      <c r="HP45" s="242"/>
      <c r="HQ45" s="242"/>
      <c r="HR45" s="242"/>
      <c r="HS45" s="242"/>
      <c r="HT45" s="242"/>
      <c r="HU45" s="242"/>
      <c r="HV45" s="242"/>
      <c r="HW45" s="242"/>
      <c r="HZ45" s="242">
        <v>166611592</v>
      </c>
      <c r="IA45" s="242">
        <f t="shared" ref="IA45:IJ46" si="142">IF(IA$13&lt;&gt;"",$HZ45,)</f>
        <v>166611592</v>
      </c>
      <c r="IB45" s="517">
        <f t="shared" si="142"/>
        <v>0</v>
      </c>
      <c r="IC45" s="242">
        <f t="shared" si="142"/>
        <v>166611592</v>
      </c>
      <c r="ID45" s="242">
        <f t="shared" si="142"/>
        <v>0</v>
      </c>
      <c r="IE45" s="242">
        <f t="shared" si="142"/>
        <v>166611592</v>
      </c>
      <c r="IF45" s="242">
        <f t="shared" si="142"/>
        <v>0</v>
      </c>
      <c r="IG45" s="242">
        <f t="shared" si="142"/>
        <v>0</v>
      </c>
      <c r="IH45" s="517">
        <f t="shared" si="142"/>
        <v>0</v>
      </c>
      <c r="II45" s="517">
        <f t="shared" si="142"/>
        <v>166611592</v>
      </c>
      <c r="IJ45" s="242">
        <f t="shared" si="142"/>
        <v>0</v>
      </c>
      <c r="IK45" s="242">
        <f t="shared" ref="IK45:IQ46" si="143">IF(IK$13&lt;&gt;"",$HZ45,)</f>
        <v>0</v>
      </c>
      <c r="IL45" s="517">
        <f t="shared" si="143"/>
        <v>0</v>
      </c>
      <c r="IM45" s="517">
        <f t="shared" si="143"/>
        <v>0</v>
      </c>
      <c r="IN45" s="242">
        <f t="shared" si="143"/>
        <v>166611592</v>
      </c>
      <c r="IO45" s="242">
        <f t="shared" si="143"/>
        <v>0</v>
      </c>
      <c r="IP45" s="517">
        <f t="shared" si="143"/>
        <v>0</v>
      </c>
      <c r="IQ45" s="517">
        <f t="shared" si="143"/>
        <v>0</v>
      </c>
      <c r="IR45" s="242">
        <f t="shared" ref="IR45:IY46" si="144">IF(IR$13&lt;&gt;"",$HZ45,)</f>
        <v>0</v>
      </c>
      <c r="IS45" s="242">
        <f t="shared" si="144"/>
        <v>0</v>
      </c>
      <c r="IT45" s="242">
        <f t="shared" si="144"/>
        <v>0</v>
      </c>
      <c r="IU45" s="517">
        <f t="shared" si="144"/>
        <v>0</v>
      </c>
      <c r="IV45" s="242">
        <f t="shared" si="144"/>
        <v>0</v>
      </c>
      <c r="IW45" s="242">
        <f t="shared" si="144"/>
        <v>0</v>
      </c>
      <c r="IX45" s="242">
        <f t="shared" si="144"/>
        <v>0</v>
      </c>
      <c r="IY45" s="242">
        <f t="shared" si="144"/>
        <v>0</v>
      </c>
      <c r="IZ45" s="517">
        <f t="shared" ref="IZ45:JC46" si="145">IF(IZ$13&lt;&gt;"",$HZ45,)</f>
        <v>0</v>
      </c>
      <c r="JA45" s="242">
        <f t="shared" si="145"/>
        <v>0</v>
      </c>
      <c r="JB45" s="517">
        <f t="shared" si="145"/>
        <v>0</v>
      </c>
      <c r="JC45" s="518">
        <f t="shared" si="145"/>
        <v>0</v>
      </c>
      <c r="JD45" s="242">
        <f t="shared" ref="JD45:JD75" si="146">HLOOKUP($JD$13,$HZ$13:$JC$196,A45,)</f>
        <v>166611592</v>
      </c>
      <c r="JG45" s="242">
        <v>228352296</v>
      </c>
      <c r="JH45" s="242">
        <v>228352296</v>
      </c>
      <c r="JI45" s="242">
        <f t="shared" ref="JI45:JQ46" si="147">IF(JI$13&lt;&gt;"",$JG45,)</f>
        <v>0</v>
      </c>
      <c r="JJ45" s="242">
        <f t="shared" si="147"/>
        <v>228352296</v>
      </c>
      <c r="JK45" s="242">
        <f t="shared" si="147"/>
        <v>0</v>
      </c>
      <c r="JL45" s="242">
        <f t="shared" si="147"/>
        <v>228352296</v>
      </c>
      <c r="JM45" s="242">
        <f t="shared" si="147"/>
        <v>0</v>
      </c>
      <c r="JN45" s="242">
        <f t="shared" si="147"/>
        <v>0</v>
      </c>
      <c r="JO45" s="242">
        <f t="shared" si="147"/>
        <v>0</v>
      </c>
      <c r="JP45" s="242">
        <f t="shared" si="147"/>
        <v>0</v>
      </c>
      <c r="JQ45" s="242">
        <f t="shared" si="147"/>
        <v>0</v>
      </c>
      <c r="JR45" s="242">
        <f t="shared" ref="JR45:JX46" si="148">IF(JR$13&lt;&gt;"",$JG45,)</f>
        <v>0</v>
      </c>
      <c r="JS45" s="242">
        <f t="shared" si="148"/>
        <v>0</v>
      </c>
      <c r="JT45" s="242">
        <f t="shared" si="148"/>
        <v>0</v>
      </c>
      <c r="JU45" s="242">
        <f t="shared" si="148"/>
        <v>0</v>
      </c>
      <c r="JV45" s="242">
        <f t="shared" si="148"/>
        <v>0</v>
      </c>
      <c r="JW45" s="242">
        <f t="shared" si="148"/>
        <v>0</v>
      </c>
      <c r="JX45" s="242">
        <f t="shared" si="148"/>
        <v>0</v>
      </c>
      <c r="JY45" s="242">
        <f t="shared" ref="JY45:KK46" si="149">IF(JY$13&lt;&gt;"",$JG45,)</f>
        <v>0</v>
      </c>
      <c r="JZ45" s="242">
        <f t="shared" si="149"/>
        <v>0</v>
      </c>
      <c r="KA45" s="242">
        <f t="shared" si="149"/>
        <v>0</v>
      </c>
      <c r="KB45" s="242">
        <f t="shared" si="149"/>
        <v>0</v>
      </c>
      <c r="KC45" s="242">
        <f t="shared" si="149"/>
        <v>0</v>
      </c>
      <c r="KD45" s="242">
        <f t="shared" si="149"/>
        <v>0</v>
      </c>
      <c r="KE45" s="242">
        <f t="shared" si="149"/>
        <v>0</v>
      </c>
      <c r="KF45" s="242">
        <f t="shared" si="149"/>
        <v>0</v>
      </c>
      <c r="KG45" s="242">
        <f t="shared" ref="KG45:KJ46" si="150">IF(KG$13&lt;&gt;"",$JG45,)</f>
        <v>0</v>
      </c>
      <c r="KH45" s="242">
        <f t="shared" si="150"/>
        <v>0</v>
      </c>
      <c r="KI45" s="242">
        <f t="shared" si="150"/>
        <v>0</v>
      </c>
      <c r="KJ45" s="242">
        <f t="shared" si="150"/>
        <v>0</v>
      </c>
      <c r="KK45" s="242">
        <f t="shared" si="149"/>
        <v>228352296</v>
      </c>
      <c r="KL45" s="234"/>
      <c r="KN45" s="242">
        <v>114552599</v>
      </c>
      <c r="KO45" s="242">
        <f t="shared" ref="KO45:KX46" si="151">IF(KO$13&lt;&gt;"",$KN45,)</f>
        <v>114552599</v>
      </c>
      <c r="KP45" s="242">
        <f t="shared" si="151"/>
        <v>0</v>
      </c>
      <c r="KQ45" s="242">
        <f>KO45</f>
        <v>114552599</v>
      </c>
      <c r="KR45" s="242">
        <f t="shared" si="151"/>
        <v>0</v>
      </c>
      <c r="KS45" s="242">
        <f t="shared" si="151"/>
        <v>114552599</v>
      </c>
      <c r="KT45" s="242">
        <f t="shared" si="151"/>
        <v>0</v>
      </c>
      <c r="KU45" s="242">
        <f t="shared" si="151"/>
        <v>0</v>
      </c>
      <c r="KV45" s="242">
        <f t="shared" si="151"/>
        <v>0</v>
      </c>
      <c r="KW45" s="242">
        <f t="shared" si="151"/>
        <v>0</v>
      </c>
      <c r="KX45" s="242">
        <f t="shared" si="151"/>
        <v>0</v>
      </c>
      <c r="KY45" s="242">
        <f t="shared" ref="KY45:LE46" si="152">IF(KY$13&lt;&gt;"",$KN45,)</f>
        <v>0</v>
      </c>
      <c r="KZ45" s="242">
        <f t="shared" si="152"/>
        <v>0</v>
      </c>
      <c r="LA45" s="242">
        <f t="shared" si="152"/>
        <v>0</v>
      </c>
      <c r="LB45" s="242">
        <f t="shared" si="152"/>
        <v>0</v>
      </c>
      <c r="LC45" s="242">
        <f t="shared" si="152"/>
        <v>0</v>
      </c>
      <c r="LD45" s="242">
        <f t="shared" si="152"/>
        <v>0</v>
      </c>
      <c r="LE45" s="242">
        <f t="shared" si="152"/>
        <v>0</v>
      </c>
      <c r="LF45" s="242">
        <f t="shared" ref="LF45:LM46" si="153">IF(LF$13&lt;&gt;"",$KN45,)</f>
        <v>0</v>
      </c>
      <c r="LG45" s="242">
        <f t="shared" si="153"/>
        <v>0</v>
      </c>
      <c r="LH45" s="242">
        <f t="shared" si="153"/>
        <v>0</v>
      </c>
      <c r="LI45" s="242">
        <f t="shared" si="153"/>
        <v>0</v>
      </c>
      <c r="LJ45" s="242">
        <f t="shared" si="153"/>
        <v>0</v>
      </c>
      <c r="LK45" s="242">
        <f t="shared" si="153"/>
        <v>0</v>
      </c>
      <c r="LL45" s="242">
        <f t="shared" si="153"/>
        <v>0</v>
      </c>
      <c r="LM45" s="242">
        <f t="shared" si="153"/>
        <v>0</v>
      </c>
      <c r="LN45" s="242">
        <f t="shared" ref="LN45:LQ46" si="154">IF(LN$13&lt;&gt;"",$KN45,)</f>
        <v>0</v>
      </c>
      <c r="LO45" s="242">
        <f t="shared" si="154"/>
        <v>0</v>
      </c>
      <c r="LP45" s="242">
        <f t="shared" si="154"/>
        <v>0</v>
      </c>
      <c r="LQ45" s="242">
        <f t="shared" si="154"/>
        <v>0</v>
      </c>
      <c r="LR45" s="242">
        <f t="shared" si="63"/>
        <v>114552599</v>
      </c>
      <c r="LU45" s="242">
        <v>104762437</v>
      </c>
      <c r="LV45" s="242">
        <f t="shared" ref="LV45:ME46" si="155">IF(LV$13&lt;&gt;"",$LU45,)</f>
        <v>104762437</v>
      </c>
      <c r="LW45" s="242">
        <f t="shared" si="155"/>
        <v>0</v>
      </c>
      <c r="LX45" s="242">
        <f t="shared" si="155"/>
        <v>104762437</v>
      </c>
      <c r="LY45" s="242">
        <f t="shared" si="155"/>
        <v>0</v>
      </c>
      <c r="LZ45" s="242">
        <f t="shared" si="155"/>
        <v>104762437</v>
      </c>
      <c r="MA45" s="242">
        <f t="shared" si="155"/>
        <v>0</v>
      </c>
      <c r="MB45" s="242">
        <f t="shared" si="155"/>
        <v>0</v>
      </c>
      <c r="MC45" s="242">
        <f t="shared" si="155"/>
        <v>0</v>
      </c>
      <c r="MD45" s="242">
        <f t="shared" si="155"/>
        <v>0</v>
      </c>
      <c r="ME45" s="242">
        <f t="shared" si="155"/>
        <v>0</v>
      </c>
      <c r="MF45" s="242">
        <f t="shared" ref="MF45:ML46" si="156">IF(MF$13&lt;&gt;"",$LU45,)</f>
        <v>0</v>
      </c>
      <c r="MG45" s="242">
        <f t="shared" si="156"/>
        <v>0</v>
      </c>
      <c r="MH45" s="242">
        <f t="shared" si="156"/>
        <v>0</v>
      </c>
      <c r="MI45" s="242">
        <f t="shared" si="156"/>
        <v>0</v>
      </c>
      <c r="MJ45" s="242">
        <f t="shared" si="156"/>
        <v>0</v>
      </c>
      <c r="MK45" s="242">
        <f t="shared" si="156"/>
        <v>0</v>
      </c>
      <c r="ML45" s="242">
        <f t="shared" si="156"/>
        <v>0</v>
      </c>
      <c r="MM45" s="242">
        <f t="shared" ref="MM45:MT46" si="157">IF(MM$13&lt;&gt;"",$LU45,)</f>
        <v>0</v>
      </c>
      <c r="MN45" s="242">
        <f t="shared" si="157"/>
        <v>0</v>
      </c>
      <c r="MO45" s="242">
        <f t="shared" si="157"/>
        <v>0</v>
      </c>
      <c r="MP45" s="242">
        <f t="shared" si="157"/>
        <v>0</v>
      </c>
      <c r="MQ45" s="242">
        <f t="shared" si="157"/>
        <v>0</v>
      </c>
      <c r="MR45" s="242">
        <f t="shared" si="157"/>
        <v>0</v>
      </c>
      <c r="MS45" s="242">
        <f t="shared" si="157"/>
        <v>0</v>
      </c>
      <c r="MT45" s="242">
        <f t="shared" si="157"/>
        <v>0</v>
      </c>
      <c r="MU45" s="242">
        <f t="shared" ref="MU45:MX46" si="158">IF(MU$13&lt;&gt;"",$LU45,)</f>
        <v>0</v>
      </c>
      <c r="MV45" s="242">
        <f t="shared" si="158"/>
        <v>0</v>
      </c>
      <c r="MW45" s="242">
        <f t="shared" si="158"/>
        <v>0</v>
      </c>
      <c r="MX45" s="242">
        <f t="shared" si="158"/>
        <v>0</v>
      </c>
      <c r="MY45" s="242">
        <f t="shared" si="66"/>
        <v>104762437</v>
      </c>
      <c r="NB45" s="242">
        <v>202032545</v>
      </c>
      <c r="NC45" s="242">
        <f t="shared" ref="NC45:NL46" si="159">IF(NC$13&lt;&gt;"",$NB45,)</f>
        <v>0</v>
      </c>
      <c r="ND45" s="242">
        <f t="shared" si="159"/>
        <v>0</v>
      </c>
      <c r="NE45" s="242">
        <f t="shared" si="159"/>
        <v>202032545</v>
      </c>
      <c r="NF45" s="242">
        <f t="shared" si="159"/>
        <v>0</v>
      </c>
      <c r="NG45" s="242">
        <f t="shared" si="159"/>
        <v>0</v>
      </c>
      <c r="NH45" s="242">
        <f t="shared" si="159"/>
        <v>0</v>
      </c>
      <c r="NI45" s="242">
        <f t="shared" si="159"/>
        <v>0</v>
      </c>
      <c r="NJ45" s="242">
        <f t="shared" si="159"/>
        <v>0</v>
      </c>
      <c r="NK45" s="242">
        <f t="shared" si="159"/>
        <v>0</v>
      </c>
      <c r="NL45" s="242">
        <f t="shared" si="159"/>
        <v>0</v>
      </c>
      <c r="NM45" s="242">
        <f t="shared" ref="NM45:NS46" si="160">IF(NM$13&lt;&gt;"",$NB45,)</f>
        <v>0</v>
      </c>
      <c r="NN45" s="242">
        <f t="shared" si="160"/>
        <v>0</v>
      </c>
      <c r="NO45" s="242">
        <f t="shared" si="160"/>
        <v>0</v>
      </c>
      <c r="NP45" s="242">
        <f t="shared" si="160"/>
        <v>0</v>
      </c>
      <c r="NQ45" s="242">
        <f t="shared" si="160"/>
        <v>0</v>
      </c>
      <c r="NR45" s="242">
        <f t="shared" si="160"/>
        <v>0</v>
      </c>
      <c r="NS45" s="242">
        <f t="shared" si="160"/>
        <v>0</v>
      </c>
      <c r="NT45" s="242">
        <f t="shared" ref="NT45:OA46" si="161">IF(NT$13&lt;&gt;"",$NB45,)</f>
        <v>0</v>
      </c>
      <c r="NU45" s="242">
        <f t="shared" si="161"/>
        <v>0</v>
      </c>
      <c r="NV45" s="242">
        <f t="shared" si="161"/>
        <v>0</v>
      </c>
      <c r="NW45" s="242">
        <f t="shared" si="161"/>
        <v>0</v>
      </c>
      <c r="NX45" s="242">
        <f t="shared" si="161"/>
        <v>0</v>
      </c>
      <c r="NY45" s="242">
        <f t="shared" si="161"/>
        <v>0</v>
      </c>
      <c r="NZ45" s="242">
        <f t="shared" si="161"/>
        <v>0</v>
      </c>
      <c r="OA45" s="242">
        <f t="shared" si="161"/>
        <v>0</v>
      </c>
      <c r="OB45" s="242">
        <f t="shared" ref="OB45:OE46" si="162">IF(OB$13&lt;&gt;"",$NB45,)</f>
        <v>0</v>
      </c>
      <c r="OC45" s="242">
        <f t="shared" si="162"/>
        <v>0</v>
      </c>
      <c r="OD45" s="242">
        <f t="shared" si="162"/>
        <v>0</v>
      </c>
      <c r="OE45" s="242">
        <f t="shared" si="162"/>
        <v>0</v>
      </c>
      <c r="OF45" s="242">
        <f t="shared" si="69"/>
        <v>202032545</v>
      </c>
      <c r="OI45" s="242">
        <v>254810316</v>
      </c>
      <c r="OJ45" s="242">
        <f t="shared" ref="OJ45:OS46" si="163">IF(OJ$13&lt;&gt;"",$OI45,)</f>
        <v>254810316</v>
      </c>
      <c r="OK45" s="242">
        <f t="shared" si="163"/>
        <v>0</v>
      </c>
      <c r="OL45" s="242">
        <f t="shared" si="163"/>
        <v>254810316</v>
      </c>
      <c r="OM45" s="242">
        <f t="shared" si="163"/>
        <v>0</v>
      </c>
      <c r="ON45" s="242">
        <f t="shared" si="163"/>
        <v>0</v>
      </c>
      <c r="OO45" s="242">
        <f t="shared" si="163"/>
        <v>0</v>
      </c>
      <c r="OP45" s="242">
        <f t="shared" si="163"/>
        <v>0</v>
      </c>
      <c r="OQ45" s="242">
        <f t="shared" si="163"/>
        <v>0</v>
      </c>
      <c r="OR45" s="242">
        <f t="shared" si="163"/>
        <v>0</v>
      </c>
      <c r="OS45" s="242">
        <f t="shared" si="163"/>
        <v>0</v>
      </c>
      <c r="OT45" s="242">
        <f t="shared" ref="OT45:OZ46" si="164">IF(OT$13&lt;&gt;"",$OI45,)</f>
        <v>0</v>
      </c>
      <c r="OU45" s="242">
        <f t="shared" si="164"/>
        <v>0</v>
      </c>
      <c r="OV45" s="242">
        <f t="shared" si="164"/>
        <v>0</v>
      </c>
      <c r="OW45" s="242">
        <f t="shared" si="164"/>
        <v>0</v>
      </c>
      <c r="OX45" s="242">
        <f t="shared" si="164"/>
        <v>0</v>
      </c>
      <c r="OY45" s="242">
        <f t="shared" si="164"/>
        <v>0</v>
      </c>
      <c r="OZ45" s="242">
        <f t="shared" si="164"/>
        <v>0</v>
      </c>
      <c r="PA45" s="242">
        <f t="shared" ref="PA45:PH46" si="165">IF(PA$13&lt;&gt;"",$OI45,)</f>
        <v>0</v>
      </c>
      <c r="PB45" s="242">
        <f t="shared" si="165"/>
        <v>0</v>
      </c>
      <c r="PC45" s="242">
        <f t="shared" si="165"/>
        <v>0</v>
      </c>
      <c r="PD45" s="242">
        <f t="shared" si="165"/>
        <v>0</v>
      </c>
      <c r="PE45" s="242">
        <f t="shared" si="165"/>
        <v>0</v>
      </c>
      <c r="PF45" s="242">
        <f t="shared" si="165"/>
        <v>0</v>
      </c>
      <c r="PG45" s="242">
        <f t="shared" si="165"/>
        <v>0</v>
      </c>
      <c r="PH45" s="242">
        <f t="shared" si="165"/>
        <v>0</v>
      </c>
      <c r="PI45" s="242">
        <f t="shared" ref="PI45:PL46" si="166">IF(PI$13&lt;&gt;"",$OI45,)</f>
        <v>0</v>
      </c>
      <c r="PJ45" s="242">
        <f t="shared" si="166"/>
        <v>0</v>
      </c>
      <c r="PK45" s="242">
        <f t="shared" si="166"/>
        <v>0</v>
      </c>
      <c r="PL45" s="242">
        <f t="shared" si="166"/>
        <v>0</v>
      </c>
      <c r="PM45" s="240">
        <f t="shared" si="72"/>
        <v>254810316</v>
      </c>
      <c r="PP45" s="242">
        <v>216111520</v>
      </c>
      <c r="PQ45" s="242"/>
      <c r="PR45" s="242"/>
      <c r="PS45" s="242"/>
      <c r="PT45" s="242">
        <f t="shared" ref="PQ45:PZ46" si="167">IF(PT$13&lt;&gt;"",$PP45,)</f>
        <v>0</v>
      </c>
      <c r="PU45" s="242">
        <f t="shared" si="167"/>
        <v>0</v>
      </c>
      <c r="PV45" s="242">
        <f t="shared" si="167"/>
        <v>0</v>
      </c>
      <c r="PW45" s="242">
        <f t="shared" si="167"/>
        <v>0</v>
      </c>
      <c r="PX45" s="242">
        <f t="shared" si="167"/>
        <v>0</v>
      </c>
      <c r="PY45" s="242">
        <f t="shared" si="167"/>
        <v>0</v>
      </c>
      <c r="PZ45" s="242">
        <f t="shared" si="167"/>
        <v>0</v>
      </c>
      <c r="QA45" s="242">
        <f t="shared" ref="QA45:QG46" si="168">IF(QA$13&lt;&gt;"",$PP45,)</f>
        <v>0</v>
      </c>
      <c r="QB45" s="242">
        <f t="shared" si="168"/>
        <v>0</v>
      </c>
      <c r="QC45" s="242">
        <f t="shared" si="168"/>
        <v>0</v>
      </c>
      <c r="QD45" s="242">
        <f t="shared" si="168"/>
        <v>0</v>
      </c>
      <c r="QE45" s="242">
        <f t="shared" si="168"/>
        <v>0</v>
      </c>
      <c r="QF45" s="242">
        <f t="shared" si="168"/>
        <v>0</v>
      </c>
      <c r="QG45" s="242">
        <f t="shared" si="168"/>
        <v>0</v>
      </c>
      <c r="QH45" s="242">
        <f t="shared" ref="QH45:QO46" si="169">IF(QH$13&lt;&gt;"",$PP45,)</f>
        <v>0</v>
      </c>
      <c r="QI45" s="242">
        <f t="shared" si="169"/>
        <v>0</v>
      </c>
      <c r="QJ45" s="242">
        <f t="shared" si="169"/>
        <v>0</v>
      </c>
      <c r="QK45" s="242">
        <f t="shared" si="169"/>
        <v>0</v>
      </c>
      <c r="QL45" s="242">
        <f t="shared" si="169"/>
        <v>0</v>
      </c>
      <c r="QM45" s="242">
        <f t="shared" si="169"/>
        <v>0</v>
      </c>
      <c r="QN45" s="242">
        <f t="shared" si="169"/>
        <v>0</v>
      </c>
      <c r="QO45" s="242">
        <f t="shared" si="169"/>
        <v>0</v>
      </c>
      <c r="QP45" s="242">
        <f t="shared" ref="QP45:QS46" si="170">IF(QP$13&lt;&gt;"",$PP45,)</f>
        <v>0</v>
      </c>
      <c r="QQ45" s="242">
        <f t="shared" si="170"/>
        <v>0</v>
      </c>
      <c r="QR45" s="242">
        <f t="shared" si="170"/>
        <v>0</v>
      </c>
      <c r="QS45" s="242">
        <f t="shared" si="170"/>
        <v>0</v>
      </c>
      <c r="QT45" s="242">
        <f t="shared" si="75"/>
        <v>216111520</v>
      </c>
      <c r="QU45" s="235"/>
      <c r="QV45" s="235"/>
      <c r="QW45" s="242"/>
      <c r="QX45" s="242">
        <f t="shared" ref="QX45:RG46" si="171">IF(QX$13&lt;&gt;"",$QW45,)</f>
        <v>0</v>
      </c>
      <c r="QY45" s="242">
        <f t="shared" si="171"/>
        <v>0</v>
      </c>
      <c r="QZ45" s="242">
        <f t="shared" si="171"/>
        <v>0</v>
      </c>
      <c r="RA45" s="242">
        <f t="shared" si="171"/>
        <v>0</v>
      </c>
      <c r="RB45" s="242">
        <f t="shared" si="171"/>
        <v>0</v>
      </c>
      <c r="RC45" s="242">
        <f t="shared" si="171"/>
        <v>0</v>
      </c>
      <c r="RD45" s="242">
        <f t="shared" si="171"/>
        <v>0</v>
      </c>
      <c r="RE45" s="242">
        <f t="shared" si="171"/>
        <v>0</v>
      </c>
      <c r="RF45" s="242">
        <f t="shared" si="171"/>
        <v>0</v>
      </c>
      <c r="RG45" s="242">
        <f t="shared" si="171"/>
        <v>0</v>
      </c>
      <c r="RH45" s="242">
        <f t="shared" ref="RH45:RN46" si="172">IF(RH$13&lt;&gt;"",$QW45,)</f>
        <v>0</v>
      </c>
      <c r="RI45" s="242">
        <f t="shared" si="172"/>
        <v>0</v>
      </c>
      <c r="RJ45" s="242">
        <f t="shared" si="172"/>
        <v>0</v>
      </c>
      <c r="RK45" s="242">
        <f t="shared" si="172"/>
        <v>0</v>
      </c>
      <c r="RL45" s="242">
        <f t="shared" si="172"/>
        <v>0</v>
      </c>
      <c r="RM45" s="242">
        <f t="shared" si="172"/>
        <v>0</v>
      </c>
      <c r="RN45" s="242">
        <f t="shared" si="172"/>
        <v>0</v>
      </c>
      <c r="RO45" s="242">
        <f t="shared" ref="RO45:SA46" si="173">IF(RO$13&lt;&gt;"",$QW45,)</f>
        <v>0</v>
      </c>
      <c r="RP45" s="242">
        <f t="shared" si="173"/>
        <v>0</v>
      </c>
      <c r="RQ45" s="242">
        <f t="shared" si="173"/>
        <v>0</v>
      </c>
      <c r="RR45" s="242">
        <f t="shared" si="173"/>
        <v>0</v>
      </c>
      <c r="RS45" s="242">
        <f t="shared" si="173"/>
        <v>0</v>
      </c>
      <c r="RT45" s="242">
        <f t="shared" si="173"/>
        <v>0</v>
      </c>
      <c r="RU45" s="242">
        <f t="shared" si="173"/>
        <v>0</v>
      </c>
      <c r="RV45" s="242">
        <f t="shared" si="173"/>
        <v>0</v>
      </c>
      <c r="RW45" s="242">
        <f t="shared" ref="RW45:RZ46" si="174">IF(RW$13&lt;&gt;"",$QW45,)</f>
        <v>0</v>
      </c>
      <c r="RX45" s="242">
        <f t="shared" si="174"/>
        <v>0</v>
      </c>
      <c r="RY45" s="242">
        <f t="shared" si="174"/>
        <v>0</v>
      </c>
      <c r="RZ45" s="242">
        <f t="shared" si="174"/>
        <v>0</v>
      </c>
      <c r="SA45" s="242">
        <f t="shared" si="173"/>
        <v>0</v>
      </c>
    </row>
    <row r="46" spans="1:495" s="223" customFormat="1" ht="15" hidden="1" outlineLevel="1">
      <c r="A46" s="604">
        <f t="shared" si="36"/>
        <v>34</v>
      </c>
      <c r="B46" s="519"/>
      <c r="C46" s="242"/>
      <c r="D46" s="242"/>
      <c r="E46" s="242">
        <f>IF(E$13&lt;&gt;"",$C46,)</f>
        <v>0</v>
      </c>
      <c r="F46" s="242">
        <f t="shared" si="123"/>
        <v>0</v>
      </c>
      <c r="G46" s="242">
        <f t="shared" si="123"/>
        <v>0</v>
      </c>
      <c r="H46" s="242">
        <f t="shared" si="123"/>
        <v>0</v>
      </c>
      <c r="I46" s="242">
        <f t="shared" si="123"/>
        <v>0</v>
      </c>
      <c r="J46" s="242">
        <f t="shared" si="123"/>
        <v>0</v>
      </c>
      <c r="K46" s="242">
        <f t="shared" si="123"/>
        <v>0</v>
      </c>
      <c r="L46" s="242">
        <f t="shared" si="123"/>
        <v>0</v>
      </c>
      <c r="M46" s="242">
        <f t="shared" si="123"/>
        <v>0</v>
      </c>
      <c r="N46" s="242">
        <f t="shared" si="123"/>
        <v>0</v>
      </c>
      <c r="O46" s="242">
        <f t="shared" si="123"/>
        <v>0</v>
      </c>
      <c r="P46" s="242">
        <f t="shared" si="123"/>
        <v>0</v>
      </c>
      <c r="Q46" s="242">
        <f t="shared" si="123"/>
        <v>0</v>
      </c>
      <c r="R46" s="242">
        <f t="shared" si="123"/>
        <v>0</v>
      </c>
      <c r="S46" s="242">
        <f t="shared" si="123"/>
        <v>0</v>
      </c>
      <c r="T46" s="242">
        <f t="shared" si="123"/>
        <v>0</v>
      </c>
      <c r="U46" s="242">
        <f t="shared" si="123"/>
        <v>0</v>
      </c>
      <c r="V46" s="242">
        <f t="shared" si="123"/>
        <v>0</v>
      </c>
      <c r="W46" s="242">
        <f t="shared" si="123"/>
        <v>0</v>
      </c>
      <c r="X46" s="242">
        <f t="shared" si="123"/>
        <v>0</v>
      </c>
      <c r="Y46" s="242">
        <f t="shared" si="123"/>
        <v>0</v>
      </c>
      <c r="Z46" s="242">
        <f t="shared" si="123"/>
        <v>0</v>
      </c>
      <c r="AA46" s="242">
        <f t="shared" si="123"/>
        <v>0</v>
      </c>
      <c r="AB46" s="242">
        <f t="shared" si="123"/>
        <v>0</v>
      </c>
      <c r="AC46" s="242">
        <f t="shared" si="123"/>
        <v>0</v>
      </c>
      <c r="AD46" s="242">
        <f t="shared" si="123"/>
        <v>0</v>
      </c>
      <c r="AE46" s="242">
        <f t="shared" si="123"/>
        <v>0</v>
      </c>
      <c r="AF46" s="242">
        <f t="shared" si="123"/>
        <v>0</v>
      </c>
      <c r="AG46" s="242">
        <f t="shared" si="123"/>
        <v>0</v>
      </c>
      <c r="AJ46" s="242"/>
      <c r="AK46" s="242"/>
      <c r="AL46" s="242">
        <f t="shared" si="124"/>
        <v>0</v>
      </c>
      <c r="AM46" s="242">
        <f t="shared" si="124"/>
        <v>0</v>
      </c>
      <c r="AN46" s="242">
        <f t="shared" si="124"/>
        <v>0</v>
      </c>
      <c r="AO46" s="242">
        <f t="shared" si="124"/>
        <v>0</v>
      </c>
      <c r="AP46" s="242">
        <f t="shared" si="125"/>
        <v>0</v>
      </c>
      <c r="AQ46" s="242">
        <f t="shared" si="125"/>
        <v>0</v>
      </c>
      <c r="AR46" s="242">
        <f t="shared" si="125"/>
        <v>0</v>
      </c>
      <c r="AS46" s="242">
        <f t="shared" si="126"/>
        <v>0</v>
      </c>
      <c r="AT46" s="242">
        <f t="shared" si="126"/>
        <v>0</v>
      </c>
      <c r="AU46" s="242">
        <f t="shared" si="126"/>
        <v>0</v>
      </c>
      <c r="AV46" s="242">
        <f t="shared" si="127"/>
        <v>0</v>
      </c>
      <c r="AW46" s="242">
        <f t="shared" si="127"/>
        <v>0</v>
      </c>
      <c r="AX46" s="242">
        <f t="shared" si="127"/>
        <v>0</v>
      </c>
      <c r="AY46" s="242">
        <f t="shared" si="128"/>
        <v>0</v>
      </c>
      <c r="AZ46" s="242">
        <f t="shared" si="128"/>
        <v>0</v>
      </c>
      <c r="BA46" s="242">
        <f t="shared" si="128"/>
        <v>0</v>
      </c>
      <c r="BB46" s="242">
        <f t="shared" si="128"/>
        <v>0</v>
      </c>
      <c r="BC46" s="242">
        <f t="shared" si="128"/>
        <v>0</v>
      </c>
      <c r="BD46" s="242">
        <f t="shared" si="128"/>
        <v>0</v>
      </c>
      <c r="BE46" s="242">
        <f t="shared" si="128"/>
        <v>0</v>
      </c>
      <c r="BF46" s="242">
        <f t="shared" si="128"/>
        <v>0</v>
      </c>
      <c r="BG46" s="242">
        <f t="shared" si="128"/>
        <v>0</v>
      </c>
      <c r="BH46" s="242">
        <f t="shared" si="128"/>
        <v>0</v>
      </c>
      <c r="BI46" s="242">
        <f t="shared" si="128"/>
        <v>0</v>
      </c>
      <c r="BJ46" s="242">
        <f t="shared" si="128"/>
        <v>0</v>
      </c>
      <c r="BK46" s="242">
        <f t="shared" si="128"/>
        <v>0</v>
      </c>
      <c r="BL46" s="242">
        <f t="shared" si="128"/>
        <v>0</v>
      </c>
      <c r="BM46" s="242">
        <f t="shared" si="128"/>
        <v>0</v>
      </c>
      <c r="BN46" s="242">
        <f t="shared" si="128"/>
        <v>0</v>
      </c>
      <c r="BQ46" s="242"/>
      <c r="BR46" s="242"/>
      <c r="BS46" s="242">
        <f t="shared" si="129"/>
        <v>0</v>
      </c>
      <c r="BT46" s="242">
        <f t="shared" si="129"/>
        <v>0</v>
      </c>
      <c r="BU46" s="242">
        <f t="shared" si="129"/>
        <v>0</v>
      </c>
      <c r="BV46" s="242">
        <f t="shared" si="130"/>
        <v>0</v>
      </c>
      <c r="BW46" s="242">
        <f t="shared" si="130"/>
        <v>0</v>
      </c>
      <c r="BX46" s="242">
        <f t="shared" si="130"/>
        <v>0</v>
      </c>
      <c r="BY46" s="242">
        <f t="shared" si="130"/>
        <v>0</v>
      </c>
      <c r="BZ46" s="242">
        <f t="shared" si="130"/>
        <v>0</v>
      </c>
      <c r="CA46" s="242">
        <f t="shared" si="131"/>
        <v>0</v>
      </c>
      <c r="CB46" s="242">
        <f t="shared" si="131"/>
        <v>0</v>
      </c>
      <c r="CC46" s="242">
        <f t="shared" si="131"/>
        <v>0</v>
      </c>
      <c r="CD46" s="242">
        <f t="shared" si="131"/>
        <v>0</v>
      </c>
      <c r="CE46" s="242">
        <f t="shared" si="131"/>
        <v>0</v>
      </c>
      <c r="CF46" s="242">
        <f t="shared" si="131"/>
        <v>0</v>
      </c>
      <c r="CG46" s="242">
        <f t="shared" si="131"/>
        <v>0</v>
      </c>
      <c r="CH46" s="242">
        <f t="shared" si="131"/>
        <v>0</v>
      </c>
      <c r="CI46" s="242">
        <f t="shared" si="131"/>
        <v>0</v>
      </c>
      <c r="CJ46" s="242">
        <f t="shared" si="131"/>
        <v>0</v>
      </c>
      <c r="CK46" s="242">
        <f t="shared" si="131"/>
        <v>0</v>
      </c>
      <c r="CL46" s="242">
        <f t="shared" si="131"/>
        <v>0</v>
      </c>
      <c r="CM46" s="242">
        <f t="shared" si="131"/>
        <v>0</v>
      </c>
      <c r="CN46" s="242">
        <f t="shared" si="131"/>
        <v>0</v>
      </c>
      <c r="CO46" s="242">
        <f t="shared" si="131"/>
        <v>0</v>
      </c>
      <c r="CP46" s="242">
        <f t="shared" si="131"/>
        <v>0</v>
      </c>
      <c r="CQ46" s="242">
        <f t="shared" si="131"/>
        <v>0</v>
      </c>
      <c r="CR46" s="242">
        <f t="shared" si="131"/>
        <v>0</v>
      </c>
      <c r="CS46" s="242">
        <f t="shared" si="131"/>
        <v>0</v>
      </c>
      <c r="CT46" s="242">
        <f t="shared" si="131"/>
        <v>0</v>
      </c>
      <c r="CU46" s="242">
        <f t="shared" si="131"/>
        <v>0</v>
      </c>
      <c r="CX46" s="242">
        <v>0</v>
      </c>
      <c r="CY46" s="242"/>
      <c r="CZ46" s="242">
        <f t="shared" si="132"/>
        <v>0</v>
      </c>
      <c r="DA46" s="242">
        <f t="shared" si="132"/>
        <v>0</v>
      </c>
      <c r="DB46" s="242">
        <f t="shared" si="132"/>
        <v>0</v>
      </c>
      <c r="DC46" s="242">
        <f t="shared" si="132"/>
        <v>0</v>
      </c>
      <c r="DD46" s="242">
        <f t="shared" si="133"/>
        <v>0</v>
      </c>
      <c r="DE46" s="242">
        <f t="shared" si="133"/>
        <v>0</v>
      </c>
      <c r="DF46" s="242">
        <f t="shared" si="133"/>
        <v>0</v>
      </c>
      <c r="DG46" s="242">
        <f t="shared" si="133"/>
        <v>0</v>
      </c>
      <c r="DH46" s="242">
        <f t="shared" si="134"/>
        <v>0</v>
      </c>
      <c r="DI46" s="242">
        <f t="shared" si="134"/>
        <v>0</v>
      </c>
      <c r="DJ46" s="242">
        <f t="shared" si="134"/>
        <v>0</v>
      </c>
      <c r="DK46" s="242">
        <f t="shared" si="134"/>
        <v>0</v>
      </c>
      <c r="DL46" s="242">
        <f t="shared" si="135"/>
        <v>0</v>
      </c>
      <c r="DM46" s="242">
        <f t="shared" si="135"/>
        <v>0</v>
      </c>
      <c r="DN46" s="242">
        <f t="shared" si="135"/>
        <v>0</v>
      </c>
      <c r="DO46" s="242">
        <f t="shared" si="135"/>
        <v>0</v>
      </c>
      <c r="DP46" s="242">
        <f t="shared" si="135"/>
        <v>0</v>
      </c>
      <c r="DQ46" s="242">
        <f t="shared" si="135"/>
        <v>0</v>
      </c>
      <c r="DR46" s="242">
        <f t="shared" si="135"/>
        <v>0</v>
      </c>
      <c r="DS46" s="242">
        <f t="shared" si="135"/>
        <v>0</v>
      </c>
      <c r="DT46" s="242">
        <f t="shared" si="135"/>
        <v>0</v>
      </c>
      <c r="DU46" s="242">
        <f t="shared" si="135"/>
        <v>0</v>
      </c>
      <c r="DV46" s="242">
        <f t="shared" si="135"/>
        <v>0</v>
      </c>
      <c r="DW46" s="242">
        <f t="shared" si="135"/>
        <v>0</v>
      </c>
      <c r="DX46" s="242">
        <f t="shared" si="135"/>
        <v>0</v>
      </c>
      <c r="DY46" s="242">
        <f t="shared" si="135"/>
        <v>0</v>
      </c>
      <c r="DZ46" s="242">
        <f t="shared" si="135"/>
        <v>0</v>
      </c>
      <c r="EA46" s="242">
        <f t="shared" si="135"/>
        <v>0</v>
      </c>
      <c r="EB46" s="242">
        <f t="shared" si="135"/>
        <v>0</v>
      </c>
      <c r="EE46" s="242">
        <v>0</v>
      </c>
      <c r="EF46" s="242"/>
      <c r="EG46" s="242">
        <f t="shared" si="136"/>
        <v>0</v>
      </c>
      <c r="EH46" s="242">
        <f t="shared" si="136"/>
        <v>0</v>
      </c>
      <c r="EI46" s="242">
        <f t="shared" si="136"/>
        <v>0</v>
      </c>
      <c r="EJ46" s="242">
        <f t="shared" si="136"/>
        <v>0</v>
      </c>
      <c r="EK46" s="242">
        <f t="shared" si="137"/>
        <v>0</v>
      </c>
      <c r="EL46" s="242">
        <f t="shared" si="137"/>
        <v>0</v>
      </c>
      <c r="EM46" s="242">
        <f t="shared" si="137"/>
        <v>0</v>
      </c>
      <c r="EN46" s="242">
        <f t="shared" si="137"/>
        <v>0</v>
      </c>
      <c r="EO46" s="242">
        <f t="shared" si="138"/>
        <v>0</v>
      </c>
      <c r="EP46" s="242">
        <f t="shared" si="138"/>
        <v>0</v>
      </c>
      <c r="EQ46" s="242">
        <f t="shared" si="138"/>
        <v>0</v>
      </c>
      <c r="ER46" s="242">
        <f t="shared" si="138"/>
        <v>0</v>
      </c>
      <c r="ES46" s="242">
        <f t="shared" si="139"/>
        <v>0</v>
      </c>
      <c r="ET46" s="242">
        <f t="shared" si="139"/>
        <v>0</v>
      </c>
      <c r="EU46" s="242">
        <f t="shared" si="139"/>
        <v>0</v>
      </c>
      <c r="EV46" s="242">
        <f t="shared" si="139"/>
        <v>0</v>
      </c>
      <c r="EW46" s="242">
        <f t="shared" si="139"/>
        <v>0</v>
      </c>
      <c r="EX46" s="242">
        <f t="shared" si="139"/>
        <v>0</v>
      </c>
      <c r="EY46" s="242">
        <f t="shared" si="139"/>
        <v>0</v>
      </c>
      <c r="EZ46" s="242">
        <f t="shared" si="139"/>
        <v>0</v>
      </c>
      <c r="FA46" s="242">
        <f t="shared" si="139"/>
        <v>0</v>
      </c>
      <c r="FB46" s="242">
        <f t="shared" si="139"/>
        <v>0</v>
      </c>
      <c r="FC46" s="242">
        <f t="shared" si="139"/>
        <v>0</v>
      </c>
      <c r="FD46" s="242">
        <f t="shared" si="139"/>
        <v>0</v>
      </c>
      <c r="FE46" s="242">
        <f t="shared" si="139"/>
        <v>0</v>
      </c>
      <c r="FF46" s="242">
        <f t="shared" si="139"/>
        <v>0</v>
      </c>
      <c r="FG46" s="242">
        <f t="shared" si="139"/>
        <v>0</v>
      </c>
      <c r="FH46" s="242">
        <f t="shared" si="139"/>
        <v>0</v>
      </c>
      <c r="FI46" s="242">
        <f t="shared" si="139"/>
        <v>0</v>
      </c>
      <c r="FL46" s="242">
        <v>0</v>
      </c>
      <c r="FM46" s="242"/>
      <c r="FN46" s="242">
        <f t="shared" si="140"/>
        <v>0</v>
      </c>
      <c r="FO46" s="242">
        <f t="shared" si="140"/>
        <v>0</v>
      </c>
      <c r="FP46" s="242">
        <f t="shared" si="140"/>
        <v>0</v>
      </c>
      <c r="FQ46" s="242">
        <f t="shared" si="140"/>
        <v>0</v>
      </c>
      <c r="FR46" s="242">
        <f t="shared" si="140"/>
        <v>0</v>
      </c>
      <c r="FS46" s="242">
        <f t="shared" si="140"/>
        <v>0</v>
      </c>
      <c r="FT46" s="242">
        <f t="shared" si="140"/>
        <v>0</v>
      </c>
      <c r="FU46" s="242">
        <f t="shared" si="140"/>
        <v>0</v>
      </c>
      <c r="FV46" s="242">
        <f t="shared" si="140"/>
        <v>0</v>
      </c>
      <c r="FW46" s="242">
        <f t="shared" si="140"/>
        <v>0</v>
      </c>
      <c r="FX46" s="242">
        <f t="shared" si="140"/>
        <v>0</v>
      </c>
      <c r="FY46" s="242">
        <f t="shared" si="140"/>
        <v>0</v>
      </c>
      <c r="FZ46" s="242">
        <f t="shared" si="140"/>
        <v>0</v>
      </c>
      <c r="GA46" s="242">
        <f t="shared" si="140"/>
        <v>0</v>
      </c>
      <c r="GB46" s="242">
        <f t="shared" si="140"/>
        <v>0</v>
      </c>
      <c r="GC46" s="242">
        <f t="shared" si="140"/>
        <v>0</v>
      </c>
      <c r="GD46" s="242">
        <f t="shared" si="141"/>
        <v>0</v>
      </c>
      <c r="GE46" s="242">
        <f t="shared" si="141"/>
        <v>0</v>
      </c>
      <c r="GF46" s="242">
        <f t="shared" si="141"/>
        <v>0</v>
      </c>
      <c r="GG46" s="242">
        <f t="shared" si="141"/>
        <v>0</v>
      </c>
      <c r="GH46" s="242">
        <f t="shared" si="141"/>
        <v>0</v>
      </c>
      <c r="GI46" s="242">
        <f t="shared" si="141"/>
        <v>0</v>
      </c>
      <c r="GJ46" s="242">
        <f t="shared" si="141"/>
        <v>0</v>
      </c>
      <c r="GK46" s="242">
        <f t="shared" si="141"/>
        <v>0</v>
      </c>
      <c r="GL46" s="242">
        <f t="shared" si="141"/>
        <v>0</v>
      </c>
      <c r="GM46" s="242">
        <f t="shared" si="141"/>
        <v>0</v>
      </c>
      <c r="GN46" s="242">
        <f t="shared" si="141"/>
        <v>0</v>
      </c>
      <c r="GO46" s="242">
        <f t="shared" si="141"/>
        <v>0</v>
      </c>
      <c r="GP46" s="242">
        <f t="shared" si="141"/>
        <v>0</v>
      </c>
      <c r="GS46" s="242"/>
      <c r="GT46" s="242"/>
      <c r="GU46" s="242"/>
      <c r="GV46" s="242"/>
      <c r="GW46" s="242"/>
      <c r="GX46" s="242"/>
      <c r="GY46" s="242"/>
      <c r="GZ46" s="242"/>
      <c r="HA46" s="242"/>
      <c r="HB46" s="242"/>
      <c r="HC46" s="242"/>
      <c r="HD46" s="242"/>
      <c r="HE46" s="242"/>
      <c r="HF46" s="242"/>
      <c r="HG46" s="242"/>
      <c r="HH46" s="242"/>
      <c r="HI46" s="242"/>
      <c r="HJ46" s="242"/>
      <c r="HK46" s="242"/>
      <c r="HL46" s="242"/>
      <c r="HM46" s="242"/>
      <c r="HN46" s="242"/>
      <c r="HO46" s="242"/>
      <c r="HP46" s="242"/>
      <c r="HQ46" s="242"/>
      <c r="HR46" s="242"/>
      <c r="HS46" s="242"/>
      <c r="HT46" s="242"/>
      <c r="HU46" s="242"/>
      <c r="HV46" s="242"/>
      <c r="HW46" s="242"/>
      <c r="HZ46" s="242">
        <v>0</v>
      </c>
      <c r="IA46" s="242">
        <f t="shared" si="142"/>
        <v>0</v>
      </c>
      <c r="IB46" s="517">
        <f t="shared" si="142"/>
        <v>0</v>
      </c>
      <c r="IC46" s="517">
        <f t="shared" si="142"/>
        <v>0</v>
      </c>
      <c r="ID46" s="517">
        <f t="shared" si="142"/>
        <v>0</v>
      </c>
      <c r="IE46" s="242">
        <f t="shared" si="142"/>
        <v>0</v>
      </c>
      <c r="IF46" s="242">
        <f t="shared" si="142"/>
        <v>0</v>
      </c>
      <c r="IG46" s="517">
        <f t="shared" si="142"/>
        <v>0</v>
      </c>
      <c r="IH46" s="517">
        <f t="shared" si="142"/>
        <v>0</v>
      </c>
      <c r="II46" s="517">
        <f t="shared" si="142"/>
        <v>0</v>
      </c>
      <c r="IJ46" s="242">
        <f t="shared" si="142"/>
        <v>0</v>
      </c>
      <c r="IK46" s="242">
        <f t="shared" si="143"/>
        <v>0</v>
      </c>
      <c r="IL46" s="517">
        <f t="shared" si="143"/>
        <v>0</v>
      </c>
      <c r="IM46" s="517">
        <f t="shared" si="143"/>
        <v>0</v>
      </c>
      <c r="IN46" s="517">
        <f t="shared" si="143"/>
        <v>0</v>
      </c>
      <c r="IO46" s="242">
        <f t="shared" si="143"/>
        <v>0</v>
      </c>
      <c r="IP46" s="517">
        <f t="shared" si="143"/>
        <v>0</v>
      </c>
      <c r="IQ46" s="517">
        <f t="shared" si="143"/>
        <v>0</v>
      </c>
      <c r="IR46" s="242">
        <f t="shared" si="144"/>
        <v>0</v>
      </c>
      <c r="IS46" s="242">
        <f t="shared" si="144"/>
        <v>0</v>
      </c>
      <c r="IT46" s="242">
        <f t="shared" si="144"/>
        <v>0</v>
      </c>
      <c r="IU46" s="517">
        <f t="shared" si="144"/>
        <v>0</v>
      </c>
      <c r="IV46" s="242">
        <f t="shared" si="144"/>
        <v>0</v>
      </c>
      <c r="IW46" s="517">
        <f t="shared" si="144"/>
        <v>0</v>
      </c>
      <c r="IX46" s="517">
        <f t="shared" si="144"/>
        <v>0</v>
      </c>
      <c r="IY46" s="517">
        <f t="shared" si="144"/>
        <v>0</v>
      </c>
      <c r="IZ46" s="517">
        <f t="shared" si="145"/>
        <v>0</v>
      </c>
      <c r="JA46" s="242">
        <f t="shared" si="145"/>
        <v>0</v>
      </c>
      <c r="JB46" s="517">
        <f t="shared" si="145"/>
        <v>0</v>
      </c>
      <c r="JC46" s="518">
        <f t="shared" si="145"/>
        <v>0</v>
      </c>
      <c r="JD46" s="242">
        <f t="shared" si="146"/>
        <v>0</v>
      </c>
      <c r="JG46" s="242"/>
      <c r="JH46" s="242"/>
      <c r="JI46" s="242">
        <f t="shared" si="147"/>
        <v>0</v>
      </c>
      <c r="JJ46" s="242">
        <f t="shared" si="147"/>
        <v>0</v>
      </c>
      <c r="JK46" s="242">
        <f t="shared" si="147"/>
        <v>0</v>
      </c>
      <c r="JL46" s="242">
        <f t="shared" si="147"/>
        <v>0</v>
      </c>
      <c r="JM46" s="242">
        <f t="shared" si="147"/>
        <v>0</v>
      </c>
      <c r="JN46" s="242">
        <f t="shared" si="147"/>
        <v>0</v>
      </c>
      <c r="JO46" s="242">
        <f t="shared" si="147"/>
        <v>0</v>
      </c>
      <c r="JP46" s="242">
        <f t="shared" si="147"/>
        <v>0</v>
      </c>
      <c r="JQ46" s="242">
        <f t="shared" si="147"/>
        <v>0</v>
      </c>
      <c r="JR46" s="242">
        <f t="shared" si="148"/>
        <v>0</v>
      </c>
      <c r="JS46" s="242">
        <f t="shared" si="148"/>
        <v>0</v>
      </c>
      <c r="JT46" s="242">
        <f t="shared" si="148"/>
        <v>0</v>
      </c>
      <c r="JU46" s="242">
        <f t="shared" si="148"/>
        <v>0</v>
      </c>
      <c r="JV46" s="242">
        <f t="shared" si="148"/>
        <v>0</v>
      </c>
      <c r="JW46" s="242">
        <f t="shared" si="148"/>
        <v>0</v>
      </c>
      <c r="JX46" s="242">
        <f t="shared" si="148"/>
        <v>0</v>
      </c>
      <c r="JY46" s="242">
        <f t="shared" si="149"/>
        <v>0</v>
      </c>
      <c r="JZ46" s="242">
        <f t="shared" si="149"/>
        <v>0</v>
      </c>
      <c r="KA46" s="242">
        <f t="shared" si="149"/>
        <v>0</v>
      </c>
      <c r="KB46" s="242">
        <f t="shared" si="149"/>
        <v>0</v>
      </c>
      <c r="KC46" s="242">
        <f t="shared" si="149"/>
        <v>0</v>
      </c>
      <c r="KD46" s="242">
        <f t="shared" si="149"/>
        <v>0</v>
      </c>
      <c r="KE46" s="242">
        <f t="shared" si="149"/>
        <v>0</v>
      </c>
      <c r="KF46" s="242">
        <f t="shared" si="149"/>
        <v>0</v>
      </c>
      <c r="KG46" s="242">
        <f t="shared" si="150"/>
        <v>0</v>
      </c>
      <c r="KH46" s="242">
        <f t="shared" si="150"/>
        <v>0</v>
      </c>
      <c r="KI46" s="242">
        <f t="shared" si="150"/>
        <v>0</v>
      </c>
      <c r="KJ46" s="242">
        <f t="shared" si="150"/>
        <v>0</v>
      </c>
      <c r="KK46" s="242">
        <f t="shared" si="149"/>
        <v>0</v>
      </c>
      <c r="KL46" s="234"/>
      <c r="KN46" s="242"/>
      <c r="KO46" s="242">
        <f t="shared" si="151"/>
        <v>0</v>
      </c>
      <c r="KP46" s="242">
        <f t="shared" si="151"/>
        <v>0</v>
      </c>
      <c r="KQ46" s="242">
        <f t="shared" si="151"/>
        <v>0</v>
      </c>
      <c r="KR46" s="242">
        <f t="shared" si="151"/>
        <v>0</v>
      </c>
      <c r="KS46" s="242">
        <f t="shared" si="151"/>
        <v>0</v>
      </c>
      <c r="KT46" s="242">
        <f t="shared" si="151"/>
        <v>0</v>
      </c>
      <c r="KU46" s="242">
        <f t="shared" si="151"/>
        <v>0</v>
      </c>
      <c r="KV46" s="242">
        <f t="shared" si="151"/>
        <v>0</v>
      </c>
      <c r="KW46" s="242">
        <f t="shared" si="151"/>
        <v>0</v>
      </c>
      <c r="KX46" s="242">
        <f t="shared" si="151"/>
        <v>0</v>
      </c>
      <c r="KY46" s="242">
        <f t="shared" si="152"/>
        <v>0</v>
      </c>
      <c r="KZ46" s="242">
        <f t="shared" si="152"/>
        <v>0</v>
      </c>
      <c r="LA46" s="242">
        <f t="shared" si="152"/>
        <v>0</v>
      </c>
      <c r="LB46" s="242">
        <f t="shared" si="152"/>
        <v>0</v>
      </c>
      <c r="LC46" s="242">
        <f t="shared" si="152"/>
        <v>0</v>
      </c>
      <c r="LD46" s="242">
        <f t="shared" si="152"/>
        <v>0</v>
      </c>
      <c r="LE46" s="242">
        <f t="shared" si="152"/>
        <v>0</v>
      </c>
      <c r="LF46" s="242">
        <f t="shared" si="153"/>
        <v>0</v>
      </c>
      <c r="LG46" s="242">
        <f t="shared" si="153"/>
        <v>0</v>
      </c>
      <c r="LH46" s="242">
        <f t="shared" si="153"/>
        <v>0</v>
      </c>
      <c r="LI46" s="242">
        <f t="shared" si="153"/>
        <v>0</v>
      </c>
      <c r="LJ46" s="242">
        <f t="shared" si="153"/>
        <v>0</v>
      </c>
      <c r="LK46" s="242">
        <f t="shared" si="153"/>
        <v>0</v>
      </c>
      <c r="LL46" s="242">
        <f t="shared" si="153"/>
        <v>0</v>
      </c>
      <c r="LM46" s="242">
        <f t="shared" si="153"/>
        <v>0</v>
      </c>
      <c r="LN46" s="242">
        <f t="shared" si="154"/>
        <v>0</v>
      </c>
      <c r="LO46" s="242">
        <f t="shared" si="154"/>
        <v>0</v>
      </c>
      <c r="LP46" s="242">
        <f t="shared" si="154"/>
        <v>0</v>
      </c>
      <c r="LQ46" s="242">
        <f t="shared" si="154"/>
        <v>0</v>
      </c>
      <c r="LR46" s="240">
        <f t="shared" si="63"/>
        <v>0</v>
      </c>
      <c r="LU46" s="242"/>
      <c r="LV46" s="242">
        <f t="shared" si="155"/>
        <v>0</v>
      </c>
      <c r="LW46" s="242">
        <f t="shared" si="155"/>
        <v>0</v>
      </c>
      <c r="LX46" s="242">
        <f t="shared" si="155"/>
        <v>0</v>
      </c>
      <c r="LY46" s="242">
        <f t="shared" si="155"/>
        <v>0</v>
      </c>
      <c r="LZ46" s="242">
        <f t="shared" si="155"/>
        <v>0</v>
      </c>
      <c r="MA46" s="242">
        <f t="shared" si="155"/>
        <v>0</v>
      </c>
      <c r="MB46" s="242">
        <f t="shared" si="155"/>
        <v>0</v>
      </c>
      <c r="MC46" s="242">
        <f t="shared" si="155"/>
        <v>0</v>
      </c>
      <c r="MD46" s="242">
        <f t="shared" si="155"/>
        <v>0</v>
      </c>
      <c r="ME46" s="242">
        <f t="shared" si="155"/>
        <v>0</v>
      </c>
      <c r="MF46" s="242">
        <f t="shared" si="156"/>
        <v>0</v>
      </c>
      <c r="MG46" s="242">
        <f t="shared" si="156"/>
        <v>0</v>
      </c>
      <c r="MH46" s="242">
        <f t="shared" si="156"/>
        <v>0</v>
      </c>
      <c r="MI46" s="242">
        <f t="shared" si="156"/>
        <v>0</v>
      </c>
      <c r="MJ46" s="242">
        <f t="shared" si="156"/>
        <v>0</v>
      </c>
      <c r="MK46" s="242">
        <f t="shared" si="156"/>
        <v>0</v>
      </c>
      <c r="ML46" s="242">
        <f t="shared" si="156"/>
        <v>0</v>
      </c>
      <c r="MM46" s="242">
        <f t="shared" si="157"/>
        <v>0</v>
      </c>
      <c r="MN46" s="242">
        <f t="shared" si="157"/>
        <v>0</v>
      </c>
      <c r="MO46" s="242">
        <f t="shared" si="157"/>
        <v>0</v>
      </c>
      <c r="MP46" s="242">
        <f t="shared" si="157"/>
        <v>0</v>
      </c>
      <c r="MQ46" s="242">
        <f t="shared" si="157"/>
        <v>0</v>
      </c>
      <c r="MR46" s="242">
        <f t="shared" si="157"/>
        <v>0</v>
      </c>
      <c r="MS46" s="242">
        <f t="shared" si="157"/>
        <v>0</v>
      </c>
      <c r="MT46" s="242">
        <f t="shared" si="157"/>
        <v>0</v>
      </c>
      <c r="MU46" s="242">
        <f t="shared" si="158"/>
        <v>0</v>
      </c>
      <c r="MV46" s="242">
        <f t="shared" si="158"/>
        <v>0</v>
      </c>
      <c r="MW46" s="242">
        <f t="shared" si="158"/>
        <v>0</v>
      </c>
      <c r="MX46" s="242">
        <f t="shared" si="158"/>
        <v>0</v>
      </c>
      <c r="MY46" s="240">
        <f t="shared" si="66"/>
        <v>0</v>
      </c>
      <c r="NB46" s="242"/>
      <c r="NC46" s="242">
        <f t="shared" si="159"/>
        <v>0</v>
      </c>
      <c r="ND46" s="242">
        <f t="shared" si="159"/>
        <v>0</v>
      </c>
      <c r="NE46" s="242">
        <f t="shared" si="159"/>
        <v>0</v>
      </c>
      <c r="NF46" s="242">
        <f t="shared" si="159"/>
        <v>0</v>
      </c>
      <c r="NG46" s="242">
        <f t="shared" si="159"/>
        <v>0</v>
      </c>
      <c r="NH46" s="242">
        <f t="shared" si="159"/>
        <v>0</v>
      </c>
      <c r="NI46" s="242">
        <f t="shared" si="159"/>
        <v>0</v>
      </c>
      <c r="NJ46" s="242">
        <f t="shared" si="159"/>
        <v>0</v>
      </c>
      <c r="NK46" s="242">
        <f t="shared" si="159"/>
        <v>0</v>
      </c>
      <c r="NL46" s="242">
        <f t="shared" si="159"/>
        <v>0</v>
      </c>
      <c r="NM46" s="242">
        <f t="shared" si="160"/>
        <v>0</v>
      </c>
      <c r="NN46" s="242">
        <f t="shared" si="160"/>
        <v>0</v>
      </c>
      <c r="NO46" s="242">
        <f t="shared" si="160"/>
        <v>0</v>
      </c>
      <c r="NP46" s="242">
        <f t="shared" si="160"/>
        <v>0</v>
      </c>
      <c r="NQ46" s="242">
        <f t="shared" si="160"/>
        <v>0</v>
      </c>
      <c r="NR46" s="242">
        <f t="shared" si="160"/>
        <v>0</v>
      </c>
      <c r="NS46" s="242">
        <f t="shared" si="160"/>
        <v>0</v>
      </c>
      <c r="NT46" s="242">
        <f t="shared" si="161"/>
        <v>0</v>
      </c>
      <c r="NU46" s="242">
        <f t="shared" si="161"/>
        <v>0</v>
      </c>
      <c r="NV46" s="242">
        <f t="shared" si="161"/>
        <v>0</v>
      </c>
      <c r="NW46" s="242">
        <f t="shared" si="161"/>
        <v>0</v>
      </c>
      <c r="NX46" s="242">
        <f t="shared" si="161"/>
        <v>0</v>
      </c>
      <c r="NY46" s="242">
        <f t="shared" si="161"/>
        <v>0</v>
      </c>
      <c r="NZ46" s="242">
        <f t="shared" si="161"/>
        <v>0</v>
      </c>
      <c r="OA46" s="242">
        <f t="shared" si="161"/>
        <v>0</v>
      </c>
      <c r="OB46" s="242">
        <f t="shared" si="162"/>
        <v>0</v>
      </c>
      <c r="OC46" s="242">
        <f t="shared" si="162"/>
        <v>0</v>
      </c>
      <c r="OD46" s="242">
        <f t="shared" si="162"/>
        <v>0</v>
      </c>
      <c r="OE46" s="242">
        <f t="shared" si="162"/>
        <v>0</v>
      </c>
      <c r="OF46" s="240">
        <f t="shared" si="69"/>
        <v>0</v>
      </c>
      <c r="OI46" s="242"/>
      <c r="OJ46" s="242">
        <f t="shared" si="163"/>
        <v>0</v>
      </c>
      <c r="OK46" s="242">
        <f t="shared" si="163"/>
        <v>0</v>
      </c>
      <c r="OL46" s="242">
        <f t="shared" si="163"/>
        <v>0</v>
      </c>
      <c r="OM46" s="242">
        <f t="shared" si="163"/>
        <v>0</v>
      </c>
      <c r="ON46" s="242">
        <f t="shared" si="163"/>
        <v>0</v>
      </c>
      <c r="OO46" s="242">
        <f t="shared" si="163"/>
        <v>0</v>
      </c>
      <c r="OP46" s="242">
        <f t="shared" si="163"/>
        <v>0</v>
      </c>
      <c r="OQ46" s="242">
        <f t="shared" si="163"/>
        <v>0</v>
      </c>
      <c r="OR46" s="242">
        <f t="shared" si="163"/>
        <v>0</v>
      </c>
      <c r="OS46" s="242">
        <f t="shared" si="163"/>
        <v>0</v>
      </c>
      <c r="OT46" s="242">
        <f t="shared" si="164"/>
        <v>0</v>
      </c>
      <c r="OU46" s="242">
        <f t="shared" si="164"/>
        <v>0</v>
      </c>
      <c r="OV46" s="242">
        <f t="shared" si="164"/>
        <v>0</v>
      </c>
      <c r="OW46" s="242">
        <f t="shared" si="164"/>
        <v>0</v>
      </c>
      <c r="OX46" s="242">
        <f t="shared" si="164"/>
        <v>0</v>
      </c>
      <c r="OY46" s="242">
        <f t="shared" si="164"/>
        <v>0</v>
      </c>
      <c r="OZ46" s="242">
        <f t="shared" si="164"/>
        <v>0</v>
      </c>
      <c r="PA46" s="242">
        <f t="shared" si="165"/>
        <v>0</v>
      </c>
      <c r="PB46" s="242">
        <f t="shared" si="165"/>
        <v>0</v>
      </c>
      <c r="PC46" s="242">
        <f t="shared" si="165"/>
        <v>0</v>
      </c>
      <c r="PD46" s="242">
        <f t="shared" si="165"/>
        <v>0</v>
      </c>
      <c r="PE46" s="242">
        <f t="shared" si="165"/>
        <v>0</v>
      </c>
      <c r="PF46" s="242">
        <f t="shared" si="165"/>
        <v>0</v>
      </c>
      <c r="PG46" s="242">
        <f t="shared" si="165"/>
        <v>0</v>
      </c>
      <c r="PH46" s="242">
        <f t="shared" si="165"/>
        <v>0</v>
      </c>
      <c r="PI46" s="242">
        <f t="shared" si="166"/>
        <v>0</v>
      </c>
      <c r="PJ46" s="242">
        <f t="shared" si="166"/>
        <v>0</v>
      </c>
      <c r="PK46" s="242">
        <f t="shared" si="166"/>
        <v>0</v>
      </c>
      <c r="PL46" s="242">
        <f t="shared" si="166"/>
        <v>0</v>
      </c>
      <c r="PM46" s="240">
        <f t="shared" si="72"/>
        <v>0</v>
      </c>
      <c r="PP46" s="242"/>
      <c r="PQ46" s="242">
        <f t="shared" si="167"/>
        <v>0</v>
      </c>
      <c r="PR46" s="242">
        <f t="shared" si="167"/>
        <v>0</v>
      </c>
      <c r="PS46" s="242">
        <f t="shared" si="167"/>
        <v>0</v>
      </c>
      <c r="PT46" s="242">
        <f t="shared" si="167"/>
        <v>0</v>
      </c>
      <c r="PU46" s="242">
        <f t="shared" si="167"/>
        <v>0</v>
      </c>
      <c r="PV46" s="242">
        <f t="shared" si="167"/>
        <v>0</v>
      </c>
      <c r="PW46" s="242">
        <f t="shared" si="167"/>
        <v>0</v>
      </c>
      <c r="PX46" s="242">
        <f t="shared" si="167"/>
        <v>0</v>
      </c>
      <c r="PY46" s="242">
        <f t="shared" si="167"/>
        <v>0</v>
      </c>
      <c r="PZ46" s="242">
        <f t="shared" si="167"/>
        <v>0</v>
      </c>
      <c r="QA46" s="242">
        <f t="shared" si="168"/>
        <v>0</v>
      </c>
      <c r="QB46" s="242">
        <f t="shared" si="168"/>
        <v>0</v>
      </c>
      <c r="QC46" s="242">
        <f t="shared" si="168"/>
        <v>0</v>
      </c>
      <c r="QD46" s="242">
        <f t="shared" si="168"/>
        <v>0</v>
      </c>
      <c r="QE46" s="242">
        <f t="shared" si="168"/>
        <v>0</v>
      </c>
      <c r="QF46" s="242">
        <f t="shared" si="168"/>
        <v>0</v>
      </c>
      <c r="QG46" s="242">
        <f t="shared" si="168"/>
        <v>0</v>
      </c>
      <c r="QH46" s="242">
        <f t="shared" si="169"/>
        <v>0</v>
      </c>
      <c r="QI46" s="242">
        <f t="shared" si="169"/>
        <v>0</v>
      </c>
      <c r="QJ46" s="242">
        <f t="shared" si="169"/>
        <v>0</v>
      </c>
      <c r="QK46" s="242">
        <f t="shared" si="169"/>
        <v>0</v>
      </c>
      <c r="QL46" s="242">
        <f t="shared" si="169"/>
        <v>0</v>
      </c>
      <c r="QM46" s="242">
        <f t="shared" si="169"/>
        <v>0</v>
      </c>
      <c r="QN46" s="242">
        <f t="shared" si="169"/>
        <v>0</v>
      </c>
      <c r="QO46" s="242">
        <f t="shared" si="169"/>
        <v>0</v>
      </c>
      <c r="QP46" s="242">
        <f t="shared" si="170"/>
        <v>0</v>
      </c>
      <c r="QQ46" s="242">
        <f t="shared" si="170"/>
        <v>0</v>
      </c>
      <c r="QR46" s="242">
        <f t="shared" si="170"/>
        <v>0</v>
      </c>
      <c r="QS46" s="242">
        <f t="shared" si="170"/>
        <v>0</v>
      </c>
      <c r="QT46" s="242">
        <f t="shared" si="75"/>
        <v>0</v>
      </c>
      <c r="QU46" s="235"/>
      <c r="QV46" s="235"/>
      <c r="QW46" s="242"/>
      <c r="QX46" s="242">
        <f t="shared" si="171"/>
        <v>0</v>
      </c>
      <c r="QY46" s="242">
        <f t="shared" si="171"/>
        <v>0</v>
      </c>
      <c r="QZ46" s="242">
        <f t="shared" si="171"/>
        <v>0</v>
      </c>
      <c r="RA46" s="242">
        <f t="shared" si="171"/>
        <v>0</v>
      </c>
      <c r="RB46" s="242">
        <f t="shared" si="171"/>
        <v>0</v>
      </c>
      <c r="RC46" s="242">
        <f t="shared" si="171"/>
        <v>0</v>
      </c>
      <c r="RD46" s="242">
        <f t="shared" si="171"/>
        <v>0</v>
      </c>
      <c r="RE46" s="242">
        <f t="shared" si="171"/>
        <v>0</v>
      </c>
      <c r="RF46" s="242">
        <f t="shared" si="171"/>
        <v>0</v>
      </c>
      <c r="RG46" s="242">
        <f t="shared" si="171"/>
        <v>0</v>
      </c>
      <c r="RH46" s="242">
        <f t="shared" si="172"/>
        <v>0</v>
      </c>
      <c r="RI46" s="242">
        <f t="shared" si="172"/>
        <v>0</v>
      </c>
      <c r="RJ46" s="242">
        <f t="shared" si="172"/>
        <v>0</v>
      </c>
      <c r="RK46" s="242">
        <f t="shared" si="172"/>
        <v>0</v>
      </c>
      <c r="RL46" s="242">
        <f t="shared" si="172"/>
        <v>0</v>
      </c>
      <c r="RM46" s="242">
        <f t="shared" si="172"/>
        <v>0</v>
      </c>
      <c r="RN46" s="242">
        <f t="shared" si="172"/>
        <v>0</v>
      </c>
      <c r="RO46" s="242">
        <f t="shared" si="173"/>
        <v>0</v>
      </c>
      <c r="RP46" s="242">
        <f t="shared" si="173"/>
        <v>0</v>
      </c>
      <c r="RQ46" s="242">
        <f t="shared" si="173"/>
        <v>0</v>
      </c>
      <c r="RR46" s="242">
        <f t="shared" si="173"/>
        <v>0</v>
      </c>
      <c r="RS46" s="242">
        <f t="shared" si="173"/>
        <v>0</v>
      </c>
      <c r="RT46" s="242">
        <f t="shared" si="173"/>
        <v>0</v>
      </c>
      <c r="RU46" s="242">
        <f t="shared" si="173"/>
        <v>0</v>
      </c>
      <c r="RV46" s="242">
        <f t="shared" si="173"/>
        <v>0</v>
      </c>
      <c r="RW46" s="242">
        <f t="shared" si="174"/>
        <v>0</v>
      </c>
      <c r="RX46" s="242">
        <f t="shared" si="174"/>
        <v>0</v>
      </c>
      <c r="RY46" s="242">
        <f t="shared" si="174"/>
        <v>0</v>
      </c>
      <c r="RZ46" s="242">
        <f t="shared" si="174"/>
        <v>0</v>
      </c>
      <c r="SA46" s="242">
        <f t="shared" si="173"/>
        <v>0</v>
      </c>
    </row>
    <row r="47" spans="1:495" s="223" customFormat="1" ht="15" hidden="1" outlineLevel="1">
      <c r="A47" s="604">
        <f t="shared" si="36"/>
        <v>35</v>
      </c>
      <c r="B47" s="516" t="s">
        <v>131</v>
      </c>
      <c r="C47" s="242"/>
      <c r="D47" s="242"/>
      <c r="E47" s="242"/>
      <c r="F47" s="242"/>
      <c r="G47" s="242"/>
      <c r="H47" s="242"/>
      <c r="I47" s="242"/>
      <c r="J47" s="242"/>
      <c r="K47" s="242"/>
      <c r="L47" s="242"/>
      <c r="M47" s="242"/>
      <c r="N47" s="242"/>
      <c r="O47" s="242"/>
      <c r="P47" s="242"/>
      <c r="Q47" s="242"/>
      <c r="R47" s="242"/>
      <c r="S47" s="242"/>
      <c r="T47" s="242"/>
      <c r="U47" s="242"/>
      <c r="V47" s="242"/>
      <c r="W47" s="242"/>
      <c r="X47" s="242"/>
      <c r="Y47" s="242"/>
      <c r="Z47" s="242"/>
      <c r="AA47" s="242"/>
      <c r="AB47" s="242"/>
      <c r="AC47" s="242"/>
      <c r="AD47" s="242"/>
      <c r="AE47" s="242"/>
      <c r="AF47" s="242"/>
      <c r="AG47" s="242"/>
      <c r="AJ47" s="242"/>
      <c r="AK47" s="242"/>
      <c r="AL47" s="242"/>
      <c r="AM47" s="242"/>
      <c r="AN47" s="242"/>
      <c r="AO47" s="242"/>
      <c r="AP47" s="242"/>
      <c r="AQ47" s="242"/>
      <c r="AR47" s="242"/>
      <c r="AS47" s="242"/>
      <c r="AT47" s="242"/>
      <c r="AU47" s="242"/>
      <c r="AV47" s="242"/>
      <c r="AW47" s="242"/>
      <c r="AX47" s="242"/>
      <c r="AY47" s="242"/>
      <c r="AZ47" s="242"/>
      <c r="BA47" s="242"/>
      <c r="BB47" s="242"/>
      <c r="BC47" s="242"/>
      <c r="BD47" s="242"/>
      <c r="BE47" s="242"/>
      <c r="BF47" s="242"/>
      <c r="BG47" s="242"/>
      <c r="BH47" s="242"/>
      <c r="BI47" s="242"/>
      <c r="BJ47" s="242"/>
      <c r="BK47" s="242"/>
      <c r="BL47" s="242"/>
      <c r="BM47" s="242"/>
      <c r="BN47" s="242"/>
      <c r="BQ47" s="242"/>
      <c r="BR47" s="242"/>
      <c r="BS47" s="242"/>
      <c r="BT47" s="242"/>
      <c r="BU47" s="242"/>
      <c r="BV47" s="242"/>
      <c r="BW47" s="242"/>
      <c r="BX47" s="242"/>
      <c r="BY47" s="242"/>
      <c r="BZ47" s="242"/>
      <c r="CA47" s="242"/>
      <c r="CB47" s="242"/>
      <c r="CC47" s="242"/>
      <c r="CD47" s="242"/>
      <c r="CE47" s="242"/>
      <c r="CF47" s="242"/>
      <c r="CG47" s="242"/>
      <c r="CH47" s="242"/>
      <c r="CI47" s="242"/>
      <c r="CJ47" s="242"/>
      <c r="CK47" s="242"/>
      <c r="CL47" s="242"/>
      <c r="CM47" s="242"/>
      <c r="CN47" s="242"/>
      <c r="CO47" s="242"/>
      <c r="CP47" s="242"/>
      <c r="CQ47" s="242"/>
      <c r="CR47" s="242"/>
      <c r="CS47" s="242"/>
      <c r="CT47" s="242"/>
      <c r="CU47" s="242"/>
      <c r="CX47" s="242"/>
      <c r="CY47" s="242"/>
      <c r="CZ47" s="242"/>
      <c r="DA47" s="242"/>
      <c r="DB47" s="242"/>
      <c r="DC47" s="242"/>
      <c r="DD47" s="242"/>
      <c r="DE47" s="242"/>
      <c r="DF47" s="242"/>
      <c r="DG47" s="242"/>
      <c r="DH47" s="242"/>
      <c r="DI47" s="242"/>
      <c r="DJ47" s="242"/>
      <c r="DK47" s="242"/>
      <c r="DL47" s="242"/>
      <c r="DM47" s="242"/>
      <c r="DN47" s="242"/>
      <c r="DO47" s="242"/>
      <c r="DP47" s="242"/>
      <c r="DQ47" s="242"/>
      <c r="DR47" s="242"/>
      <c r="DS47" s="242"/>
      <c r="DT47" s="242"/>
      <c r="DU47" s="242"/>
      <c r="DV47" s="242"/>
      <c r="DW47" s="242"/>
      <c r="DX47" s="242"/>
      <c r="DY47" s="242"/>
      <c r="DZ47" s="242"/>
      <c r="EA47" s="242"/>
      <c r="EB47" s="242"/>
      <c r="EE47" s="242"/>
      <c r="EF47" s="242"/>
      <c r="EG47" s="242"/>
      <c r="EH47" s="242"/>
      <c r="EI47" s="242"/>
      <c r="EJ47" s="242"/>
      <c r="EK47" s="242"/>
      <c r="EL47" s="242"/>
      <c r="EM47" s="242"/>
      <c r="EN47" s="242"/>
      <c r="EO47" s="242"/>
      <c r="EP47" s="242"/>
      <c r="EQ47" s="242"/>
      <c r="ER47" s="242"/>
      <c r="ES47" s="242"/>
      <c r="ET47" s="242"/>
      <c r="EU47" s="242"/>
      <c r="EV47" s="242"/>
      <c r="EW47" s="242"/>
      <c r="EX47" s="242"/>
      <c r="EY47" s="242"/>
      <c r="EZ47" s="242"/>
      <c r="FA47" s="242"/>
      <c r="FB47" s="242"/>
      <c r="FC47" s="242"/>
      <c r="FD47" s="242"/>
      <c r="FE47" s="242"/>
      <c r="FF47" s="242"/>
      <c r="FG47" s="242"/>
      <c r="FH47" s="242"/>
      <c r="FI47" s="242"/>
      <c r="FL47" s="242"/>
      <c r="FM47" s="242"/>
      <c r="FN47" s="242"/>
      <c r="FO47" s="242"/>
      <c r="FP47" s="242"/>
      <c r="FQ47" s="242"/>
      <c r="FR47" s="242"/>
      <c r="FS47" s="242"/>
      <c r="FT47" s="242"/>
      <c r="FU47" s="242"/>
      <c r="FV47" s="242"/>
      <c r="FW47" s="242"/>
      <c r="FX47" s="242"/>
      <c r="FY47" s="242"/>
      <c r="FZ47" s="242"/>
      <c r="GA47" s="242"/>
      <c r="GB47" s="242"/>
      <c r="GC47" s="242"/>
      <c r="GD47" s="242"/>
      <c r="GE47" s="242"/>
      <c r="GF47" s="242"/>
      <c r="GG47" s="242"/>
      <c r="GH47" s="242"/>
      <c r="GI47" s="242"/>
      <c r="GJ47" s="242"/>
      <c r="GK47" s="242"/>
      <c r="GL47" s="242"/>
      <c r="GM47" s="242"/>
      <c r="GN47" s="242"/>
      <c r="GO47" s="242"/>
      <c r="GP47" s="242"/>
      <c r="GS47" s="242"/>
      <c r="GT47" s="242"/>
      <c r="GU47" s="242"/>
      <c r="GV47" s="242"/>
      <c r="GW47" s="242"/>
      <c r="GX47" s="242"/>
      <c r="GY47" s="242"/>
      <c r="GZ47" s="242"/>
      <c r="HA47" s="242"/>
      <c r="HB47" s="242"/>
      <c r="HC47" s="242"/>
      <c r="HD47" s="242"/>
      <c r="HE47" s="242"/>
      <c r="HF47" s="242"/>
      <c r="HG47" s="242"/>
      <c r="HH47" s="242"/>
      <c r="HI47" s="242"/>
      <c r="HJ47" s="242"/>
      <c r="HK47" s="242"/>
      <c r="HL47" s="242"/>
      <c r="HM47" s="242"/>
      <c r="HN47" s="242"/>
      <c r="HO47" s="242"/>
      <c r="HP47" s="242"/>
      <c r="HQ47" s="242"/>
      <c r="HR47" s="242"/>
      <c r="HS47" s="242"/>
      <c r="HT47" s="242"/>
      <c r="HU47" s="242"/>
      <c r="HV47" s="242"/>
      <c r="HW47" s="242"/>
      <c r="HZ47" s="242"/>
      <c r="IA47" s="517"/>
      <c r="IB47" s="517"/>
      <c r="IC47" s="517"/>
      <c r="ID47" s="517"/>
      <c r="IE47" s="517"/>
      <c r="IF47" s="242"/>
      <c r="IG47" s="517"/>
      <c r="IH47" s="517"/>
      <c r="II47" s="517"/>
      <c r="IJ47" s="242"/>
      <c r="IK47" s="242"/>
      <c r="IL47" s="517"/>
      <c r="IM47" s="517"/>
      <c r="IN47" s="517"/>
      <c r="IO47" s="242"/>
      <c r="IP47" s="517"/>
      <c r="IQ47" s="517"/>
      <c r="IR47" s="242"/>
      <c r="IS47" s="242"/>
      <c r="IT47" s="242"/>
      <c r="IU47" s="517"/>
      <c r="IV47" s="517"/>
      <c r="IW47" s="517"/>
      <c r="IX47" s="517"/>
      <c r="IY47" s="517"/>
      <c r="IZ47" s="517"/>
      <c r="JA47" s="517"/>
      <c r="JB47" s="517"/>
      <c r="JC47" s="474"/>
      <c r="JD47" s="242">
        <f t="shared" si="146"/>
        <v>0</v>
      </c>
      <c r="JG47" s="242"/>
      <c r="JH47" s="242"/>
      <c r="JI47" s="242"/>
      <c r="JJ47" s="242"/>
      <c r="JK47" s="242"/>
      <c r="JL47" s="242"/>
      <c r="JM47" s="242"/>
      <c r="JN47" s="242"/>
      <c r="JO47" s="242"/>
      <c r="JP47" s="242"/>
      <c r="JQ47" s="242"/>
      <c r="JR47" s="242"/>
      <c r="JS47" s="242"/>
      <c r="JT47" s="242"/>
      <c r="JU47" s="242"/>
      <c r="JV47" s="242"/>
      <c r="JW47" s="242"/>
      <c r="JX47" s="242"/>
      <c r="JY47" s="242"/>
      <c r="JZ47" s="242"/>
      <c r="KA47" s="242"/>
      <c r="KB47" s="242"/>
      <c r="KC47" s="242"/>
      <c r="KD47" s="242"/>
      <c r="KE47" s="242"/>
      <c r="KF47" s="242"/>
      <c r="KG47" s="242"/>
      <c r="KH47" s="242"/>
      <c r="KI47" s="242"/>
      <c r="KJ47" s="242"/>
      <c r="KK47" s="240">
        <f t="shared" ref="KK47:KK76" si="175">HLOOKUP($KK$13,$JG$13:$KJ$196,A47,)</f>
        <v>0</v>
      </c>
      <c r="KL47" s="234"/>
      <c r="KN47" s="242"/>
      <c r="KO47" s="242"/>
      <c r="KP47" s="242"/>
      <c r="KQ47" s="242"/>
      <c r="KR47" s="242"/>
      <c r="KS47" s="242"/>
      <c r="KT47" s="242"/>
      <c r="KU47" s="242"/>
      <c r="KV47" s="242"/>
      <c r="KW47" s="242"/>
      <c r="KX47" s="242"/>
      <c r="KY47" s="242"/>
      <c r="KZ47" s="242"/>
      <c r="LA47" s="242"/>
      <c r="LB47" s="242"/>
      <c r="LC47" s="242"/>
      <c r="LD47" s="242"/>
      <c r="LE47" s="242"/>
      <c r="LF47" s="242"/>
      <c r="LG47" s="242"/>
      <c r="LH47" s="242"/>
      <c r="LI47" s="242"/>
      <c r="LJ47" s="242"/>
      <c r="LK47" s="242"/>
      <c r="LL47" s="242"/>
      <c r="LM47" s="242"/>
      <c r="LN47" s="242"/>
      <c r="LO47" s="242"/>
      <c r="LP47" s="242"/>
      <c r="LQ47" s="242"/>
      <c r="LR47" s="240">
        <f t="shared" ref="LR47:LR78" si="176">HLOOKUP($LR$13,$KN$13:$LQ$196,A47,0)</f>
        <v>0</v>
      </c>
      <c r="LU47" s="242"/>
      <c r="LV47" s="242"/>
      <c r="LW47" s="242"/>
      <c r="LX47" s="242"/>
      <c r="LY47" s="242"/>
      <c r="LZ47" s="242"/>
      <c r="MA47" s="242"/>
      <c r="MB47" s="242"/>
      <c r="MC47" s="242"/>
      <c r="MD47" s="242"/>
      <c r="ME47" s="242"/>
      <c r="MF47" s="242"/>
      <c r="MG47" s="242"/>
      <c r="MH47" s="242"/>
      <c r="MI47" s="242"/>
      <c r="MJ47" s="242"/>
      <c r="MK47" s="242"/>
      <c r="ML47" s="242"/>
      <c r="MM47" s="242"/>
      <c r="MN47" s="242"/>
      <c r="MO47" s="242"/>
      <c r="MP47" s="242"/>
      <c r="MQ47" s="242"/>
      <c r="MR47" s="242"/>
      <c r="MS47" s="242"/>
      <c r="MT47" s="242"/>
      <c r="MU47" s="242"/>
      <c r="MV47" s="242"/>
      <c r="MW47" s="242"/>
      <c r="MX47" s="242"/>
      <c r="MY47" s="240">
        <f t="shared" ref="MY47:MY78" si="177">HLOOKUP($MY$13,$LU$13:$LZ$196,A47,)</f>
        <v>0</v>
      </c>
      <c r="NB47" s="242"/>
      <c r="NC47" s="242"/>
      <c r="ND47" s="242"/>
      <c r="NE47" s="242"/>
      <c r="NF47" s="242"/>
      <c r="NG47" s="242"/>
      <c r="NH47" s="242"/>
      <c r="NI47" s="242"/>
      <c r="NJ47" s="242"/>
      <c r="NK47" s="242"/>
      <c r="NL47" s="242"/>
      <c r="NM47" s="242"/>
      <c r="NN47" s="242"/>
      <c r="NO47" s="242"/>
      <c r="NP47" s="242"/>
      <c r="NQ47" s="242"/>
      <c r="NR47" s="242"/>
      <c r="NS47" s="242"/>
      <c r="NT47" s="242"/>
      <c r="NU47" s="242"/>
      <c r="NV47" s="242"/>
      <c r="NW47" s="242"/>
      <c r="NX47" s="242"/>
      <c r="NY47" s="242"/>
      <c r="NZ47" s="242"/>
      <c r="OA47" s="242"/>
      <c r="OB47" s="242"/>
      <c r="OC47" s="242"/>
      <c r="OD47" s="242"/>
      <c r="OE47" s="242"/>
      <c r="OF47" s="240">
        <f t="shared" ref="OF47:OF78" si="178">HLOOKUP($OF$13,$NB$13:$OE$196,A47,)</f>
        <v>0</v>
      </c>
      <c r="OI47" s="242"/>
      <c r="OJ47" s="242"/>
      <c r="OK47" s="242"/>
      <c r="OL47" s="242"/>
      <c r="OM47" s="242"/>
      <c r="ON47" s="242"/>
      <c r="OO47" s="242"/>
      <c r="OP47" s="242"/>
      <c r="OQ47" s="242"/>
      <c r="OR47" s="242"/>
      <c r="OS47" s="242"/>
      <c r="OT47" s="242"/>
      <c r="OU47" s="242"/>
      <c r="OV47" s="242"/>
      <c r="OW47" s="242"/>
      <c r="OX47" s="242"/>
      <c r="OY47" s="242"/>
      <c r="OZ47" s="242"/>
      <c r="PA47" s="242"/>
      <c r="PB47" s="242"/>
      <c r="PC47" s="242"/>
      <c r="PD47" s="242"/>
      <c r="PE47" s="242"/>
      <c r="PF47" s="242"/>
      <c r="PG47" s="242"/>
      <c r="PH47" s="242"/>
      <c r="PI47" s="242"/>
      <c r="PJ47" s="242"/>
      <c r="PK47" s="242"/>
      <c r="PL47" s="242"/>
      <c r="PM47" s="240">
        <f t="shared" ref="PM47:PM78" si="179">HLOOKUP($PM$13,$OI$13:$OL$196,A47,)</f>
        <v>0</v>
      </c>
      <c r="PP47" s="242"/>
      <c r="PQ47" s="242"/>
      <c r="PR47" s="242"/>
      <c r="PS47" s="242"/>
      <c r="PT47" s="242"/>
      <c r="PU47" s="242"/>
      <c r="PV47" s="242"/>
      <c r="PW47" s="242"/>
      <c r="PX47" s="242"/>
      <c r="PY47" s="242"/>
      <c r="PZ47" s="242"/>
      <c r="QA47" s="242"/>
      <c r="QB47" s="242"/>
      <c r="QC47" s="242"/>
      <c r="QD47" s="242"/>
      <c r="QE47" s="242"/>
      <c r="QF47" s="242"/>
      <c r="QG47" s="242"/>
      <c r="QH47" s="242"/>
      <c r="QI47" s="242"/>
      <c r="QJ47" s="242"/>
      <c r="QK47" s="242"/>
      <c r="QL47" s="242"/>
      <c r="QM47" s="242"/>
      <c r="QN47" s="242"/>
      <c r="QO47" s="242"/>
      <c r="QP47" s="242"/>
      <c r="QQ47" s="242"/>
      <c r="QR47" s="242"/>
      <c r="QS47" s="242"/>
      <c r="QT47" s="242">
        <f t="shared" ref="QT47:QT78" si="180">HLOOKUP($QT$13,$PP$13:$QS$196,A47)</f>
        <v>0</v>
      </c>
      <c r="QU47" s="235"/>
      <c r="QV47" s="235"/>
      <c r="QW47" s="242"/>
      <c r="QX47" s="242"/>
      <c r="QY47" s="242"/>
      <c r="QZ47" s="242"/>
      <c r="RA47" s="242"/>
      <c r="RB47" s="242"/>
      <c r="RC47" s="242"/>
      <c r="RD47" s="242"/>
      <c r="RE47" s="242"/>
      <c r="RF47" s="242"/>
      <c r="RG47" s="242"/>
      <c r="RH47" s="242"/>
      <c r="RI47" s="242"/>
      <c r="RJ47" s="242"/>
      <c r="RK47" s="242"/>
      <c r="RL47" s="242"/>
      <c r="RM47" s="242"/>
      <c r="RN47" s="242"/>
      <c r="RO47" s="242"/>
      <c r="RP47" s="242"/>
      <c r="RQ47" s="242"/>
      <c r="RR47" s="242"/>
      <c r="RS47" s="242"/>
      <c r="RT47" s="242"/>
      <c r="RU47" s="242"/>
      <c r="RV47" s="242"/>
      <c r="RW47" s="242"/>
      <c r="RX47" s="242"/>
      <c r="RY47" s="242"/>
      <c r="RZ47" s="242"/>
      <c r="SA47" s="242"/>
    </row>
    <row r="48" spans="1:495" s="223" customFormat="1" ht="15" hidden="1" outlineLevel="1">
      <c r="A48" s="604">
        <f t="shared" si="36"/>
        <v>36</v>
      </c>
      <c r="B48" s="516"/>
      <c r="C48" s="242"/>
      <c r="D48" s="242"/>
      <c r="E48" s="242"/>
      <c r="F48" s="242"/>
      <c r="G48" s="242"/>
      <c r="H48" s="242"/>
      <c r="I48" s="242"/>
      <c r="J48" s="242"/>
      <c r="K48" s="242"/>
      <c r="L48" s="242"/>
      <c r="M48" s="242"/>
      <c r="N48" s="242"/>
      <c r="O48" s="242"/>
      <c r="P48" s="242"/>
      <c r="Q48" s="242"/>
      <c r="R48" s="242"/>
      <c r="S48" s="242"/>
      <c r="T48" s="242"/>
      <c r="U48" s="242"/>
      <c r="V48" s="242"/>
      <c r="W48" s="242"/>
      <c r="X48" s="242"/>
      <c r="Y48" s="242"/>
      <c r="Z48" s="242"/>
      <c r="AA48" s="242"/>
      <c r="AB48" s="242"/>
      <c r="AC48" s="242"/>
      <c r="AD48" s="242"/>
      <c r="AE48" s="242"/>
      <c r="AF48" s="242"/>
      <c r="AG48" s="242"/>
      <c r="AJ48" s="242"/>
      <c r="AK48" s="242"/>
      <c r="AL48" s="242"/>
      <c r="AM48" s="242"/>
      <c r="AN48" s="242"/>
      <c r="AO48" s="242"/>
      <c r="AP48" s="242"/>
      <c r="AQ48" s="242"/>
      <c r="AR48" s="242"/>
      <c r="AS48" s="242"/>
      <c r="AT48" s="242"/>
      <c r="AU48" s="242"/>
      <c r="AV48" s="242"/>
      <c r="AW48" s="242"/>
      <c r="AX48" s="242"/>
      <c r="AY48" s="242"/>
      <c r="AZ48" s="242"/>
      <c r="BA48" s="242"/>
      <c r="BB48" s="242"/>
      <c r="BC48" s="242"/>
      <c r="BD48" s="242"/>
      <c r="BE48" s="242"/>
      <c r="BF48" s="242"/>
      <c r="BG48" s="242"/>
      <c r="BH48" s="242"/>
      <c r="BI48" s="242"/>
      <c r="BJ48" s="242"/>
      <c r="BK48" s="242"/>
      <c r="BL48" s="242"/>
      <c r="BM48" s="242"/>
      <c r="BN48" s="242"/>
      <c r="BQ48" s="242"/>
      <c r="BR48" s="242"/>
      <c r="BS48" s="242"/>
      <c r="BT48" s="242"/>
      <c r="BU48" s="242"/>
      <c r="BV48" s="242"/>
      <c r="BW48" s="242"/>
      <c r="BX48" s="242"/>
      <c r="BY48" s="242"/>
      <c r="BZ48" s="242"/>
      <c r="CA48" s="242"/>
      <c r="CB48" s="242"/>
      <c r="CC48" s="242"/>
      <c r="CD48" s="242"/>
      <c r="CE48" s="242"/>
      <c r="CF48" s="242"/>
      <c r="CG48" s="242"/>
      <c r="CH48" s="242"/>
      <c r="CI48" s="242"/>
      <c r="CJ48" s="242"/>
      <c r="CK48" s="242"/>
      <c r="CL48" s="242"/>
      <c r="CM48" s="242"/>
      <c r="CN48" s="242"/>
      <c r="CO48" s="242"/>
      <c r="CP48" s="242"/>
      <c r="CQ48" s="242"/>
      <c r="CR48" s="242"/>
      <c r="CS48" s="242"/>
      <c r="CT48" s="242"/>
      <c r="CU48" s="242"/>
      <c r="CX48" s="242"/>
      <c r="CY48" s="242"/>
      <c r="CZ48" s="242"/>
      <c r="DA48" s="242"/>
      <c r="DB48" s="242"/>
      <c r="DC48" s="242"/>
      <c r="DD48" s="242"/>
      <c r="DE48" s="242"/>
      <c r="DF48" s="242"/>
      <c r="DG48" s="242"/>
      <c r="DH48" s="242"/>
      <c r="DI48" s="242"/>
      <c r="DJ48" s="242"/>
      <c r="DK48" s="242"/>
      <c r="DL48" s="242"/>
      <c r="DM48" s="242"/>
      <c r="DN48" s="242"/>
      <c r="DO48" s="242"/>
      <c r="DP48" s="242"/>
      <c r="DQ48" s="242"/>
      <c r="DR48" s="242"/>
      <c r="DS48" s="242"/>
      <c r="DT48" s="242"/>
      <c r="DU48" s="242"/>
      <c r="DV48" s="242"/>
      <c r="DW48" s="242"/>
      <c r="DX48" s="242"/>
      <c r="DY48" s="242"/>
      <c r="DZ48" s="242"/>
      <c r="EA48" s="242"/>
      <c r="EB48" s="242"/>
      <c r="EE48" s="242"/>
      <c r="EF48" s="242"/>
      <c r="EG48" s="242"/>
      <c r="EH48" s="242"/>
      <c r="EI48" s="242"/>
      <c r="EJ48" s="242"/>
      <c r="EK48" s="242"/>
      <c r="EL48" s="242"/>
      <c r="EM48" s="242"/>
      <c r="EN48" s="242"/>
      <c r="EO48" s="242"/>
      <c r="EP48" s="242"/>
      <c r="EQ48" s="242"/>
      <c r="ER48" s="242"/>
      <c r="ES48" s="242"/>
      <c r="ET48" s="242"/>
      <c r="EU48" s="242"/>
      <c r="EV48" s="242"/>
      <c r="EW48" s="242"/>
      <c r="EX48" s="242"/>
      <c r="EY48" s="242"/>
      <c r="EZ48" s="242"/>
      <c r="FA48" s="242"/>
      <c r="FB48" s="242"/>
      <c r="FC48" s="242"/>
      <c r="FD48" s="242"/>
      <c r="FE48" s="242"/>
      <c r="FF48" s="242"/>
      <c r="FG48" s="242"/>
      <c r="FH48" s="242"/>
      <c r="FI48" s="242"/>
      <c r="FL48" s="242"/>
      <c r="FM48" s="242"/>
      <c r="FN48" s="242"/>
      <c r="FO48" s="242"/>
      <c r="FP48" s="242"/>
      <c r="FQ48" s="242"/>
      <c r="FR48" s="242"/>
      <c r="FS48" s="242"/>
      <c r="FT48" s="242"/>
      <c r="FU48" s="242"/>
      <c r="FV48" s="242"/>
      <c r="FW48" s="242"/>
      <c r="FX48" s="242"/>
      <c r="FY48" s="242"/>
      <c r="FZ48" s="242"/>
      <c r="GA48" s="242"/>
      <c r="GB48" s="242"/>
      <c r="GC48" s="242"/>
      <c r="GD48" s="242"/>
      <c r="GE48" s="242"/>
      <c r="GF48" s="242"/>
      <c r="GG48" s="242"/>
      <c r="GH48" s="242"/>
      <c r="GI48" s="242"/>
      <c r="GJ48" s="242"/>
      <c r="GK48" s="242"/>
      <c r="GL48" s="242"/>
      <c r="GM48" s="242"/>
      <c r="GN48" s="242"/>
      <c r="GO48" s="242"/>
      <c r="GP48" s="242"/>
      <c r="GS48" s="242"/>
      <c r="GT48" s="242"/>
      <c r="GU48" s="242"/>
      <c r="GV48" s="242"/>
      <c r="GW48" s="242"/>
      <c r="GX48" s="242"/>
      <c r="GY48" s="242"/>
      <c r="GZ48" s="242"/>
      <c r="HA48" s="242"/>
      <c r="HB48" s="242"/>
      <c r="HC48" s="242"/>
      <c r="HD48" s="242"/>
      <c r="HE48" s="242"/>
      <c r="HF48" s="242"/>
      <c r="HG48" s="242"/>
      <c r="HH48" s="242"/>
      <c r="HI48" s="242"/>
      <c r="HJ48" s="242"/>
      <c r="HK48" s="242"/>
      <c r="HL48" s="242"/>
      <c r="HM48" s="242"/>
      <c r="HN48" s="242"/>
      <c r="HO48" s="242"/>
      <c r="HP48" s="242"/>
      <c r="HQ48" s="242"/>
      <c r="HR48" s="242"/>
      <c r="HS48" s="242"/>
      <c r="HT48" s="242"/>
      <c r="HU48" s="242"/>
      <c r="HV48" s="242"/>
      <c r="HW48" s="242"/>
      <c r="HZ48" s="242"/>
      <c r="IA48" s="517"/>
      <c r="IB48" s="517"/>
      <c r="IC48" s="517"/>
      <c r="ID48" s="517"/>
      <c r="IE48" s="517"/>
      <c r="IF48" s="517"/>
      <c r="IG48" s="517"/>
      <c r="IH48" s="517"/>
      <c r="II48" s="517"/>
      <c r="IJ48" s="242"/>
      <c r="IK48" s="517"/>
      <c r="IL48" s="517"/>
      <c r="IM48" s="517"/>
      <c r="IN48" s="517"/>
      <c r="IO48" s="517"/>
      <c r="IP48" s="517"/>
      <c r="IQ48" s="517"/>
      <c r="IR48" s="242"/>
      <c r="IS48" s="517"/>
      <c r="IT48" s="242"/>
      <c r="IU48" s="517"/>
      <c r="IV48" s="517"/>
      <c r="IW48" s="517"/>
      <c r="IX48" s="517"/>
      <c r="IY48" s="517"/>
      <c r="IZ48" s="517"/>
      <c r="JA48" s="517"/>
      <c r="JB48" s="517"/>
      <c r="JC48" s="474"/>
      <c r="JD48" s="242">
        <f t="shared" si="146"/>
        <v>0</v>
      </c>
      <c r="JG48" s="242"/>
      <c r="JH48" s="242"/>
      <c r="JI48" s="242"/>
      <c r="JJ48" s="242"/>
      <c r="JK48" s="242"/>
      <c r="JL48" s="242"/>
      <c r="JM48" s="242"/>
      <c r="JN48" s="242"/>
      <c r="JO48" s="242"/>
      <c r="JP48" s="242"/>
      <c r="JQ48" s="242"/>
      <c r="JR48" s="242"/>
      <c r="JS48" s="242"/>
      <c r="JT48" s="242"/>
      <c r="JU48" s="242"/>
      <c r="JV48" s="242"/>
      <c r="JW48" s="242"/>
      <c r="JX48" s="242"/>
      <c r="JY48" s="242"/>
      <c r="JZ48" s="242"/>
      <c r="KA48" s="242"/>
      <c r="KB48" s="242"/>
      <c r="KC48" s="242"/>
      <c r="KD48" s="242"/>
      <c r="KE48" s="242"/>
      <c r="KF48" s="242"/>
      <c r="KG48" s="242"/>
      <c r="KH48" s="242"/>
      <c r="KI48" s="242"/>
      <c r="KJ48" s="242"/>
      <c r="KK48" s="240">
        <f t="shared" si="175"/>
        <v>0</v>
      </c>
      <c r="KL48" s="234"/>
      <c r="KN48" s="242"/>
      <c r="KO48" s="242"/>
      <c r="KP48" s="242"/>
      <c r="KQ48" s="242"/>
      <c r="KR48" s="242"/>
      <c r="KS48" s="242"/>
      <c r="KT48" s="242"/>
      <c r="KU48" s="242"/>
      <c r="KV48" s="242"/>
      <c r="KW48" s="242"/>
      <c r="KX48" s="242"/>
      <c r="KY48" s="242"/>
      <c r="KZ48" s="242"/>
      <c r="LA48" s="242"/>
      <c r="LB48" s="242"/>
      <c r="LC48" s="242"/>
      <c r="LD48" s="242"/>
      <c r="LE48" s="242"/>
      <c r="LF48" s="242"/>
      <c r="LG48" s="242"/>
      <c r="LH48" s="242"/>
      <c r="LI48" s="242"/>
      <c r="LJ48" s="242"/>
      <c r="LK48" s="242"/>
      <c r="LL48" s="242"/>
      <c r="LM48" s="242"/>
      <c r="LN48" s="242"/>
      <c r="LO48" s="242"/>
      <c r="LP48" s="242"/>
      <c r="LQ48" s="242"/>
      <c r="LR48" s="240">
        <f t="shared" si="176"/>
        <v>0</v>
      </c>
      <c r="LU48" s="242"/>
      <c r="LV48" s="242"/>
      <c r="LW48" s="242"/>
      <c r="LX48" s="242"/>
      <c r="LY48" s="242"/>
      <c r="LZ48" s="242"/>
      <c r="MA48" s="242"/>
      <c r="MB48" s="242"/>
      <c r="MC48" s="242"/>
      <c r="MD48" s="242"/>
      <c r="ME48" s="242"/>
      <c r="MF48" s="242"/>
      <c r="MG48" s="242"/>
      <c r="MH48" s="242"/>
      <c r="MI48" s="242"/>
      <c r="MJ48" s="242"/>
      <c r="MK48" s="242"/>
      <c r="ML48" s="242"/>
      <c r="MM48" s="242"/>
      <c r="MN48" s="242"/>
      <c r="MO48" s="242"/>
      <c r="MP48" s="242"/>
      <c r="MQ48" s="242"/>
      <c r="MR48" s="242"/>
      <c r="MS48" s="242"/>
      <c r="MT48" s="242"/>
      <c r="MU48" s="242"/>
      <c r="MV48" s="242"/>
      <c r="MW48" s="242"/>
      <c r="MX48" s="242"/>
      <c r="MY48" s="240">
        <f t="shared" si="177"/>
        <v>0</v>
      </c>
      <c r="NB48" s="242"/>
      <c r="NC48" s="242"/>
      <c r="ND48" s="242"/>
      <c r="NE48" s="242"/>
      <c r="NF48" s="242"/>
      <c r="NG48" s="242"/>
      <c r="NH48" s="242"/>
      <c r="NI48" s="242"/>
      <c r="NJ48" s="242"/>
      <c r="NK48" s="242"/>
      <c r="NL48" s="242"/>
      <c r="NM48" s="242"/>
      <c r="NN48" s="242"/>
      <c r="NO48" s="242"/>
      <c r="NP48" s="242"/>
      <c r="NQ48" s="242"/>
      <c r="NR48" s="242"/>
      <c r="NS48" s="242"/>
      <c r="NT48" s="242"/>
      <c r="NU48" s="242"/>
      <c r="NV48" s="242"/>
      <c r="NW48" s="242"/>
      <c r="NX48" s="242"/>
      <c r="NY48" s="242"/>
      <c r="NZ48" s="242"/>
      <c r="OA48" s="242"/>
      <c r="OB48" s="242"/>
      <c r="OC48" s="242"/>
      <c r="OD48" s="242"/>
      <c r="OE48" s="242"/>
      <c r="OF48" s="240">
        <f t="shared" si="178"/>
        <v>0</v>
      </c>
      <c r="OI48" s="242"/>
      <c r="OJ48" s="242"/>
      <c r="OK48" s="242"/>
      <c r="OL48" s="242"/>
      <c r="OM48" s="242"/>
      <c r="ON48" s="242"/>
      <c r="OO48" s="242"/>
      <c r="OP48" s="242"/>
      <c r="OQ48" s="242"/>
      <c r="OR48" s="242"/>
      <c r="OS48" s="242"/>
      <c r="OT48" s="242"/>
      <c r="OU48" s="242"/>
      <c r="OV48" s="242"/>
      <c r="OW48" s="242"/>
      <c r="OX48" s="242"/>
      <c r="OY48" s="242"/>
      <c r="OZ48" s="242"/>
      <c r="PA48" s="242"/>
      <c r="PB48" s="242"/>
      <c r="PC48" s="242"/>
      <c r="PD48" s="242"/>
      <c r="PE48" s="242"/>
      <c r="PF48" s="242"/>
      <c r="PG48" s="242"/>
      <c r="PH48" s="242"/>
      <c r="PI48" s="242"/>
      <c r="PJ48" s="242"/>
      <c r="PK48" s="242"/>
      <c r="PL48" s="242"/>
      <c r="PM48" s="240">
        <f t="shared" si="179"/>
        <v>0</v>
      </c>
      <c r="PP48" s="242"/>
      <c r="PQ48" s="242"/>
      <c r="PR48" s="242"/>
      <c r="PS48" s="242"/>
      <c r="PT48" s="242"/>
      <c r="PU48" s="242"/>
      <c r="PV48" s="242"/>
      <c r="PW48" s="242"/>
      <c r="PX48" s="242"/>
      <c r="PY48" s="242"/>
      <c r="PZ48" s="242"/>
      <c r="QA48" s="242"/>
      <c r="QB48" s="242"/>
      <c r="QC48" s="242"/>
      <c r="QD48" s="242"/>
      <c r="QE48" s="242"/>
      <c r="QF48" s="242"/>
      <c r="QG48" s="242"/>
      <c r="QH48" s="242"/>
      <c r="QI48" s="242"/>
      <c r="QJ48" s="242"/>
      <c r="QK48" s="242"/>
      <c r="QL48" s="242"/>
      <c r="QM48" s="242"/>
      <c r="QN48" s="242"/>
      <c r="QO48" s="242"/>
      <c r="QP48" s="242"/>
      <c r="QQ48" s="242"/>
      <c r="QR48" s="242"/>
      <c r="QS48" s="242"/>
      <c r="QT48" s="242">
        <f t="shared" si="180"/>
        <v>0</v>
      </c>
      <c r="QU48" s="235"/>
      <c r="QV48" s="235"/>
      <c r="QW48" s="242"/>
      <c r="QX48" s="242"/>
      <c r="QY48" s="242"/>
      <c r="QZ48" s="242"/>
      <c r="RA48" s="242"/>
      <c r="RB48" s="242"/>
      <c r="RC48" s="242"/>
      <c r="RD48" s="242"/>
      <c r="RE48" s="242"/>
      <c r="RF48" s="242"/>
      <c r="RG48" s="242"/>
      <c r="RH48" s="242"/>
      <c r="RI48" s="242"/>
      <c r="RJ48" s="242"/>
      <c r="RK48" s="242"/>
      <c r="RL48" s="242"/>
      <c r="RM48" s="242"/>
      <c r="RN48" s="242"/>
      <c r="RO48" s="242"/>
      <c r="RP48" s="242"/>
      <c r="RQ48" s="242"/>
      <c r="RR48" s="242"/>
      <c r="RS48" s="242"/>
      <c r="RT48" s="242"/>
      <c r="RU48" s="242"/>
      <c r="RV48" s="242"/>
      <c r="RW48" s="242"/>
      <c r="RX48" s="242"/>
      <c r="RY48" s="242"/>
      <c r="RZ48" s="242"/>
      <c r="SA48" s="242"/>
    </row>
    <row r="49" spans="1:495" s="223" customFormat="1" ht="15" hidden="1" outlineLevel="1">
      <c r="A49" s="604">
        <f t="shared" si="36"/>
        <v>37</v>
      </c>
      <c r="B49" s="520"/>
      <c r="C49" s="245"/>
      <c r="D49" s="245"/>
      <c r="E49" s="245"/>
      <c r="F49" s="245"/>
      <c r="G49" s="245"/>
      <c r="H49" s="245"/>
      <c r="I49" s="245"/>
      <c r="J49" s="245"/>
      <c r="K49" s="245"/>
      <c r="L49" s="245"/>
      <c r="M49" s="245"/>
      <c r="N49" s="245"/>
      <c r="O49" s="245"/>
      <c r="P49" s="245"/>
      <c r="Q49" s="245"/>
      <c r="R49" s="245"/>
      <c r="S49" s="245"/>
      <c r="T49" s="245"/>
      <c r="U49" s="245"/>
      <c r="V49" s="245"/>
      <c r="W49" s="245"/>
      <c r="X49" s="245"/>
      <c r="Y49" s="245"/>
      <c r="Z49" s="245"/>
      <c r="AA49" s="245"/>
      <c r="AB49" s="245"/>
      <c r="AC49" s="245"/>
      <c r="AD49" s="245"/>
      <c r="AE49" s="245"/>
      <c r="AF49" s="245"/>
      <c r="AG49" s="245"/>
      <c r="HZ49" s="242"/>
      <c r="IA49" s="246"/>
      <c r="IB49" s="246"/>
      <c r="IC49" s="246"/>
      <c r="ID49" s="246"/>
      <c r="IE49" s="246"/>
      <c r="IF49" s="246"/>
      <c r="IG49" s="246"/>
      <c r="IH49" s="246"/>
      <c r="II49" s="246"/>
      <c r="IJ49" s="246"/>
      <c r="IK49" s="246"/>
      <c r="IL49" s="246"/>
      <c r="IM49" s="246"/>
      <c r="IN49" s="246"/>
      <c r="IO49" s="246"/>
      <c r="IP49" s="246"/>
      <c r="IQ49" s="246"/>
      <c r="IR49" s="246"/>
      <c r="IS49" s="246"/>
      <c r="IT49" s="246"/>
      <c r="IU49" s="246"/>
      <c r="IV49" s="246"/>
      <c r="IW49" s="246"/>
      <c r="IX49" s="246"/>
      <c r="IY49" s="246"/>
      <c r="IZ49" s="246"/>
      <c r="JA49" s="246"/>
      <c r="JB49" s="246"/>
      <c r="JD49" s="242">
        <f t="shared" si="146"/>
        <v>0</v>
      </c>
      <c r="JG49" s="242"/>
      <c r="JH49" s="242"/>
      <c r="JI49" s="242"/>
      <c r="JJ49" s="242"/>
      <c r="JK49" s="242"/>
      <c r="JL49" s="242"/>
      <c r="JM49" s="242"/>
      <c r="JN49" s="242"/>
      <c r="JO49" s="242"/>
      <c r="JP49" s="242"/>
      <c r="JQ49" s="242"/>
      <c r="JR49" s="242"/>
      <c r="JS49" s="242"/>
      <c r="JT49" s="242"/>
      <c r="JU49" s="242"/>
      <c r="JV49" s="242"/>
      <c r="JW49" s="242"/>
      <c r="JX49" s="242"/>
      <c r="JY49" s="242"/>
      <c r="JZ49" s="242"/>
      <c r="KA49" s="242"/>
      <c r="KB49" s="242"/>
      <c r="KC49" s="242"/>
      <c r="KD49" s="242"/>
      <c r="KE49" s="242"/>
      <c r="KF49" s="242"/>
      <c r="KG49" s="242"/>
      <c r="KH49" s="242"/>
      <c r="KI49" s="242"/>
      <c r="KJ49" s="242"/>
      <c r="KK49" s="240">
        <f t="shared" si="175"/>
        <v>0</v>
      </c>
      <c r="KL49" s="234"/>
      <c r="KN49" s="242"/>
      <c r="KO49" s="242"/>
      <c r="KP49" s="242"/>
      <c r="KQ49" s="242"/>
      <c r="KR49" s="242"/>
      <c r="KS49" s="242"/>
      <c r="KT49" s="242"/>
      <c r="KU49" s="242"/>
      <c r="KV49" s="242"/>
      <c r="KW49" s="242"/>
      <c r="KX49" s="242"/>
      <c r="KY49" s="242"/>
      <c r="KZ49" s="242"/>
      <c r="LA49" s="242"/>
      <c r="LB49" s="242"/>
      <c r="LC49" s="242"/>
      <c r="LD49" s="242"/>
      <c r="LE49" s="242"/>
      <c r="LF49" s="242"/>
      <c r="LG49" s="242"/>
      <c r="LH49" s="242"/>
      <c r="LI49" s="242"/>
      <c r="LJ49" s="242"/>
      <c r="LK49" s="242"/>
      <c r="LL49" s="242"/>
      <c r="LM49" s="242"/>
      <c r="LN49" s="242"/>
      <c r="LO49" s="242"/>
      <c r="LP49" s="242"/>
      <c r="LQ49" s="242"/>
      <c r="LR49" s="240">
        <f t="shared" si="176"/>
        <v>0</v>
      </c>
      <c r="LU49" s="242"/>
      <c r="LV49" s="242"/>
      <c r="LW49" s="242"/>
      <c r="LX49" s="242"/>
      <c r="LY49" s="242"/>
      <c r="LZ49" s="242"/>
      <c r="MA49" s="242"/>
      <c r="MB49" s="242"/>
      <c r="MC49" s="242"/>
      <c r="MD49" s="242"/>
      <c r="ME49" s="242"/>
      <c r="MF49" s="242"/>
      <c r="MG49" s="242"/>
      <c r="MH49" s="242"/>
      <c r="MI49" s="242"/>
      <c r="MJ49" s="242"/>
      <c r="MK49" s="242"/>
      <c r="ML49" s="242"/>
      <c r="MM49" s="242"/>
      <c r="MN49" s="242"/>
      <c r="MO49" s="242"/>
      <c r="MP49" s="242"/>
      <c r="MQ49" s="242"/>
      <c r="MR49" s="242"/>
      <c r="MS49" s="242"/>
      <c r="MT49" s="242"/>
      <c r="MU49" s="242"/>
      <c r="MV49" s="242"/>
      <c r="MW49" s="242"/>
      <c r="MX49" s="242"/>
      <c r="MY49" s="240">
        <f t="shared" si="177"/>
        <v>0</v>
      </c>
      <c r="NB49" s="242"/>
      <c r="NC49" s="242"/>
      <c r="ND49" s="242"/>
      <c r="NE49" s="242"/>
      <c r="NF49" s="242"/>
      <c r="NG49" s="242"/>
      <c r="NH49" s="242"/>
      <c r="NI49" s="242"/>
      <c r="NJ49" s="242"/>
      <c r="NK49" s="242"/>
      <c r="NL49" s="242"/>
      <c r="NM49" s="242"/>
      <c r="NN49" s="242"/>
      <c r="NO49" s="242"/>
      <c r="NP49" s="242"/>
      <c r="NQ49" s="242"/>
      <c r="NR49" s="242"/>
      <c r="NS49" s="242"/>
      <c r="NT49" s="242"/>
      <c r="NU49" s="242"/>
      <c r="NV49" s="242"/>
      <c r="NW49" s="242"/>
      <c r="NX49" s="242"/>
      <c r="NY49" s="242"/>
      <c r="NZ49" s="242"/>
      <c r="OA49" s="242"/>
      <c r="OB49" s="242"/>
      <c r="OC49" s="242"/>
      <c r="OD49" s="242"/>
      <c r="OE49" s="242"/>
      <c r="OF49" s="240">
        <f t="shared" si="178"/>
        <v>0</v>
      </c>
      <c r="OI49" s="242"/>
      <c r="OJ49" s="242"/>
      <c r="OK49" s="242"/>
      <c r="OL49" s="242"/>
      <c r="OM49" s="242"/>
      <c r="ON49" s="242"/>
      <c r="OO49" s="242"/>
      <c r="OP49" s="242"/>
      <c r="OQ49" s="242"/>
      <c r="OR49" s="242"/>
      <c r="OS49" s="242"/>
      <c r="OT49" s="242"/>
      <c r="OU49" s="242"/>
      <c r="OV49" s="242"/>
      <c r="OW49" s="242"/>
      <c r="OX49" s="242"/>
      <c r="OY49" s="242"/>
      <c r="OZ49" s="242"/>
      <c r="PA49" s="242"/>
      <c r="PB49" s="242"/>
      <c r="PC49" s="242"/>
      <c r="PD49" s="242"/>
      <c r="PE49" s="242"/>
      <c r="PF49" s="242"/>
      <c r="PG49" s="242"/>
      <c r="PH49" s="242"/>
      <c r="PI49" s="242"/>
      <c r="PJ49" s="242"/>
      <c r="PK49" s="242"/>
      <c r="PL49" s="242"/>
      <c r="PM49" s="240">
        <f t="shared" si="179"/>
        <v>0</v>
      </c>
      <c r="PP49" s="242"/>
      <c r="PQ49" s="242"/>
      <c r="PR49" s="242"/>
      <c r="PS49" s="242"/>
      <c r="PT49" s="242"/>
      <c r="PU49" s="242"/>
      <c r="PV49" s="242"/>
      <c r="PW49" s="242"/>
      <c r="PX49" s="242"/>
      <c r="PY49" s="242"/>
      <c r="PZ49" s="242"/>
      <c r="QA49" s="242"/>
      <c r="QB49" s="242"/>
      <c r="QC49" s="242"/>
      <c r="QD49" s="242"/>
      <c r="QE49" s="242"/>
      <c r="QF49" s="242"/>
      <c r="QG49" s="242"/>
      <c r="QH49" s="242"/>
      <c r="QI49" s="242"/>
      <c r="QJ49" s="242"/>
      <c r="QK49" s="242"/>
      <c r="QL49" s="242"/>
      <c r="QM49" s="242"/>
      <c r="QN49" s="242"/>
      <c r="QO49" s="242"/>
      <c r="QP49" s="242"/>
      <c r="QQ49" s="242"/>
      <c r="QR49" s="242"/>
      <c r="QS49" s="242"/>
      <c r="QT49" s="242">
        <f t="shared" si="180"/>
        <v>0</v>
      </c>
      <c r="QU49" s="235"/>
      <c r="QV49" s="235"/>
      <c r="QW49" s="242"/>
      <c r="QX49" s="242"/>
      <c r="QY49" s="242"/>
      <c r="QZ49" s="242"/>
      <c r="RA49" s="242"/>
      <c r="RB49" s="242"/>
      <c r="RC49" s="242"/>
      <c r="RD49" s="242"/>
      <c r="RE49" s="242"/>
      <c r="RF49" s="242"/>
      <c r="RG49" s="242"/>
      <c r="RH49" s="242"/>
      <c r="RI49" s="242"/>
      <c r="RJ49" s="242"/>
      <c r="RK49" s="242"/>
      <c r="RL49" s="242"/>
      <c r="RM49" s="242"/>
      <c r="RN49" s="242"/>
      <c r="RO49" s="242"/>
      <c r="RP49" s="242"/>
      <c r="RQ49" s="242"/>
      <c r="RR49" s="242"/>
      <c r="RS49" s="242"/>
      <c r="RT49" s="242"/>
      <c r="RU49" s="242"/>
      <c r="RV49" s="242"/>
      <c r="RW49" s="242"/>
      <c r="RX49" s="242"/>
      <c r="RY49" s="242"/>
      <c r="RZ49" s="242"/>
      <c r="SA49" s="242"/>
    </row>
    <row r="50" spans="1:495" s="223" customFormat="1" ht="15" hidden="1" outlineLevel="1">
      <c r="A50" s="604">
        <f t="shared" si="36"/>
        <v>38</v>
      </c>
      <c r="B50" s="327"/>
      <c r="C50" s="245"/>
      <c r="D50" s="245"/>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HZ50" s="242"/>
      <c r="IA50" s="246"/>
      <c r="IB50" s="246"/>
      <c r="IC50" s="246"/>
      <c r="ID50" s="246"/>
      <c r="IE50" s="246"/>
      <c r="IF50" s="246"/>
      <c r="IG50" s="246"/>
      <c r="IH50" s="246"/>
      <c r="II50" s="246"/>
      <c r="IJ50" s="246"/>
      <c r="IK50" s="246"/>
      <c r="IL50" s="246"/>
      <c r="IM50" s="246"/>
      <c r="IN50" s="246"/>
      <c r="IO50" s="246"/>
      <c r="IP50" s="246"/>
      <c r="IQ50" s="246"/>
      <c r="IR50" s="246"/>
      <c r="IS50" s="246"/>
      <c r="IT50" s="246"/>
      <c r="IU50" s="246"/>
      <c r="IV50" s="246"/>
      <c r="IW50" s="246"/>
      <c r="IX50" s="246"/>
      <c r="IY50" s="246"/>
      <c r="IZ50" s="246"/>
      <c r="JA50" s="246"/>
      <c r="JB50" s="246"/>
      <c r="JD50" s="242">
        <f t="shared" si="146"/>
        <v>0</v>
      </c>
      <c r="JG50" s="242"/>
      <c r="JH50" s="242"/>
      <c r="JI50" s="242"/>
      <c r="JJ50" s="242">
        <v>116605947</v>
      </c>
      <c r="JK50" s="242"/>
      <c r="JL50" s="242">
        <v>116605947</v>
      </c>
      <c r="JM50" s="242"/>
      <c r="JN50" s="242"/>
      <c r="JO50" s="242"/>
      <c r="JP50" s="242"/>
      <c r="JQ50" s="242"/>
      <c r="JR50" s="242"/>
      <c r="JS50" s="242"/>
      <c r="JT50" s="242"/>
      <c r="JU50" s="242"/>
      <c r="JV50" s="242"/>
      <c r="JW50" s="242"/>
      <c r="JX50" s="242"/>
      <c r="JY50" s="242"/>
      <c r="JZ50" s="242"/>
      <c r="KA50" s="242"/>
      <c r="KB50" s="242"/>
      <c r="KC50" s="242"/>
      <c r="KD50" s="242"/>
      <c r="KE50" s="242"/>
      <c r="KF50" s="242"/>
      <c r="KG50" s="242"/>
      <c r="KH50" s="242"/>
      <c r="KI50" s="242"/>
      <c r="KJ50" s="242"/>
      <c r="KK50" s="240">
        <f t="shared" si="175"/>
        <v>116605947</v>
      </c>
      <c r="KL50" s="234"/>
      <c r="KN50" s="242"/>
      <c r="KO50" s="242"/>
      <c r="KP50" s="242"/>
      <c r="KQ50" s="242"/>
      <c r="KR50" s="242"/>
      <c r="KS50" s="242"/>
      <c r="KT50" s="242"/>
      <c r="KU50" s="242"/>
      <c r="KV50" s="242"/>
      <c r="KW50" s="242"/>
      <c r="KX50" s="242"/>
      <c r="KY50" s="242"/>
      <c r="KZ50" s="242"/>
      <c r="LA50" s="242"/>
      <c r="LB50" s="242"/>
      <c r="LC50" s="242"/>
      <c r="LD50" s="242"/>
      <c r="LE50" s="242"/>
      <c r="LF50" s="242"/>
      <c r="LG50" s="242"/>
      <c r="LH50" s="242"/>
      <c r="LI50" s="242"/>
      <c r="LJ50" s="242"/>
      <c r="LK50" s="242"/>
      <c r="LL50" s="242"/>
      <c r="LM50" s="242"/>
      <c r="LN50" s="242"/>
      <c r="LO50" s="242"/>
      <c r="LP50" s="242"/>
      <c r="LQ50" s="242"/>
      <c r="LR50" s="240">
        <f t="shared" si="176"/>
        <v>0</v>
      </c>
      <c r="LU50" s="242"/>
      <c r="LV50" s="242"/>
      <c r="LW50" s="242"/>
      <c r="LX50" s="242"/>
      <c r="LY50" s="242"/>
      <c r="LZ50" s="242"/>
      <c r="MA50" s="242"/>
      <c r="MB50" s="242"/>
      <c r="MC50" s="242"/>
      <c r="MD50" s="242"/>
      <c r="ME50" s="242"/>
      <c r="MF50" s="242"/>
      <c r="MG50" s="242"/>
      <c r="MH50" s="242"/>
      <c r="MI50" s="242"/>
      <c r="MJ50" s="242"/>
      <c r="MK50" s="242"/>
      <c r="ML50" s="242"/>
      <c r="MM50" s="242"/>
      <c r="MN50" s="242"/>
      <c r="MO50" s="242"/>
      <c r="MP50" s="242"/>
      <c r="MQ50" s="242"/>
      <c r="MR50" s="242"/>
      <c r="MS50" s="242"/>
      <c r="MT50" s="242"/>
      <c r="MU50" s="242"/>
      <c r="MV50" s="242"/>
      <c r="MW50" s="242"/>
      <c r="MX50" s="242"/>
      <c r="MY50" s="240">
        <f t="shared" si="177"/>
        <v>0</v>
      </c>
      <c r="NB50" s="242"/>
      <c r="NC50" s="242"/>
      <c r="ND50" s="242"/>
      <c r="NE50" s="242"/>
      <c r="NF50" s="242"/>
      <c r="NG50" s="242"/>
      <c r="NH50" s="242"/>
      <c r="NI50" s="242"/>
      <c r="NJ50" s="242"/>
      <c r="NK50" s="242"/>
      <c r="NL50" s="242"/>
      <c r="NM50" s="242"/>
      <c r="NN50" s="242"/>
      <c r="NO50" s="242"/>
      <c r="NP50" s="242"/>
      <c r="NQ50" s="242"/>
      <c r="NR50" s="242"/>
      <c r="NS50" s="242"/>
      <c r="NT50" s="242"/>
      <c r="NU50" s="242"/>
      <c r="NV50" s="242"/>
      <c r="NW50" s="242"/>
      <c r="NX50" s="242"/>
      <c r="NY50" s="242"/>
      <c r="NZ50" s="242"/>
      <c r="OA50" s="242"/>
      <c r="OB50" s="242"/>
      <c r="OC50" s="242"/>
      <c r="OD50" s="242"/>
      <c r="OE50" s="242"/>
      <c r="OF50" s="240">
        <f t="shared" si="178"/>
        <v>0</v>
      </c>
      <c r="OI50" s="242"/>
      <c r="OJ50" s="242"/>
      <c r="OK50" s="242"/>
      <c r="OL50" s="242"/>
      <c r="OM50" s="242"/>
      <c r="ON50" s="242"/>
      <c r="OO50" s="242"/>
      <c r="OP50" s="242"/>
      <c r="OQ50" s="242"/>
      <c r="OR50" s="242"/>
      <c r="OS50" s="242"/>
      <c r="OT50" s="242"/>
      <c r="OU50" s="242"/>
      <c r="OV50" s="242"/>
      <c r="OW50" s="242"/>
      <c r="OX50" s="242"/>
      <c r="OY50" s="242"/>
      <c r="OZ50" s="242"/>
      <c r="PA50" s="242"/>
      <c r="PB50" s="242"/>
      <c r="PC50" s="242"/>
      <c r="PD50" s="242"/>
      <c r="PE50" s="242"/>
      <c r="PF50" s="242"/>
      <c r="PG50" s="242"/>
      <c r="PH50" s="242"/>
      <c r="PI50" s="242"/>
      <c r="PJ50" s="242"/>
      <c r="PK50" s="242"/>
      <c r="PL50" s="242"/>
      <c r="PM50" s="240">
        <f t="shared" si="179"/>
        <v>0</v>
      </c>
      <c r="PP50" s="242"/>
      <c r="PQ50" s="242"/>
      <c r="PR50" s="242"/>
      <c r="PS50" s="242"/>
      <c r="PT50" s="242"/>
      <c r="PU50" s="242"/>
      <c r="PV50" s="242"/>
      <c r="PW50" s="242"/>
      <c r="PX50" s="242"/>
      <c r="PY50" s="242"/>
      <c r="PZ50" s="242"/>
      <c r="QA50" s="242"/>
      <c r="QB50" s="242"/>
      <c r="QC50" s="242"/>
      <c r="QD50" s="242"/>
      <c r="QE50" s="242"/>
      <c r="QF50" s="242"/>
      <c r="QG50" s="242"/>
      <c r="QH50" s="242"/>
      <c r="QI50" s="242"/>
      <c r="QJ50" s="242"/>
      <c r="QK50" s="242"/>
      <c r="QL50" s="242"/>
      <c r="QM50" s="242"/>
      <c r="QN50" s="242"/>
      <c r="QO50" s="242"/>
      <c r="QP50" s="242"/>
      <c r="QQ50" s="242"/>
      <c r="QR50" s="242"/>
      <c r="QS50" s="242"/>
      <c r="QT50" s="242">
        <f t="shared" si="180"/>
        <v>0</v>
      </c>
      <c r="QU50" s="235"/>
      <c r="QV50" s="235"/>
      <c r="QW50" s="242"/>
      <c r="QX50" s="242"/>
      <c r="QY50" s="242"/>
      <c r="QZ50" s="242"/>
      <c r="RA50" s="242"/>
      <c r="RB50" s="242"/>
      <c r="RC50" s="242"/>
      <c r="RD50" s="242"/>
      <c r="RE50" s="242"/>
      <c r="RF50" s="242"/>
      <c r="RG50" s="242"/>
      <c r="RH50" s="242"/>
      <c r="RI50" s="242"/>
      <c r="RJ50" s="242"/>
      <c r="RK50" s="242"/>
      <c r="RL50" s="242"/>
      <c r="RM50" s="242"/>
      <c r="RN50" s="242"/>
      <c r="RO50" s="242"/>
      <c r="RP50" s="242"/>
      <c r="RQ50" s="242"/>
      <c r="RR50" s="242"/>
      <c r="RS50" s="242"/>
      <c r="RT50" s="242"/>
      <c r="RU50" s="242"/>
      <c r="RV50" s="242"/>
      <c r="RW50" s="242"/>
      <c r="RX50" s="242"/>
      <c r="RY50" s="242"/>
      <c r="RZ50" s="242"/>
      <c r="SA50" s="242"/>
    </row>
    <row r="51" spans="1:495" s="223" customFormat="1" ht="15" hidden="1" outlineLevel="1">
      <c r="A51" s="604">
        <f t="shared" si="36"/>
        <v>39</v>
      </c>
      <c r="B51" s="518"/>
      <c r="C51" s="245"/>
      <c r="D51" s="245"/>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HZ51" s="242"/>
      <c r="IA51" s="246"/>
      <c r="IB51" s="246"/>
      <c r="IC51" s="246"/>
      <c r="ID51" s="246"/>
      <c r="IE51" s="246"/>
      <c r="IF51" s="246"/>
      <c r="IG51" s="246"/>
      <c r="IH51" s="246"/>
      <c r="II51" s="246"/>
      <c r="IJ51" s="246"/>
      <c r="IK51" s="246"/>
      <c r="IL51" s="246"/>
      <c r="IM51" s="246"/>
      <c r="IN51" s="246"/>
      <c r="IO51" s="246"/>
      <c r="IP51" s="246"/>
      <c r="IQ51" s="246"/>
      <c r="IR51" s="246"/>
      <c r="IS51" s="246"/>
      <c r="IT51" s="246"/>
      <c r="IU51" s="246"/>
      <c r="IV51" s="246"/>
      <c r="IW51" s="246"/>
      <c r="IX51" s="246"/>
      <c r="IY51" s="246"/>
      <c r="IZ51" s="246"/>
      <c r="JA51" s="246"/>
      <c r="JB51" s="246"/>
      <c r="JD51" s="242">
        <f t="shared" si="146"/>
        <v>0</v>
      </c>
      <c r="JG51" s="242"/>
      <c r="JH51" s="242"/>
      <c r="JI51" s="242"/>
      <c r="JJ51" s="242"/>
      <c r="JK51" s="242"/>
      <c r="JL51" s="242"/>
      <c r="JM51" s="242"/>
      <c r="JN51" s="242"/>
      <c r="JO51" s="242"/>
      <c r="JP51" s="242"/>
      <c r="JQ51" s="242"/>
      <c r="JR51" s="242"/>
      <c r="JS51" s="242"/>
      <c r="JT51" s="242"/>
      <c r="JU51" s="242"/>
      <c r="JV51" s="242"/>
      <c r="JW51" s="242"/>
      <c r="JX51" s="242"/>
      <c r="JY51" s="242"/>
      <c r="JZ51" s="242"/>
      <c r="KA51" s="242"/>
      <c r="KB51" s="242"/>
      <c r="KC51" s="242"/>
      <c r="KD51" s="242"/>
      <c r="KE51" s="242"/>
      <c r="KF51" s="242"/>
      <c r="KG51" s="242"/>
      <c r="KH51" s="242"/>
      <c r="KI51" s="242"/>
      <c r="KJ51" s="242"/>
      <c r="KK51" s="240">
        <f t="shared" si="175"/>
        <v>0</v>
      </c>
      <c r="KL51" s="234"/>
      <c r="KN51" s="242"/>
      <c r="KO51" s="242"/>
      <c r="KP51" s="242"/>
      <c r="KQ51" s="242"/>
      <c r="KR51" s="242"/>
      <c r="KS51" s="242"/>
      <c r="KT51" s="242"/>
      <c r="KU51" s="242"/>
      <c r="KV51" s="242"/>
      <c r="KW51" s="242"/>
      <c r="KX51" s="242"/>
      <c r="KY51" s="242"/>
      <c r="KZ51" s="242"/>
      <c r="LA51" s="242"/>
      <c r="LB51" s="242"/>
      <c r="LC51" s="242"/>
      <c r="LD51" s="242"/>
      <c r="LE51" s="242"/>
      <c r="LF51" s="242"/>
      <c r="LG51" s="242"/>
      <c r="LH51" s="242"/>
      <c r="LI51" s="242"/>
      <c r="LJ51" s="242"/>
      <c r="LK51" s="242"/>
      <c r="LL51" s="242"/>
      <c r="LM51" s="242"/>
      <c r="LN51" s="242"/>
      <c r="LO51" s="242"/>
      <c r="LP51" s="242"/>
      <c r="LQ51" s="242"/>
      <c r="LR51" s="240">
        <f t="shared" si="176"/>
        <v>0</v>
      </c>
      <c r="LU51" s="242"/>
      <c r="LV51" s="242"/>
      <c r="LW51" s="242"/>
      <c r="LX51" s="242"/>
      <c r="LY51" s="242"/>
      <c r="LZ51" s="242"/>
      <c r="MA51" s="242"/>
      <c r="MB51" s="242"/>
      <c r="MC51" s="242"/>
      <c r="MD51" s="242"/>
      <c r="ME51" s="242"/>
      <c r="MF51" s="242"/>
      <c r="MG51" s="242"/>
      <c r="MH51" s="242"/>
      <c r="MI51" s="242"/>
      <c r="MJ51" s="242"/>
      <c r="MK51" s="242"/>
      <c r="ML51" s="242"/>
      <c r="MM51" s="242"/>
      <c r="MN51" s="242"/>
      <c r="MO51" s="242"/>
      <c r="MP51" s="242"/>
      <c r="MQ51" s="242"/>
      <c r="MR51" s="242"/>
      <c r="MS51" s="242"/>
      <c r="MT51" s="242"/>
      <c r="MU51" s="242"/>
      <c r="MV51" s="242"/>
      <c r="MW51" s="242"/>
      <c r="MX51" s="242"/>
      <c r="MY51" s="240">
        <f t="shared" si="177"/>
        <v>0</v>
      </c>
      <c r="NB51" s="242"/>
      <c r="NC51" s="242"/>
      <c r="ND51" s="242"/>
      <c r="NE51" s="242"/>
      <c r="NF51" s="242"/>
      <c r="NG51" s="242"/>
      <c r="NH51" s="242"/>
      <c r="NI51" s="242"/>
      <c r="NJ51" s="242"/>
      <c r="NK51" s="242"/>
      <c r="NL51" s="242"/>
      <c r="NM51" s="242"/>
      <c r="NN51" s="242"/>
      <c r="NO51" s="242"/>
      <c r="NP51" s="242"/>
      <c r="NQ51" s="242"/>
      <c r="NR51" s="242"/>
      <c r="NS51" s="242"/>
      <c r="NT51" s="242"/>
      <c r="NU51" s="242"/>
      <c r="NV51" s="242"/>
      <c r="NW51" s="242"/>
      <c r="NX51" s="242"/>
      <c r="NY51" s="242"/>
      <c r="NZ51" s="242"/>
      <c r="OA51" s="242"/>
      <c r="OB51" s="242"/>
      <c r="OC51" s="242"/>
      <c r="OD51" s="242"/>
      <c r="OE51" s="242"/>
      <c r="OF51" s="240">
        <f t="shared" si="178"/>
        <v>0</v>
      </c>
      <c r="OI51" s="242"/>
      <c r="OJ51" s="242"/>
      <c r="OK51" s="242"/>
      <c r="OL51" s="242"/>
      <c r="OM51" s="242"/>
      <c r="ON51" s="242"/>
      <c r="OO51" s="242"/>
      <c r="OP51" s="242"/>
      <c r="OQ51" s="242"/>
      <c r="OR51" s="242"/>
      <c r="OS51" s="242"/>
      <c r="OT51" s="242"/>
      <c r="OU51" s="242"/>
      <c r="OV51" s="242"/>
      <c r="OW51" s="242"/>
      <c r="OX51" s="242"/>
      <c r="OY51" s="242"/>
      <c r="OZ51" s="242"/>
      <c r="PA51" s="242"/>
      <c r="PB51" s="242"/>
      <c r="PC51" s="242"/>
      <c r="PD51" s="242"/>
      <c r="PE51" s="242"/>
      <c r="PF51" s="242"/>
      <c r="PG51" s="242"/>
      <c r="PH51" s="242"/>
      <c r="PI51" s="242"/>
      <c r="PJ51" s="242"/>
      <c r="PK51" s="242"/>
      <c r="PL51" s="242"/>
      <c r="PM51" s="240">
        <f t="shared" si="179"/>
        <v>0</v>
      </c>
      <c r="PP51" s="242"/>
      <c r="PQ51" s="242"/>
      <c r="PR51" s="242"/>
      <c r="PS51" s="242"/>
      <c r="PT51" s="242"/>
      <c r="PU51" s="242"/>
      <c r="PV51" s="242"/>
      <c r="PW51" s="242"/>
      <c r="PX51" s="242"/>
      <c r="PY51" s="242"/>
      <c r="PZ51" s="242"/>
      <c r="QA51" s="242"/>
      <c r="QB51" s="242"/>
      <c r="QC51" s="242"/>
      <c r="QD51" s="242"/>
      <c r="QE51" s="242"/>
      <c r="QF51" s="242"/>
      <c r="QG51" s="242"/>
      <c r="QH51" s="242"/>
      <c r="QI51" s="242"/>
      <c r="QJ51" s="242"/>
      <c r="QK51" s="242"/>
      <c r="QL51" s="242"/>
      <c r="QM51" s="242"/>
      <c r="QN51" s="242"/>
      <c r="QO51" s="242"/>
      <c r="QP51" s="242"/>
      <c r="QQ51" s="242"/>
      <c r="QR51" s="242"/>
      <c r="QS51" s="242"/>
      <c r="QT51" s="242">
        <f t="shared" si="180"/>
        <v>0</v>
      </c>
      <c r="QU51" s="235"/>
      <c r="QV51" s="235"/>
      <c r="QW51" s="242"/>
      <c r="QX51" s="242"/>
      <c r="QY51" s="242"/>
      <c r="QZ51" s="242"/>
      <c r="RA51" s="242"/>
      <c r="RB51" s="242"/>
      <c r="RC51" s="242"/>
      <c r="RD51" s="242"/>
      <c r="RE51" s="242"/>
      <c r="RF51" s="242"/>
      <c r="RG51" s="242"/>
      <c r="RH51" s="242"/>
      <c r="RI51" s="242"/>
      <c r="RJ51" s="242"/>
      <c r="RK51" s="242"/>
      <c r="RL51" s="242"/>
      <c r="RM51" s="242"/>
      <c r="RN51" s="242"/>
      <c r="RO51" s="242"/>
      <c r="RP51" s="242"/>
      <c r="RQ51" s="242"/>
      <c r="RR51" s="242"/>
      <c r="RS51" s="242"/>
      <c r="RT51" s="242"/>
      <c r="RU51" s="242"/>
      <c r="RV51" s="242"/>
      <c r="RW51" s="242"/>
      <c r="RX51" s="242"/>
      <c r="RY51" s="242"/>
      <c r="RZ51" s="242"/>
      <c r="SA51" s="242"/>
    </row>
    <row r="52" spans="1:495" s="223" customFormat="1" ht="15" hidden="1" outlineLevel="1">
      <c r="A52" s="604">
        <f t="shared" si="36"/>
        <v>40</v>
      </c>
      <c r="B52" s="518"/>
      <c r="C52" s="245"/>
      <c r="D52" s="245"/>
      <c r="E52" s="245"/>
      <c r="F52" s="245"/>
      <c r="G52" s="245"/>
      <c r="H52" s="245"/>
      <c r="I52" s="245"/>
      <c r="J52" s="245"/>
      <c r="K52" s="245"/>
      <c r="L52" s="245"/>
      <c r="M52" s="245"/>
      <c r="N52" s="245"/>
      <c r="O52" s="245"/>
      <c r="P52" s="245"/>
      <c r="Q52" s="245"/>
      <c r="R52" s="245"/>
      <c r="S52" s="245"/>
      <c r="T52" s="245"/>
      <c r="U52" s="245"/>
      <c r="V52" s="245"/>
      <c r="W52" s="245"/>
      <c r="X52" s="245"/>
      <c r="Y52" s="245"/>
      <c r="Z52" s="245"/>
      <c r="AA52" s="245"/>
      <c r="AB52" s="245"/>
      <c r="AC52" s="245"/>
      <c r="AD52" s="245"/>
      <c r="AE52" s="245"/>
      <c r="AF52" s="245"/>
      <c r="AG52" s="245"/>
      <c r="HZ52" s="242"/>
      <c r="IA52" s="246"/>
      <c r="IB52" s="246"/>
      <c r="IC52" s="246"/>
      <c r="ID52" s="246"/>
      <c r="IE52" s="246"/>
      <c r="IF52" s="246"/>
      <c r="IG52" s="246"/>
      <c r="IH52" s="246"/>
      <c r="II52" s="246"/>
      <c r="IJ52" s="246"/>
      <c r="IK52" s="246"/>
      <c r="IL52" s="246"/>
      <c r="IM52" s="246"/>
      <c r="IN52" s="246"/>
      <c r="IO52" s="246"/>
      <c r="IP52" s="246"/>
      <c r="IQ52" s="246"/>
      <c r="IR52" s="246"/>
      <c r="IS52" s="246"/>
      <c r="IT52" s="246"/>
      <c r="IU52" s="246"/>
      <c r="IV52" s="246"/>
      <c r="IW52" s="246"/>
      <c r="IX52" s="246"/>
      <c r="IY52" s="246"/>
      <c r="IZ52" s="246"/>
      <c r="JA52" s="246"/>
      <c r="JB52" s="246"/>
      <c r="JD52" s="242">
        <f t="shared" si="146"/>
        <v>0</v>
      </c>
      <c r="JG52" s="242"/>
      <c r="JH52" s="242"/>
      <c r="JI52" s="242"/>
      <c r="JJ52" s="242"/>
      <c r="JK52" s="242"/>
      <c r="JL52" s="242"/>
      <c r="JM52" s="242"/>
      <c r="JN52" s="242"/>
      <c r="JO52" s="242"/>
      <c r="JP52" s="242"/>
      <c r="JQ52" s="242"/>
      <c r="JR52" s="242"/>
      <c r="JS52" s="242"/>
      <c r="JT52" s="242"/>
      <c r="JU52" s="242"/>
      <c r="JV52" s="242"/>
      <c r="JW52" s="242"/>
      <c r="JX52" s="242"/>
      <c r="JY52" s="242"/>
      <c r="JZ52" s="242"/>
      <c r="KA52" s="242"/>
      <c r="KB52" s="242"/>
      <c r="KC52" s="242"/>
      <c r="KD52" s="242"/>
      <c r="KE52" s="242"/>
      <c r="KF52" s="242"/>
      <c r="KG52" s="242"/>
      <c r="KH52" s="242"/>
      <c r="KI52" s="242"/>
      <c r="KJ52" s="242"/>
      <c r="KK52" s="240">
        <f t="shared" si="175"/>
        <v>0</v>
      </c>
      <c r="KL52" s="234"/>
      <c r="KN52" s="242"/>
      <c r="KO52" s="242"/>
      <c r="KP52" s="242"/>
      <c r="KQ52" s="242"/>
      <c r="KR52" s="242"/>
      <c r="KS52" s="242"/>
      <c r="KT52" s="242"/>
      <c r="KU52" s="242"/>
      <c r="KV52" s="242"/>
      <c r="KW52" s="242"/>
      <c r="KX52" s="242"/>
      <c r="KY52" s="242"/>
      <c r="KZ52" s="242"/>
      <c r="LA52" s="242"/>
      <c r="LB52" s="242"/>
      <c r="LC52" s="242"/>
      <c r="LD52" s="242"/>
      <c r="LE52" s="242"/>
      <c r="LF52" s="242"/>
      <c r="LG52" s="242"/>
      <c r="LH52" s="242"/>
      <c r="LI52" s="242"/>
      <c r="LJ52" s="242"/>
      <c r="LK52" s="242"/>
      <c r="LL52" s="242"/>
      <c r="LM52" s="242"/>
      <c r="LN52" s="242"/>
      <c r="LO52" s="242"/>
      <c r="LP52" s="242"/>
      <c r="LQ52" s="242"/>
      <c r="LR52" s="240">
        <f t="shared" si="176"/>
        <v>0</v>
      </c>
      <c r="LU52" s="242"/>
      <c r="LV52" s="242"/>
      <c r="LW52" s="242"/>
      <c r="LX52" s="242"/>
      <c r="LY52" s="242"/>
      <c r="LZ52" s="242"/>
      <c r="MA52" s="242"/>
      <c r="MB52" s="242"/>
      <c r="MC52" s="242"/>
      <c r="MD52" s="242"/>
      <c r="ME52" s="242"/>
      <c r="MF52" s="242"/>
      <c r="MG52" s="242"/>
      <c r="MH52" s="242"/>
      <c r="MI52" s="242"/>
      <c r="MJ52" s="242"/>
      <c r="MK52" s="242"/>
      <c r="ML52" s="242"/>
      <c r="MM52" s="242"/>
      <c r="MN52" s="242"/>
      <c r="MO52" s="242"/>
      <c r="MP52" s="242"/>
      <c r="MQ52" s="242"/>
      <c r="MR52" s="242"/>
      <c r="MS52" s="242"/>
      <c r="MT52" s="242"/>
      <c r="MU52" s="242"/>
      <c r="MV52" s="242"/>
      <c r="MW52" s="242"/>
      <c r="MX52" s="242"/>
      <c r="MY52" s="240">
        <f t="shared" si="177"/>
        <v>0</v>
      </c>
      <c r="NB52" s="242"/>
      <c r="NC52" s="242"/>
      <c r="ND52" s="242"/>
      <c r="NE52" s="242"/>
      <c r="NF52" s="242"/>
      <c r="NG52" s="242"/>
      <c r="NH52" s="242"/>
      <c r="NI52" s="242"/>
      <c r="NJ52" s="242"/>
      <c r="NK52" s="242"/>
      <c r="NL52" s="242"/>
      <c r="NM52" s="242"/>
      <c r="NN52" s="242"/>
      <c r="NO52" s="242"/>
      <c r="NP52" s="242"/>
      <c r="NQ52" s="242"/>
      <c r="NR52" s="242"/>
      <c r="NS52" s="242"/>
      <c r="NT52" s="242"/>
      <c r="NU52" s="242"/>
      <c r="NV52" s="242"/>
      <c r="NW52" s="242"/>
      <c r="NX52" s="242"/>
      <c r="NY52" s="242"/>
      <c r="NZ52" s="242"/>
      <c r="OA52" s="242"/>
      <c r="OB52" s="242"/>
      <c r="OC52" s="242"/>
      <c r="OD52" s="242"/>
      <c r="OE52" s="242"/>
      <c r="OF52" s="240">
        <f t="shared" si="178"/>
        <v>0</v>
      </c>
      <c r="OI52" s="242"/>
      <c r="OJ52" s="242"/>
      <c r="OK52" s="242"/>
      <c r="OL52" s="242"/>
      <c r="OM52" s="242"/>
      <c r="ON52" s="242"/>
      <c r="OO52" s="242"/>
      <c r="OP52" s="242"/>
      <c r="OQ52" s="242"/>
      <c r="OR52" s="242"/>
      <c r="OS52" s="242"/>
      <c r="OT52" s="242"/>
      <c r="OU52" s="242"/>
      <c r="OV52" s="242"/>
      <c r="OW52" s="242"/>
      <c r="OX52" s="242"/>
      <c r="OY52" s="242"/>
      <c r="OZ52" s="242"/>
      <c r="PA52" s="242"/>
      <c r="PB52" s="242"/>
      <c r="PC52" s="242"/>
      <c r="PD52" s="242"/>
      <c r="PE52" s="242"/>
      <c r="PF52" s="242"/>
      <c r="PG52" s="242"/>
      <c r="PH52" s="242"/>
      <c r="PI52" s="242"/>
      <c r="PJ52" s="242"/>
      <c r="PK52" s="242"/>
      <c r="PL52" s="242"/>
      <c r="PM52" s="240">
        <f t="shared" si="179"/>
        <v>0</v>
      </c>
      <c r="PP52" s="242"/>
      <c r="PQ52" s="242"/>
      <c r="PR52" s="242"/>
      <c r="PS52" s="242"/>
      <c r="PT52" s="242"/>
      <c r="PU52" s="242"/>
      <c r="PV52" s="242"/>
      <c r="PW52" s="242"/>
      <c r="PX52" s="242"/>
      <c r="PY52" s="242"/>
      <c r="PZ52" s="242"/>
      <c r="QA52" s="242"/>
      <c r="QB52" s="242"/>
      <c r="QC52" s="242"/>
      <c r="QD52" s="242"/>
      <c r="QE52" s="242"/>
      <c r="QF52" s="242"/>
      <c r="QG52" s="242"/>
      <c r="QH52" s="242"/>
      <c r="QI52" s="242"/>
      <c r="QJ52" s="242"/>
      <c r="QK52" s="242"/>
      <c r="QL52" s="242"/>
      <c r="QM52" s="242"/>
      <c r="QN52" s="242"/>
      <c r="QO52" s="242"/>
      <c r="QP52" s="242"/>
      <c r="QQ52" s="242"/>
      <c r="QR52" s="242"/>
      <c r="QS52" s="242"/>
      <c r="QT52" s="242">
        <f t="shared" si="180"/>
        <v>0</v>
      </c>
      <c r="QU52" s="235"/>
      <c r="QV52" s="235"/>
      <c r="QW52" s="242"/>
      <c r="QX52" s="242"/>
      <c r="QY52" s="242"/>
      <c r="QZ52" s="242"/>
      <c r="RA52" s="242"/>
      <c r="RB52" s="242"/>
      <c r="RC52" s="242"/>
      <c r="RD52" s="242"/>
      <c r="RE52" s="242"/>
      <c r="RF52" s="242"/>
      <c r="RG52" s="242"/>
      <c r="RH52" s="242"/>
      <c r="RI52" s="242"/>
      <c r="RJ52" s="242"/>
      <c r="RK52" s="242"/>
      <c r="RL52" s="242"/>
      <c r="RM52" s="242"/>
      <c r="RN52" s="242"/>
      <c r="RO52" s="242"/>
      <c r="RP52" s="242"/>
      <c r="RQ52" s="242"/>
      <c r="RR52" s="242"/>
      <c r="RS52" s="242"/>
      <c r="RT52" s="242"/>
      <c r="RU52" s="242"/>
      <c r="RV52" s="242"/>
      <c r="RW52" s="242"/>
      <c r="RX52" s="242"/>
      <c r="RY52" s="242"/>
      <c r="RZ52" s="242"/>
      <c r="SA52" s="242"/>
    </row>
    <row r="53" spans="1:495" s="223" customFormat="1" ht="15" hidden="1" outlineLevel="1">
      <c r="A53" s="604">
        <f t="shared" si="36"/>
        <v>41</v>
      </c>
      <c r="B53" s="516"/>
      <c r="C53" s="242"/>
      <c r="D53" s="242"/>
      <c r="E53" s="242"/>
      <c r="F53" s="242"/>
      <c r="G53" s="242"/>
      <c r="H53" s="242"/>
      <c r="I53" s="242"/>
      <c r="J53" s="242"/>
      <c r="K53" s="242"/>
      <c r="L53" s="242"/>
      <c r="M53" s="242"/>
      <c r="N53" s="242"/>
      <c r="O53" s="242"/>
      <c r="P53" s="242"/>
      <c r="Q53" s="242"/>
      <c r="R53" s="242"/>
      <c r="S53" s="242"/>
      <c r="T53" s="242"/>
      <c r="U53" s="242"/>
      <c r="V53" s="242"/>
      <c r="W53" s="242"/>
      <c r="X53" s="242"/>
      <c r="Y53" s="242"/>
      <c r="Z53" s="242"/>
      <c r="AA53" s="242"/>
      <c r="AB53" s="242"/>
      <c r="AC53" s="242"/>
      <c r="AD53" s="242"/>
      <c r="AE53" s="242"/>
      <c r="AF53" s="242"/>
      <c r="AG53" s="242"/>
      <c r="AJ53" s="242"/>
      <c r="AK53" s="242"/>
      <c r="AL53" s="242"/>
      <c r="AM53" s="242"/>
      <c r="AN53" s="242"/>
      <c r="AO53" s="242"/>
      <c r="AP53" s="242"/>
      <c r="AQ53" s="242"/>
      <c r="AR53" s="242"/>
      <c r="AS53" s="242"/>
      <c r="AT53" s="242"/>
      <c r="AU53" s="242"/>
      <c r="AV53" s="242"/>
      <c r="AW53" s="242"/>
      <c r="AX53" s="242"/>
      <c r="AY53" s="242"/>
      <c r="AZ53" s="242"/>
      <c r="BA53" s="242"/>
      <c r="BB53" s="242"/>
      <c r="BC53" s="242"/>
      <c r="BD53" s="242"/>
      <c r="BE53" s="242"/>
      <c r="BF53" s="242"/>
      <c r="BG53" s="242"/>
      <c r="BH53" s="242"/>
      <c r="BI53" s="242"/>
      <c r="BJ53" s="242"/>
      <c r="BK53" s="242"/>
      <c r="BL53" s="242"/>
      <c r="BM53" s="242"/>
      <c r="BN53" s="242"/>
      <c r="BQ53" s="242"/>
      <c r="BR53" s="242"/>
      <c r="BS53" s="242"/>
      <c r="BT53" s="242"/>
      <c r="BU53" s="242"/>
      <c r="BV53" s="242"/>
      <c r="BW53" s="242"/>
      <c r="BX53" s="242"/>
      <c r="BY53" s="242"/>
      <c r="BZ53" s="242"/>
      <c r="CA53" s="242"/>
      <c r="CB53" s="242"/>
      <c r="CC53" s="242"/>
      <c r="CD53" s="242"/>
      <c r="CE53" s="242"/>
      <c r="CF53" s="242"/>
      <c r="CG53" s="242"/>
      <c r="CH53" s="242"/>
      <c r="CI53" s="242"/>
      <c r="CJ53" s="242"/>
      <c r="CK53" s="242"/>
      <c r="CL53" s="242"/>
      <c r="CM53" s="242"/>
      <c r="CN53" s="242"/>
      <c r="CO53" s="242"/>
      <c r="CP53" s="242"/>
      <c r="CQ53" s="242"/>
      <c r="CR53" s="242"/>
      <c r="CS53" s="242"/>
      <c r="CT53" s="242"/>
      <c r="CU53" s="242"/>
      <c r="CX53" s="242"/>
      <c r="CY53" s="242"/>
      <c r="CZ53" s="242"/>
      <c r="DA53" s="242"/>
      <c r="DB53" s="242"/>
      <c r="DC53" s="242"/>
      <c r="DD53" s="242"/>
      <c r="DE53" s="242"/>
      <c r="DF53" s="242"/>
      <c r="DG53" s="242"/>
      <c r="DH53" s="242"/>
      <c r="DI53" s="242"/>
      <c r="DJ53" s="242"/>
      <c r="DK53" s="242"/>
      <c r="DL53" s="242"/>
      <c r="DM53" s="242"/>
      <c r="DN53" s="242"/>
      <c r="DO53" s="242"/>
      <c r="DP53" s="242"/>
      <c r="DQ53" s="242"/>
      <c r="DR53" s="242"/>
      <c r="DS53" s="242"/>
      <c r="DT53" s="242"/>
      <c r="DU53" s="242"/>
      <c r="DV53" s="242"/>
      <c r="DW53" s="242"/>
      <c r="DX53" s="242"/>
      <c r="DY53" s="242"/>
      <c r="DZ53" s="242"/>
      <c r="EA53" s="242"/>
      <c r="EB53" s="242"/>
      <c r="EE53" s="242"/>
      <c r="EF53" s="242"/>
      <c r="EG53" s="242"/>
      <c r="EH53" s="242"/>
      <c r="EI53" s="242"/>
      <c r="EJ53" s="242"/>
      <c r="EK53" s="242"/>
      <c r="EL53" s="242"/>
      <c r="EM53" s="242"/>
      <c r="EN53" s="242"/>
      <c r="EO53" s="242"/>
      <c r="EP53" s="242"/>
      <c r="EQ53" s="242"/>
      <c r="ER53" s="242"/>
      <c r="ES53" s="242"/>
      <c r="ET53" s="242"/>
      <c r="EU53" s="242"/>
      <c r="EV53" s="242"/>
      <c r="EW53" s="242"/>
      <c r="EX53" s="242"/>
      <c r="EY53" s="242"/>
      <c r="EZ53" s="242"/>
      <c r="FA53" s="242"/>
      <c r="FB53" s="242"/>
      <c r="FC53" s="242"/>
      <c r="FD53" s="242"/>
      <c r="FE53" s="242"/>
      <c r="FF53" s="242"/>
      <c r="FG53" s="242"/>
      <c r="FH53" s="242"/>
      <c r="FI53" s="242"/>
      <c r="FL53" s="242"/>
      <c r="FM53" s="242"/>
      <c r="FN53" s="242"/>
      <c r="FO53" s="242"/>
      <c r="FP53" s="242"/>
      <c r="FQ53" s="242"/>
      <c r="FR53" s="242"/>
      <c r="FS53" s="242"/>
      <c r="FT53" s="242"/>
      <c r="FU53" s="242"/>
      <c r="FV53" s="242"/>
      <c r="FW53" s="242"/>
      <c r="FX53" s="242"/>
      <c r="FY53" s="242"/>
      <c r="FZ53" s="242"/>
      <c r="GA53" s="242"/>
      <c r="GB53" s="242"/>
      <c r="GC53" s="242"/>
      <c r="GD53" s="242"/>
      <c r="GE53" s="242"/>
      <c r="GF53" s="242"/>
      <c r="GG53" s="242"/>
      <c r="GH53" s="242"/>
      <c r="GI53" s="242"/>
      <c r="GJ53" s="242"/>
      <c r="GK53" s="242"/>
      <c r="GL53" s="242"/>
      <c r="GM53" s="242"/>
      <c r="GN53" s="242"/>
      <c r="GO53" s="242"/>
      <c r="GP53" s="242"/>
      <c r="GS53" s="242"/>
      <c r="GT53" s="242"/>
      <c r="GU53" s="242"/>
      <c r="GV53" s="242"/>
      <c r="GW53" s="242"/>
      <c r="GX53" s="242"/>
      <c r="GY53" s="242"/>
      <c r="GZ53" s="242"/>
      <c r="HA53" s="242"/>
      <c r="HB53" s="242"/>
      <c r="HC53" s="242"/>
      <c r="HD53" s="242"/>
      <c r="HE53" s="242"/>
      <c r="HF53" s="242"/>
      <c r="HG53" s="242"/>
      <c r="HH53" s="242"/>
      <c r="HI53" s="242"/>
      <c r="HJ53" s="242"/>
      <c r="HK53" s="242"/>
      <c r="HL53" s="242"/>
      <c r="HM53" s="242"/>
      <c r="HN53" s="242"/>
      <c r="HO53" s="242"/>
      <c r="HP53" s="242"/>
      <c r="HQ53" s="242"/>
      <c r="HR53" s="242"/>
      <c r="HS53" s="242"/>
      <c r="HT53" s="242"/>
      <c r="HU53" s="242"/>
      <c r="HV53" s="242"/>
      <c r="HW53" s="242"/>
      <c r="HZ53" s="242"/>
      <c r="IA53" s="517"/>
      <c r="IB53" s="517"/>
      <c r="IC53" s="517"/>
      <c r="ID53" s="517"/>
      <c r="IE53" s="517"/>
      <c r="IF53" s="517"/>
      <c r="IG53" s="517"/>
      <c r="IH53" s="517"/>
      <c r="II53" s="517"/>
      <c r="IJ53" s="517"/>
      <c r="IK53" s="517"/>
      <c r="IL53" s="517"/>
      <c r="IM53" s="517"/>
      <c r="IN53" s="517"/>
      <c r="IO53" s="517"/>
      <c r="IP53" s="517"/>
      <c r="IQ53" s="517"/>
      <c r="IR53" s="517"/>
      <c r="IS53" s="517"/>
      <c r="IT53" s="517"/>
      <c r="IU53" s="517"/>
      <c r="IV53" s="517"/>
      <c r="IW53" s="517"/>
      <c r="IX53" s="517"/>
      <c r="IY53" s="517"/>
      <c r="IZ53" s="517"/>
      <c r="JA53" s="517"/>
      <c r="JB53" s="517"/>
      <c r="JC53" s="474"/>
      <c r="JD53" s="242">
        <f t="shared" si="146"/>
        <v>0</v>
      </c>
      <c r="JG53" s="242"/>
      <c r="JH53" s="242"/>
      <c r="JI53" s="242"/>
      <c r="JJ53" s="242"/>
      <c r="JK53" s="242"/>
      <c r="JL53" s="242"/>
      <c r="JM53" s="242"/>
      <c r="JN53" s="242"/>
      <c r="JO53" s="242"/>
      <c r="JP53" s="242"/>
      <c r="JQ53" s="242"/>
      <c r="JR53" s="242"/>
      <c r="JS53" s="242"/>
      <c r="JT53" s="242"/>
      <c r="JU53" s="242"/>
      <c r="JV53" s="242"/>
      <c r="JW53" s="242"/>
      <c r="JX53" s="242"/>
      <c r="JY53" s="242"/>
      <c r="JZ53" s="242"/>
      <c r="KA53" s="242"/>
      <c r="KB53" s="242"/>
      <c r="KC53" s="242"/>
      <c r="KD53" s="242"/>
      <c r="KE53" s="242"/>
      <c r="KF53" s="242"/>
      <c r="KG53" s="242"/>
      <c r="KH53" s="242"/>
      <c r="KI53" s="242"/>
      <c r="KJ53" s="242"/>
      <c r="KK53" s="240">
        <f t="shared" si="175"/>
        <v>0</v>
      </c>
      <c r="KL53" s="234"/>
      <c r="KN53" s="242"/>
      <c r="KO53" s="242"/>
      <c r="KP53" s="242"/>
      <c r="KQ53" s="242"/>
      <c r="KR53" s="242"/>
      <c r="KS53" s="242"/>
      <c r="KT53" s="242"/>
      <c r="KU53" s="242"/>
      <c r="KV53" s="242"/>
      <c r="KW53" s="242"/>
      <c r="KX53" s="242"/>
      <c r="KY53" s="242"/>
      <c r="KZ53" s="242"/>
      <c r="LA53" s="242"/>
      <c r="LB53" s="242"/>
      <c r="LC53" s="242"/>
      <c r="LD53" s="242"/>
      <c r="LE53" s="242"/>
      <c r="LF53" s="242"/>
      <c r="LG53" s="242"/>
      <c r="LH53" s="242"/>
      <c r="LI53" s="242"/>
      <c r="LJ53" s="242"/>
      <c r="LK53" s="242"/>
      <c r="LL53" s="242"/>
      <c r="LM53" s="242"/>
      <c r="LN53" s="242"/>
      <c r="LO53" s="242"/>
      <c r="LP53" s="242"/>
      <c r="LQ53" s="242"/>
      <c r="LR53" s="240">
        <f t="shared" si="176"/>
        <v>0</v>
      </c>
      <c r="LU53" s="242"/>
      <c r="LV53" s="242"/>
      <c r="LW53" s="242"/>
      <c r="LX53" s="242"/>
      <c r="LY53" s="242"/>
      <c r="LZ53" s="242"/>
      <c r="MA53" s="242"/>
      <c r="MB53" s="242"/>
      <c r="MC53" s="242"/>
      <c r="MD53" s="242"/>
      <c r="ME53" s="242"/>
      <c r="MF53" s="242"/>
      <c r="MG53" s="242"/>
      <c r="MH53" s="242"/>
      <c r="MI53" s="242"/>
      <c r="MJ53" s="242"/>
      <c r="MK53" s="242"/>
      <c r="ML53" s="242"/>
      <c r="MM53" s="242"/>
      <c r="MN53" s="242"/>
      <c r="MO53" s="242"/>
      <c r="MP53" s="242"/>
      <c r="MQ53" s="242"/>
      <c r="MR53" s="242"/>
      <c r="MS53" s="242"/>
      <c r="MT53" s="242"/>
      <c r="MU53" s="242"/>
      <c r="MV53" s="242"/>
      <c r="MW53" s="242"/>
      <c r="MX53" s="242"/>
      <c r="MY53" s="240">
        <f t="shared" si="177"/>
        <v>0</v>
      </c>
      <c r="NB53" s="242"/>
      <c r="NC53" s="242"/>
      <c r="ND53" s="242"/>
      <c r="NE53" s="242"/>
      <c r="NF53" s="242"/>
      <c r="NG53" s="242"/>
      <c r="NH53" s="242"/>
      <c r="NI53" s="242"/>
      <c r="NJ53" s="242"/>
      <c r="NK53" s="242"/>
      <c r="NL53" s="242"/>
      <c r="NM53" s="242"/>
      <c r="NN53" s="242"/>
      <c r="NO53" s="242"/>
      <c r="NP53" s="242"/>
      <c r="NQ53" s="242"/>
      <c r="NR53" s="242"/>
      <c r="NS53" s="242"/>
      <c r="NT53" s="242"/>
      <c r="NU53" s="242"/>
      <c r="NV53" s="242"/>
      <c r="NW53" s="242"/>
      <c r="NX53" s="242"/>
      <c r="NY53" s="242"/>
      <c r="NZ53" s="242"/>
      <c r="OA53" s="242"/>
      <c r="OB53" s="242"/>
      <c r="OC53" s="242"/>
      <c r="OD53" s="242"/>
      <c r="OE53" s="242"/>
      <c r="OF53" s="240">
        <f t="shared" si="178"/>
        <v>0</v>
      </c>
      <c r="OI53" s="242"/>
      <c r="OJ53" s="242"/>
      <c r="OK53" s="242"/>
      <c r="OL53" s="242"/>
      <c r="OM53" s="242"/>
      <c r="ON53" s="242"/>
      <c r="OO53" s="242"/>
      <c r="OP53" s="242"/>
      <c r="OQ53" s="242"/>
      <c r="OR53" s="242"/>
      <c r="OS53" s="242"/>
      <c r="OT53" s="242"/>
      <c r="OU53" s="242"/>
      <c r="OV53" s="242"/>
      <c r="OW53" s="242"/>
      <c r="OX53" s="242"/>
      <c r="OY53" s="242"/>
      <c r="OZ53" s="242"/>
      <c r="PA53" s="242"/>
      <c r="PB53" s="242"/>
      <c r="PC53" s="242"/>
      <c r="PD53" s="242"/>
      <c r="PE53" s="242"/>
      <c r="PF53" s="242"/>
      <c r="PG53" s="242"/>
      <c r="PH53" s="242"/>
      <c r="PI53" s="242"/>
      <c r="PJ53" s="242"/>
      <c r="PK53" s="242"/>
      <c r="PL53" s="242"/>
      <c r="PM53" s="240">
        <f t="shared" si="179"/>
        <v>0</v>
      </c>
      <c r="PP53" s="242"/>
      <c r="PQ53" s="242"/>
      <c r="PR53" s="242"/>
      <c r="PS53" s="242"/>
      <c r="PT53" s="242"/>
      <c r="PU53" s="242"/>
      <c r="PV53" s="242"/>
      <c r="PW53" s="242"/>
      <c r="PX53" s="242"/>
      <c r="PY53" s="242"/>
      <c r="PZ53" s="242"/>
      <c r="QA53" s="242"/>
      <c r="QB53" s="242"/>
      <c r="QC53" s="242"/>
      <c r="QD53" s="242"/>
      <c r="QE53" s="242"/>
      <c r="QF53" s="242"/>
      <c r="QG53" s="242"/>
      <c r="QH53" s="242"/>
      <c r="QI53" s="242"/>
      <c r="QJ53" s="242"/>
      <c r="QK53" s="242"/>
      <c r="QL53" s="242"/>
      <c r="QM53" s="242"/>
      <c r="QN53" s="242"/>
      <c r="QO53" s="242"/>
      <c r="QP53" s="242"/>
      <c r="QQ53" s="242"/>
      <c r="QR53" s="242"/>
      <c r="QS53" s="242"/>
      <c r="QT53" s="242">
        <f t="shared" si="180"/>
        <v>0</v>
      </c>
      <c r="QU53" s="235"/>
      <c r="QV53" s="235"/>
      <c r="QW53" s="242"/>
      <c r="QX53" s="242"/>
      <c r="QY53" s="242"/>
      <c r="QZ53" s="242"/>
      <c r="RA53" s="242"/>
      <c r="RB53" s="242"/>
      <c r="RC53" s="242"/>
      <c r="RD53" s="242"/>
      <c r="RE53" s="242"/>
      <c r="RF53" s="242"/>
      <c r="RG53" s="242"/>
      <c r="RH53" s="242"/>
      <c r="RI53" s="242"/>
      <c r="RJ53" s="242"/>
      <c r="RK53" s="242"/>
      <c r="RL53" s="242"/>
      <c r="RM53" s="242"/>
      <c r="RN53" s="242"/>
      <c r="RO53" s="242"/>
      <c r="RP53" s="242"/>
      <c r="RQ53" s="242"/>
      <c r="RR53" s="242"/>
      <c r="RS53" s="242"/>
      <c r="RT53" s="242"/>
      <c r="RU53" s="242"/>
      <c r="RV53" s="242"/>
      <c r="RW53" s="242"/>
      <c r="RX53" s="242"/>
      <c r="RY53" s="242"/>
      <c r="RZ53" s="242"/>
      <c r="SA53" s="242"/>
    </row>
    <row r="54" spans="1:495" s="223" customFormat="1" ht="15" hidden="1" outlineLevel="1">
      <c r="A54" s="604">
        <f t="shared" si="36"/>
        <v>42</v>
      </c>
      <c r="B54" s="516"/>
      <c r="C54" s="242"/>
      <c r="D54" s="242"/>
      <c r="E54" s="242"/>
      <c r="F54" s="242"/>
      <c r="G54" s="242"/>
      <c r="H54" s="242"/>
      <c r="I54" s="242"/>
      <c r="J54" s="242"/>
      <c r="K54" s="242"/>
      <c r="L54" s="242"/>
      <c r="M54" s="242"/>
      <c r="N54" s="242"/>
      <c r="O54" s="242"/>
      <c r="P54" s="242"/>
      <c r="Q54" s="242"/>
      <c r="R54" s="242"/>
      <c r="S54" s="242"/>
      <c r="T54" s="242"/>
      <c r="U54" s="242"/>
      <c r="V54" s="242"/>
      <c r="W54" s="242"/>
      <c r="X54" s="242"/>
      <c r="Y54" s="242"/>
      <c r="Z54" s="242"/>
      <c r="AA54" s="242"/>
      <c r="AB54" s="242"/>
      <c r="AC54" s="242"/>
      <c r="AD54" s="242"/>
      <c r="AE54" s="242"/>
      <c r="AF54" s="242"/>
      <c r="AG54" s="242"/>
      <c r="AJ54" s="242"/>
      <c r="AK54" s="242"/>
      <c r="AL54" s="242"/>
      <c r="AM54" s="242"/>
      <c r="AN54" s="242"/>
      <c r="AO54" s="242"/>
      <c r="AP54" s="242"/>
      <c r="AQ54" s="242"/>
      <c r="AR54" s="242"/>
      <c r="AS54" s="242"/>
      <c r="AT54" s="242"/>
      <c r="AU54" s="242"/>
      <c r="AV54" s="242"/>
      <c r="AW54" s="242"/>
      <c r="AX54" s="242"/>
      <c r="AY54" s="242"/>
      <c r="AZ54" s="242"/>
      <c r="BA54" s="242"/>
      <c r="BB54" s="242"/>
      <c r="BC54" s="242"/>
      <c r="BD54" s="242"/>
      <c r="BE54" s="242"/>
      <c r="BF54" s="242"/>
      <c r="BG54" s="242"/>
      <c r="BH54" s="242"/>
      <c r="BI54" s="242"/>
      <c r="BJ54" s="242"/>
      <c r="BK54" s="242"/>
      <c r="BL54" s="242"/>
      <c r="BM54" s="242"/>
      <c r="BN54" s="242"/>
      <c r="BQ54" s="242"/>
      <c r="BR54" s="242"/>
      <c r="BS54" s="242"/>
      <c r="BT54" s="242"/>
      <c r="BU54" s="242"/>
      <c r="BV54" s="242"/>
      <c r="BW54" s="242"/>
      <c r="BX54" s="242"/>
      <c r="BY54" s="242"/>
      <c r="BZ54" s="242"/>
      <c r="CA54" s="242"/>
      <c r="CB54" s="242"/>
      <c r="CC54" s="242"/>
      <c r="CD54" s="242"/>
      <c r="CE54" s="242"/>
      <c r="CF54" s="242"/>
      <c r="CG54" s="242"/>
      <c r="CH54" s="242"/>
      <c r="CI54" s="242"/>
      <c r="CJ54" s="242"/>
      <c r="CK54" s="242"/>
      <c r="CL54" s="242"/>
      <c r="CM54" s="242"/>
      <c r="CN54" s="242"/>
      <c r="CO54" s="242"/>
      <c r="CP54" s="242"/>
      <c r="CQ54" s="242"/>
      <c r="CR54" s="242"/>
      <c r="CS54" s="242"/>
      <c r="CT54" s="242"/>
      <c r="CU54" s="242"/>
      <c r="CX54" s="242"/>
      <c r="CY54" s="242"/>
      <c r="CZ54" s="242"/>
      <c r="DA54" s="242"/>
      <c r="DB54" s="242"/>
      <c r="DC54" s="242"/>
      <c r="DD54" s="242"/>
      <c r="DE54" s="242"/>
      <c r="DF54" s="242"/>
      <c r="DG54" s="242"/>
      <c r="DH54" s="242"/>
      <c r="DI54" s="242"/>
      <c r="DJ54" s="242"/>
      <c r="DK54" s="242"/>
      <c r="DL54" s="242"/>
      <c r="DM54" s="242"/>
      <c r="DN54" s="242"/>
      <c r="DO54" s="242"/>
      <c r="DP54" s="242"/>
      <c r="DQ54" s="242"/>
      <c r="DR54" s="242"/>
      <c r="DS54" s="242"/>
      <c r="DT54" s="242"/>
      <c r="DU54" s="242"/>
      <c r="DV54" s="242"/>
      <c r="DW54" s="242"/>
      <c r="DX54" s="242"/>
      <c r="DY54" s="242"/>
      <c r="DZ54" s="242"/>
      <c r="EA54" s="242"/>
      <c r="EB54" s="242"/>
      <c r="EE54" s="242"/>
      <c r="EF54" s="242"/>
      <c r="EG54" s="242"/>
      <c r="EH54" s="242"/>
      <c r="EI54" s="242"/>
      <c r="EJ54" s="242"/>
      <c r="EK54" s="242"/>
      <c r="EL54" s="242"/>
      <c r="EM54" s="242"/>
      <c r="EN54" s="242"/>
      <c r="EO54" s="242"/>
      <c r="EP54" s="242"/>
      <c r="EQ54" s="242"/>
      <c r="ER54" s="242"/>
      <c r="ES54" s="242"/>
      <c r="ET54" s="242"/>
      <c r="EU54" s="242"/>
      <c r="EV54" s="242"/>
      <c r="EW54" s="242"/>
      <c r="EX54" s="242"/>
      <c r="EY54" s="242"/>
      <c r="EZ54" s="242"/>
      <c r="FA54" s="242"/>
      <c r="FB54" s="242"/>
      <c r="FC54" s="242"/>
      <c r="FD54" s="242"/>
      <c r="FE54" s="242"/>
      <c r="FF54" s="242"/>
      <c r="FG54" s="242"/>
      <c r="FH54" s="242"/>
      <c r="FI54" s="242"/>
      <c r="FL54" s="242"/>
      <c r="FM54" s="242"/>
      <c r="FN54" s="242"/>
      <c r="FO54" s="242"/>
      <c r="FP54" s="242"/>
      <c r="FQ54" s="242"/>
      <c r="FR54" s="242"/>
      <c r="FS54" s="242"/>
      <c r="FT54" s="242"/>
      <c r="FU54" s="242"/>
      <c r="FV54" s="242"/>
      <c r="FW54" s="242"/>
      <c r="FX54" s="242"/>
      <c r="FY54" s="242"/>
      <c r="FZ54" s="242"/>
      <c r="GA54" s="242"/>
      <c r="GB54" s="242"/>
      <c r="GC54" s="242"/>
      <c r="GD54" s="242"/>
      <c r="GE54" s="242"/>
      <c r="GF54" s="242"/>
      <c r="GG54" s="242"/>
      <c r="GH54" s="242"/>
      <c r="GI54" s="242"/>
      <c r="GJ54" s="242"/>
      <c r="GK54" s="242"/>
      <c r="GL54" s="242"/>
      <c r="GM54" s="242"/>
      <c r="GN54" s="242"/>
      <c r="GO54" s="242"/>
      <c r="GP54" s="242"/>
      <c r="GS54" s="242"/>
      <c r="GT54" s="242"/>
      <c r="GU54" s="242"/>
      <c r="GV54" s="242"/>
      <c r="GW54" s="242"/>
      <c r="GX54" s="242"/>
      <c r="GY54" s="242"/>
      <c r="GZ54" s="242"/>
      <c r="HA54" s="242"/>
      <c r="HB54" s="242"/>
      <c r="HC54" s="242"/>
      <c r="HD54" s="242"/>
      <c r="HE54" s="242"/>
      <c r="HF54" s="242"/>
      <c r="HG54" s="242"/>
      <c r="HH54" s="242"/>
      <c r="HI54" s="242"/>
      <c r="HJ54" s="242"/>
      <c r="HK54" s="242"/>
      <c r="HL54" s="242"/>
      <c r="HM54" s="242"/>
      <c r="HN54" s="242"/>
      <c r="HO54" s="242"/>
      <c r="HP54" s="242"/>
      <c r="HQ54" s="242"/>
      <c r="HR54" s="242"/>
      <c r="HS54" s="242"/>
      <c r="HT54" s="242"/>
      <c r="HU54" s="242"/>
      <c r="HV54" s="242"/>
      <c r="HW54" s="242"/>
      <c r="HZ54" s="242"/>
      <c r="IA54" s="517"/>
      <c r="IB54" s="517"/>
      <c r="IC54" s="517"/>
      <c r="ID54" s="517"/>
      <c r="IE54" s="517"/>
      <c r="IF54" s="517"/>
      <c r="IG54" s="517"/>
      <c r="IH54" s="517"/>
      <c r="II54" s="517"/>
      <c r="IJ54" s="517"/>
      <c r="IK54" s="517"/>
      <c r="IL54" s="517"/>
      <c r="IM54" s="517"/>
      <c r="IN54" s="517"/>
      <c r="IO54" s="517"/>
      <c r="IP54" s="517"/>
      <c r="IQ54" s="517"/>
      <c r="IR54" s="517"/>
      <c r="IS54" s="517"/>
      <c r="IT54" s="517"/>
      <c r="IU54" s="517"/>
      <c r="IV54" s="517"/>
      <c r="IW54" s="517"/>
      <c r="IX54" s="517"/>
      <c r="IY54" s="517"/>
      <c r="IZ54" s="517"/>
      <c r="JA54" s="517"/>
      <c r="JB54" s="517"/>
      <c r="JC54" s="474"/>
      <c r="JD54" s="242">
        <f t="shared" si="146"/>
        <v>0</v>
      </c>
      <c r="JG54" s="242"/>
      <c r="JH54" s="242"/>
      <c r="JI54" s="242"/>
      <c r="JJ54" s="242"/>
      <c r="JK54" s="242"/>
      <c r="JL54" s="242"/>
      <c r="JM54" s="242"/>
      <c r="JN54" s="242"/>
      <c r="JO54" s="242"/>
      <c r="JP54" s="242"/>
      <c r="JQ54" s="242"/>
      <c r="JR54" s="242"/>
      <c r="JS54" s="242"/>
      <c r="JT54" s="242"/>
      <c r="JU54" s="242"/>
      <c r="JV54" s="242"/>
      <c r="JW54" s="242"/>
      <c r="JX54" s="242"/>
      <c r="JY54" s="242"/>
      <c r="JZ54" s="242"/>
      <c r="KA54" s="242"/>
      <c r="KB54" s="242"/>
      <c r="KC54" s="242"/>
      <c r="KD54" s="242"/>
      <c r="KE54" s="242"/>
      <c r="KF54" s="242"/>
      <c r="KG54" s="242"/>
      <c r="KH54" s="242"/>
      <c r="KI54" s="242"/>
      <c r="KJ54" s="242"/>
      <c r="KK54" s="240">
        <f t="shared" si="175"/>
        <v>0</v>
      </c>
      <c r="KL54" s="234"/>
      <c r="KN54" s="242"/>
      <c r="KO54" s="242"/>
      <c r="KP54" s="242"/>
      <c r="KQ54" s="242"/>
      <c r="KR54" s="242"/>
      <c r="KS54" s="242"/>
      <c r="KT54" s="242"/>
      <c r="KU54" s="242"/>
      <c r="KV54" s="242"/>
      <c r="KW54" s="242"/>
      <c r="KX54" s="242"/>
      <c r="KY54" s="242"/>
      <c r="KZ54" s="242"/>
      <c r="LA54" s="242"/>
      <c r="LB54" s="242"/>
      <c r="LC54" s="242"/>
      <c r="LD54" s="242"/>
      <c r="LE54" s="242"/>
      <c r="LF54" s="242"/>
      <c r="LG54" s="242"/>
      <c r="LH54" s="242"/>
      <c r="LI54" s="242"/>
      <c r="LJ54" s="242"/>
      <c r="LK54" s="242"/>
      <c r="LL54" s="242"/>
      <c r="LM54" s="242"/>
      <c r="LN54" s="242"/>
      <c r="LO54" s="242"/>
      <c r="LP54" s="242"/>
      <c r="LQ54" s="242"/>
      <c r="LR54" s="240">
        <f t="shared" si="176"/>
        <v>0</v>
      </c>
      <c r="LU54" s="242"/>
      <c r="LV54" s="242"/>
      <c r="LW54" s="242"/>
      <c r="LX54" s="242"/>
      <c r="LY54" s="242"/>
      <c r="LZ54" s="242"/>
      <c r="MA54" s="242"/>
      <c r="MB54" s="242"/>
      <c r="MC54" s="242"/>
      <c r="MD54" s="242"/>
      <c r="ME54" s="242"/>
      <c r="MF54" s="242"/>
      <c r="MG54" s="242"/>
      <c r="MH54" s="242"/>
      <c r="MI54" s="242"/>
      <c r="MJ54" s="242"/>
      <c r="MK54" s="242"/>
      <c r="ML54" s="242"/>
      <c r="MM54" s="242"/>
      <c r="MN54" s="242"/>
      <c r="MO54" s="242"/>
      <c r="MP54" s="242"/>
      <c r="MQ54" s="242"/>
      <c r="MR54" s="242"/>
      <c r="MS54" s="242"/>
      <c r="MT54" s="242"/>
      <c r="MU54" s="242"/>
      <c r="MV54" s="242"/>
      <c r="MW54" s="242"/>
      <c r="MX54" s="242"/>
      <c r="MY54" s="240">
        <f t="shared" si="177"/>
        <v>0</v>
      </c>
      <c r="NB54" s="242"/>
      <c r="NC54" s="242"/>
      <c r="ND54" s="242"/>
      <c r="NE54" s="242"/>
      <c r="NF54" s="242"/>
      <c r="NG54" s="242"/>
      <c r="NH54" s="242"/>
      <c r="NI54" s="242"/>
      <c r="NJ54" s="242"/>
      <c r="NK54" s="242"/>
      <c r="NL54" s="242"/>
      <c r="NM54" s="242"/>
      <c r="NN54" s="242"/>
      <c r="NO54" s="242"/>
      <c r="NP54" s="242"/>
      <c r="NQ54" s="242"/>
      <c r="NR54" s="242"/>
      <c r="NS54" s="242"/>
      <c r="NT54" s="242"/>
      <c r="NU54" s="242"/>
      <c r="NV54" s="242"/>
      <c r="NW54" s="242"/>
      <c r="NX54" s="242"/>
      <c r="NY54" s="242"/>
      <c r="NZ54" s="242"/>
      <c r="OA54" s="242"/>
      <c r="OB54" s="242"/>
      <c r="OC54" s="242"/>
      <c r="OD54" s="242"/>
      <c r="OE54" s="242"/>
      <c r="OF54" s="240">
        <f t="shared" si="178"/>
        <v>0</v>
      </c>
      <c r="OI54" s="242"/>
      <c r="OJ54" s="242"/>
      <c r="OK54" s="242"/>
      <c r="OL54" s="242"/>
      <c r="OM54" s="242"/>
      <c r="ON54" s="242"/>
      <c r="OO54" s="242"/>
      <c r="OP54" s="242"/>
      <c r="OQ54" s="242"/>
      <c r="OR54" s="242"/>
      <c r="OS54" s="242"/>
      <c r="OT54" s="242"/>
      <c r="OU54" s="242"/>
      <c r="OV54" s="242"/>
      <c r="OW54" s="242"/>
      <c r="OX54" s="242"/>
      <c r="OY54" s="242"/>
      <c r="OZ54" s="242"/>
      <c r="PA54" s="242"/>
      <c r="PB54" s="242"/>
      <c r="PC54" s="242"/>
      <c r="PD54" s="242"/>
      <c r="PE54" s="242"/>
      <c r="PF54" s="242"/>
      <c r="PG54" s="242"/>
      <c r="PH54" s="242"/>
      <c r="PI54" s="242"/>
      <c r="PJ54" s="242"/>
      <c r="PK54" s="242"/>
      <c r="PL54" s="242"/>
      <c r="PM54" s="240">
        <f t="shared" si="179"/>
        <v>0</v>
      </c>
      <c r="PP54" s="242"/>
      <c r="PQ54" s="242"/>
      <c r="PR54" s="242"/>
      <c r="PS54" s="242"/>
      <c r="PT54" s="242"/>
      <c r="PU54" s="242"/>
      <c r="PV54" s="242"/>
      <c r="PW54" s="242"/>
      <c r="PX54" s="242"/>
      <c r="PY54" s="242"/>
      <c r="PZ54" s="242"/>
      <c r="QA54" s="242"/>
      <c r="QB54" s="242"/>
      <c r="QC54" s="242"/>
      <c r="QD54" s="242"/>
      <c r="QE54" s="242"/>
      <c r="QF54" s="242"/>
      <c r="QG54" s="242"/>
      <c r="QH54" s="242"/>
      <c r="QI54" s="242"/>
      <c r="QJ54" s="242"/>
      <c r="QK54" s="242"/>
      <c r="QL54" s="242"/>
      <c r="QM54" s="242"/>
      <c r="QN54" s="242"/>
      <c r="QO54" s="242"/>
      <c r="QP54" s="242"/>
      <c r="QQ54" s="242"/>
      <c r="QR54" s="242"/>
      <c r="QS54" s="242"/>
      <c r="QT54" s="242">
        <f t="shared" si="180"/>
        <v>0</v>
      </c>
      <c r="QU54" s="235"/>
      <c r="QV54" s="235"/>
      <c r="QW54" s="242"/>
      <c r="QX54" s="242"/>
      <c r="QY54" s="242"/>
      <c r="QZ54" s="242"/>
      <c r="RA54" s="242"/>
      <c r="RB54" s="242"/>
      <c r="RC54" s="242"/>
      <c r="RD54" s="242"/>
      <c r="RE54" s="242"/>
      <c r="RF54" s="242"/>
      <c r="RG54" s="242"/>
      <c r="RH54" s="242"/>
      <c r="RI54" s="242"/>
      <c r="RJ54" s="242"/>
      <c r="RK54" s="242"/>
      <c r="RL54" s="242"/>
      <c r="RM54" s="242"/>
      <c r="RN54" s="242"/>
      <c r="RO54" s="242"/>
      <c r="RP54" s="242"/>
      <c r="RQ54" s="242"/>
      <c r="RR54" s="242"/>
      <c r="RS54" s="242"/>
      <c r="RT54" s="242"/>
      <c r="RU54" s="242"/>
      <c r="RV54" s="242"/>
      <c r="RW54" s="242"/>
      <c r="RX54" s="242"/>
      <c r="RY54" s="242"/>
      <c r="RZ54" s="242"/>
      <c r="SA54" s="242"/>
    </row>
    <row r="55" spans="1:495" s="223" customFormat="1" ht="15" hidden="1" outlineLevel="1">
      <c r="A55" s="604">
        <f t="shared" si="36"/>
        <v>43</v>
      </c>
      <c r="B55" s="516"/>
      <c r="C55" s="242"/>
      <c r="D55" s="242"/>
      <c r="E55" s="242"/>
      <c r="F55" s="242"/>
      <c r="G55" s="242"/>
      <c r="H55" s="242"/>
      <c r="I55" s="242"/>
      <c r="J55" s="242"/>
      <c r="K55" s="242"/>
      <c r="L55" s="242"/>
      <c r="M55" s="242"/>
      <c r="N55" s="242"/>
      <c r="O55" s="242"/>
      <c r="P55" s="242"/>
      <c r="Q55" s="242"/>
      <c r="R55" s="242"/>
      <c r="S55" s="242"/>
      <c r="T55" s="242"/>
      <c r="U55" s="242"/>
      <c r="V55" s="242"/>
      <c r="W55" s="242"/>
      <c r="X55" s="242"/>
      <c r="Y55" s="242"/>
      <c r="Z55" s="242"/>
      <c r="AA55" s="242"/>
      <c r="AB55" s="242"/>
      <c r="AC55" s="242"/>
      <c r="AD55" s="242"/>
      <c r="AE55" s="242"/>
      <c r="AF55" s="242"/>
      <c r="AG55" s="242"/>
      <c r="AJ55" s="242"/>
      <c r="AK55" s="242"/>
      <c r="AL55" s="242"/>
      <c r="AM55" s="242"/>
      <c r="AN55" s="242"/>
      <c r="AO55" s="242"/>
      <c r="AP55" s="242"/>
      <c r="AQ55" s="242"/>
      <c r="AR55" s="242"/>
      <c r="AS55" s="242"/>
      <c r="AT55" s="242"/>
      <c r="AU55" s="242"/>
      <c r="AV55" s="242"/>
      <c r="AW55" s="242"/>
      <c r="AX55" s="242"/>
      <c r="AY55" s="242"/>
      <c r="AZ55" s="242"/>
      <c r="BA55" s="242"/>
      <c r="BB55" s="242"/>
      <c r="BC55" s="242"/>
      <c r="BD55" s="242"/>
      <c r="BE55" s="242"/>
      <c r="BF55" s="242"/>
      <c r="BG55" s="242"/>
      <c r="BH55" s="242"/>
      <c r="BI55" s="242"/>
      <c r="BJ55" s="242"/>
      <c r="BK55" s="242"/>
      <c r="BL55" s="242"/>
      <c r="BM55" s="242"/>
      <c r="BN55" s="242"/>
      <c r="BQ55" s="242"/>
      <c r="BR55" s="242"/>
      <c r="BS55" s="242"/>
      <c r="BT55" s="242"/>
      <c r="BU55" s="242"/>
      <c r="BV55" s="242"/>
      <c r="BW55" s="242"/>
      <c r="BX55" s="242"/>
      <c r="BY55" s="242"/>
      <c r="BZ55" s="242"/>
      <c r="CA55" s="242"/>
      <c r="CB55" s="242"/>
      <c r="CC55" s="242"/>
      <c r="CD55" s="242"/>
      <c r="CE55" s="242"/>
      <c r="CF55" s="242"/>
      <c r="CG55" s="242"/>
      <c r="CH55" s="242"/>
      <c r="CI55" s="242"/>
      <c r="CJ55" s="242"/>
      <c r="CK55" s="242"/>
      <c r="CL55" s="242"/>
      <c r="CM55" s="242"/>
      <c r="CN55" s="242"/>
      <c r="CO55" s="242"/>
      <c r="CP55" s="242"/>
      <c r="CQ55" s="242"/>
      <c r="CR55" s="242"/>
      <c r="CS55" s="242"/>
      <c r="CT55" s="242"/>
      <c r="CU55" s="242"/>
      <c r="CX55" s="242"/>
      <c r="CY55" s="242"/>
      <c r="CZ55" s="242"/>
      <c r="DA55" s="242"/>
      <c r="DB55" s="242"/>
      <c r="DC55" s="242"/>
      <c r="DD55" s="242"/>
      <c r="DE55" s="242"/>
      <c r="DF55" s="242"/>
      <c r="DG55" s="242"/>
      <c r="DH55" s="242"/>
      <c r="DI55" s="242"/>
      <c r="DJ55" s="242"/>
      <c r="DK55" s="242"/>
      <c r="DL55" s="242"/>
      <c r="DM55" s="242"/>
      <c r="DN55" s="242"/>
      <c r="DO55" s="242"/>
      <c r="DP55" s="242"/>
      <c r="DQ55" s="242"/>
      <c r="DR55" s="242"/>
      <c r="DS55" s="242"/>
      <c r="DT55" s="242"/>
      <c r="DU55" s="242"/>
      <c r="DV55" s="242"/>
      <c r="DW55" s="242"/>
      <c r="DX55" s="242"/>
      <c r="DY55" s="242"/>
      <c r="DZ55" s="242"/>
      <c r="EA55" s="242"/>
      <c r="EB55" s="242"/>
      <c r="EE55" s="242"/>
      <c r="EF55" s="242"/>
      <c r="EG55" s="242"/>
      <c r="EH55" s="242"/>
      <c r="EI55" s="242"/>
      <c r="EJ55" s="242"/>
      <c r="EK55" s="242"/>
      <c r="EL55" s="242"/>
      <c r="EM55" s="242"/>
      <c r="EN55" s="242"/>
      <c r="EO55" s="242"/>
      <c r="EP55" s="242"/>
      <c r="EQ55" s="242"/>
      <c r="ER55" s="242"/>
      <c r="ES55" s="242"/>
      <c r="ET55" s="242"/>
      <c r="EU55" s="242"/>
      <c r="EV55" s="242"/>
      <c r="EW55" s="242"/>
      <c r="EX55" s="242"/>
      <c r="EY55" s="242"/>
      <c r="EZ55" s="242"/>
      <c r="FA55" s="242"/>
      <c r="FB55" s="242"/>
      <c r="FC55" s="242"/>
      <c r="FD55" s="242"/>
      <c r="FE55" s="242"/>
      <c r="FF55" s="242"/>
      <c r="FG55" s="242"/>
      <c r="FH55" s="242"/>
      <c r="FI55" s="242"/>
      <c r="FL55" s="242"/>
      <c r="FM55" s="242"/>
      <c r="FN55" s="242"/>
      <c r="FO55" s="242"/>
      <c r="FP55" s="242"/>
      <c r="FQ55" s="242"/>
      <c r="FR55" s="242"/>
      <c r="FS55" s="242"/>
      <c r="FT55" s="242"/>
      <c r="FU55" s="242"/>
      <c r="FV55" s="242"/>
      <c r="FW55" s="242"/>
      <c r="FX55" s="242"/>
      <c r="FY55" s="242"/>
      <c r="FZ55" s="242"/>
      <c r="GA55" s="242"/>
      <c r="GB55" s="242"/>
      <c r="GC55" s="242"/>
      <c r="GD55" s="242"/>
      <c r="GE55" s="242"/>
      <c r="GF55" s="242"/>
      <c r="GG55" s="242"/>
      <c r="GH55" s="242"/>
      <c r="GI55" s="242"/>
      <c r="GJ55" s="242"/>
      <c r="GK55" s="242"/>
      <c r="GL55" s="242"/>
      <c r="GM55" s="242"/>
      <c r="GN55" s="242"/>
      <c r="GO55" s="242"/>
      <c r="GP55" s="242"/>
      <c r="GS55" s="242"/>
      <c r="GT55" s="242"/>
      <c r="GU55" s="242"/>
      <c r="GV55" s="242"/>
      <c r="GW55" s="242"/>
      <c r="GX55" s="242"/>
      <c r="GY55" s="242"/>
      <c r="GZ55" s="242"/>
      <c r="HA55" s="242"/>
      <c r="HB55" s="242"/>
      <c r="HC55" s="242"/>
      <c r="HD55" s="242"/>
      <c r="HE55" s="242"/>
      <c r="HF55" s="242"/>
      <c r="HG55" s="242"/>
      <c r="HH55" s="242"/>
      <c r="HI55" s="242"/>
      <c r="HJ55" s="242"/>
      <c r="HK55" s="242"/>
      <c r="HL55" s="242"/>
      <c r="HM55" s="242"/>
      <c r="HN55" s="242"/>
      <c r="HO55" s="242"/>
      <c r="HP55" s="242"/>
      <c r="HQ55" s="242"/>
      <c r="HR55" s="242"/>
      <c r="HS55" s="242"/>
      <c r="HT55" s="242"/>
      <c r="HU55" s="242"/>
      <c r="HV55" s="242"/>
      <c r="HW55" s="242"/>
      <c r="HZ55" s="242"/>
      <c r="IA55" s="517"/>
      <c r="IB55" s="517"/>
      <c r="IC55" s="517"/>
      <c r="ID55" s="242"/>
      <c r="IE55" s="517"/>
      <c r="IF55" s="517"/>
      <c r="IG55" s="517"/>
      <c r="IH55" s="517"/>
      <c r="II55" s="517"/>
      <c r="IJ55" s="517"/>
      <c r="IK55" s="517"/>
      <c r="IL55" s="517"/>
      <c r="IM55" s="517"/>
      <c r="IN55" s="517"/>
      <c r="IO55" s="517"/>
      <c r="IP55" s="517"/>
      <c r="IQ55" s="517"/>
      <c r="IR55" s="517"/>
      <c r="IS55" s="517"/>
      <c r="IT55" s="517"/>
      <c r="IU55" s="517"/>
      <c r="IV55" s="517"/>
      <c r="IW55" s="517"/>
      <c r="IX55" s="517"/>
      <c r="IY55" s="517"/>
      <c r="IZ55" s="517"/>
      <c r="JA55" s="517"/>
      <c r="JB55" s="517"/>
      <c r="JC55" s="474"/>
      <c r="JD55" s="242">
        <f t="shared" si="146"/>
        <v>0</v>
      </c>
      <c r="JG55" s="242"/>
      <c r="JH55" s="242"/>
      <c r="JI55" s="242"/>
      <c r="JJ55" s="242"/>
      <c r="JK55" s="242"/>
      <c r="JL55" s="242"/>
      <c r="JM55" s="242"/>
      <c r="JN55" s="242"/>
      <c r="JO55" s="242"/>
      <c r="JP55" s="242"/>
      <c r="JQ55" s="242"/>
      <c r="JR55" s="242"/>
      <c r="JS55" s="242"/>
      <c r="JT55" s="242"/>
      <c r="JU55" s="242"/>
      <c r="JV55" s="242"/>
      <c r="JW55" s="242"/>
      <c r="JX55" s="242"/>
      <c r="JY55" s="242"/>
      <c r="JZ55" s="242"/>
      <c r="KA55" s="242"/>
      <c r="KB55" s="242"/>
      <c r="KC55" s="242"/>
      <c r="KD55" s="242"/>
      <c r="KE55" s="242"/>
      <c r="KF55" s="242"/>
      <c r="KG55" s="242"/>
      <c r="KH55" s="242"/>
      <c r="KI55" s="242"/>
      <c r="KJ55" s="242"/>
      <c r="KK55" s="240">
        <f t="shared" si="175"/>
        <v>0</v>
      </c>
      <c r="KL55" s="234"/>
      <c r="KN55" s="242"/>
      <c r="KO55" s="242"/>
      <c r="KP55" s="242"/>
      <c r="KQ55" s="242"/>
      <c r="KR55" s="242"/>
      <c r="KS55" s="242"/>
      <c r="KT55" s="242"/>
      <c r="KU55" s="242"/>
      <c r="KV55" s="242"/>
      <c r="KW55" s="242"/>
      <c r="KX55" s="242"/>
      <c r="KY55" s="242"/>
      <c r="KZ55" s="242"/>
      <c r="LA55" s="242"/>
      <c r="LB55" s="242"/>
      <c r="LC55" s="242"/>
      <c r="LD55" s="242"/>
      <c r="LE55" s="242"/>
      <c r="LF55" s="242"/>
      <c r="LG55" s="242"/>
      <c r="LH55" s="242"/>
      <c r="LI55" s="242"/>
      <c r="LJ55" s="242"/>
      <c r="LK55" s="242"/>
      <c r="LL55" s="242"/>
      <c r="LM55" s="242"/>
      <c r="LN55" s="242"/>
      <c r="LO55" s="242"/>
      <c r="LP55" s="242"/>
      <c r="LQ55" s="242"/>
      <c r="LR55" s="240">
        <f t="shared" si="176"/>
        <v>0</v>
      </c>
      <c r="LU55" s="242"/>
      <c r="LV55" s="242"/>
      <c r="LW55" s="242"/>
      <c r="LX55" s="242"/>
      <c r="LY55" s="242"/>
      <c r="LZ55" s="242"/>
      <c r="MA55" s="242"/>
      <c r="MB55" s="242"/>
      <c r="MC55" s="242"/>
      <c r="MD55" s="242"/>
      <c r="ME55" s="242"/>
      <c r="MF55" s="242"/>
      <c r="MG55" s="242"/>
      <c r="MH55" s="242"/>
      <c r="MI55" s="242"/>
      <c r="MJ55" s="242"/>
      <c r="MK55" s="242"/>
      <c r="ML55" s="242"/>
      <c r="MM55" s="242"/>
      <c r="MN55" s="242"/>
      <c r="MO55" s="242"/>
      <c r="MP55" s="242"/>
      <c r="MQ55" s="242"/>
      <c r="MR55" s="242"/>
      <c r="MS55" s="242"/>
      <c r="MT55" s="242"/>
      <c r="MU55" s="242"/>
      <c r="MV55" s="242"/>
      <c r="MW55" s="242"/>
      <c r="MX55" s="242"/>
      <c r="MY55" s="240">
        <f t="shared" si="177"/>
        <v>0</v>
      </c>
      <c r="NB55" s="242"/>
      <c r="NC55" s="242"/>
      <c r="ND55" s="242"/>
      <c r="NE55" s="242"/>
      <c r="NF55" s="242"/>
      <c r="NG55" s="242"/>
      <c r="NH55" s="242"/>
      <c r="NI55" s="242"/>
      <c r="NJ55" s="242"/>
      <c r="NK55" s="242"/>
      <c r="NL55" s="242"/>
      <c r="NM55" s="242"/>
      <c r="NN55" s="242"/>
      <c r="NO55" s="242"/>
      <c r="NP55" s="242"/>
      <c r="NQ55" s="242"/>
      <c r="NR55" s="242"/>
      <c r="NS55" s="242"/>
      <c r="NT55" s="242"/>
      <c r="NU55" s="242"/>
      <c r="NV55" s="242"/>
      <c r="NW55" s="242"/>
      <c r="NX55" s="242"/>
      <c r="NY55" s="242"/>
      <c r="NZ55" s="242"/>
      <c r="OA55" s="242"/>
      <c r="OB55" s="242"/>
      <c r="OC55" s="242"/>
      <c r="OD55" s="242"/>
      <c r="OE55" s="242"/>
      <c r="OF55" s="240">
        <f t="shared" si="178"/>
        <v>0</v>
      </c>
      <c r="OI55" s="242"/>
      <c r="OJ55" s="242"/>
      <c r="OK55" s="242"/>
      <c r="OL55" s="242"/>
      <c r="OM55" s="242"/>
      <c r="ON55" s="242"/>
      <c r="OO55" s="242"/>
      <c r="OP55" s="242"/>
      <c r="OQ55" s="242"/>
      <c r="OR55" s="242"/>
      <c r="OS55" s="242"/>
      <c r="OT55" s="242"/>
      <c r="OU55" s="242"/>
      <c r="OV55" s="242"/>
      <c r="OW55" s="242"/>
      <c r="OX55" s="242"/>
      <c r="OY55" s="242"/>
      <c r="OZ55" s="242"/>
      <c r="PA55" s="242"/>
      <c r="PB55" s="242"/>
      <c r="PC55" s="242"/>
      <c r="PD55" s="242"/>
      <c r="PE55" s="242"/>
      <c r="PF55" s="242"/>
      <c r="PG55" s="242"/>
      <c r="PH55" s="242"/>
      <c r="PI55" s="242"/>
      <c r="PJ55" s="242"/>
      <c r="PK55" s="242"/>
      <c r="PL55" s="242"/>
      <c r="PM55" s="240">
        <f t="shared" si="179"/>
        <v>0</v>
      </c>
      <c r="PP55" s="242"/>
      <c r="PQ55" s="242"/>
      <c r="PR55" s="242"/>
      <c r="PS55" s="242"/>
      <c r="PT55" s="242"/>
      <c r="PU55" s="242"/>
      <c r="PV55" s="242"/>
      <c r="PW55" s="242"/>
      <c r="PX55" s="242"/>
      <c r="PY55" s="242"/>
      <c r="PZ55" s="242"/>
      <c r="QA55" s="242"/>
      <c r="QB55" s="242"/>
      <c r="QC55" s="242"/>
      <c r="QD55" s="242"/>
      <c r="QE55" s="242"/>
      <c r="QF55" s="242"/>
      <c r="QG55" s="242"/>
      <c r="QH55" s="242"/>
      <c r="QI55" s="242"/>
      <c r="QJ55" s="242"/>
      <c r="QK55" s="242"/>
      <c r="QL55" s="242"/>
      <c r="QM55" s="242"/>
      <c r="QN55" s="242"/>
      <c r="QO55" s="242"/>
      <c r="QP55" s="242"/>
      <c r="QQ55" s="242"/>
      <c r="QR55" s="242"/>
      <c r="QS55" s="242"/>
      <c r="QT55" s="242">
        <f t="shared" si="180"/>
        <v>0</v>
      </c>
      <c r="QU55" s="235"/>
      <c r="QV55" s="235"/>
      <c r="QW55" s="242"/>
      <c r="QX55" s="242"/>
      <c r="QY55" s="242"/>
      <c r="QZ55" s="242"/>
      <c r="RA55" s="242"/>
      <c r="RB55" s="242"/>
      <c r="RC55" s="242"/>
      <c r="RD55" s="242"/>
      <c r="RE55" s="242"/>
      <c r="RF55" s="242"/>
      <c r="RG55" s="242"/>
      <c r="RH55" s="242"/>
      <c r="RI55" s="242"/>
      <c r="RJ55" s="242"/>
      <c r="RK55" s="242"/>
      <c r="RL55" s="242"/>
      <c r="RM55" s="242"/>
      <c r="RN55" s="242"/>
      <c r="RO55" s="242"/>
      <c r="RP55" s="242"/>
      <c r="RQ55" s="242"/>
      <c r="RR55" s="242"/>
      <c r="RS55" s="242"/>
      <c r="RT55" s="242"/>
      <c r="RU55" s="242"/>
      <c r="RV55" s="242"/>
      <c r="RW55" s="242"/>
      <c r="RX55" s="242"/>
      <c r="RY55" s="242"/>
      <c r="RZ55" s="242"/>
      <c r="SA55" s="242"/>
    </row>
    <row r="56" spans="1:495" s="223" customFormat="1" ht="15" hidden="1" outlineLevel="1">
      <c r="A56" s="604">
        <f t="shared" si="36"/>
        <v>44</v>
      </c>
      <c r="B56" s="516"/>
      <c r="C56" s="242"/>
      <c r="D56" s="242"/>
      <c r="E56" s="242"/>
      <c r="F56" s="242"/>
      <c r="G56" s="242"/>
      <c r="H56" s="242"/>
      <c r="I56" s="242"/>
      <c r="J56" s="242"/>
      <c r="K56" s="242"/>
      <c r="L56" s="242"/>
      <c r="M56" s="242"/>
      <c r="N56" s="242"/>
      <c r="O56" s="242"/>
      <c r="P56" s="242"/>
      <c r="Q56" s="242"/>
      <c r="R56" s="242"/>
      <c r="S56" s="242"/>
      <c r="T56" s="242"/>
      <c r="U56" s="242"/>
      <c r="V56" s="242"/>
      <c r="W56" s="242"/>
      <c r="X56" s="242"/>
      <c r="Y56" s="242"/>
      <c r="Z56" s="242"/>
      <c r="AA56" s="242"/>
      <c r="AB56" s="242"/>
      <c r="AC56" s="242"/>
      <c r="AD56" s="242"/>
      <c r="AE56" s="242"/>
      <c r="AF56" s="242"/>
      <c r="AG56" s="242"/>
      <c r="AJ56" s="242"/>
      <c r="AK56" s="242"/>
      <c r="AL56" s="242"/>
      <c r="AM56" s="242"/>
      <c r="AN56" s="242"/>
      <c r="AO56" s="242"/>
      <c r="AP56" s="242"/>
      <c r="AQ56" s="242"/>
      <c r="AR56" s="242"/>
      <c r="AS56" s="242"/>
      <c r="AT56" s="242"/>
      <c r="AU56" s="242"/>
      <c r="AV56" s="242"/>
      <c r="AW56" s="242"/>
      <c r="AX56" s="242"/>
      <c r="AY56" s="242"/>
      <c r="AZ56" s="242"/>
      <c r="BA56" s="242"/>
      <c r="BB56" s="242"/>
      <c r="BC56" s="242"/>
      <c r="BD56" s="242"/>
      <c r="BE56" s="242"/>
      <c r="BF56" s="242"/>
      <c r="BG56" s="242"/>
      <c r="BH56" s="242"/>
      <c r="BI56" s="242"/>
      <c r="BJ56" s="242"/>
      <c r="BK56" s="242"/>
      <c r="BL56" s="242"/>
      <c r="BM56" s="242"/>
      <c r="BN56" s="242"/>
      <c r="BQ56" s="242"/>
      <c r="BR56" s="242"/>
      <c r="BS56" s="242"/>
      <c r="BT56" s="242"/>
      <c r="BU56" s="242"/>
      <c r="BV56" s="242"/>
      <c r="BW56" s="242"/>
      <c r="BX56" s="242"/>
      <c r="BY56" s="242"/>
      <c r="BZ56" s="242"/>
      <c r="CA56" s="242"/>
      <c r="CB56" s="242"/>
      <c r="CC56" s="242"/>
      <c r="CD56" s="242"/>
      <c r="CE56" s="242"/>
      <c r="CF56" s="242"/>
      <c r="CG56" s="242"/>
      <c r="CH56" s="242"/>
      <c r="CI56" s="242"/>
      <c r="CJ56" s="242"/>
      <c r="CK56" s="242"/>
      <c r="CL56" s="242"/>
      <c r="CM56" s="242"/>
      <c r="CN56" s="242"/>
      <c r="CO56" s="242"/>
      <c r="CP56" s="242"/>
      <c r="CQ56" s="242"/>
      <c r="CR56" s="242"/>
      <c r="CS56" s="242"/>
      <c r="CT56" s="242"/>
      <c r="CU56" s="242"/>
      <c r="CX56" s="242"/>
      <c r="CY56" s="242"/>
      <c r="CZ56" s="242"/>
      <c r="DA56" s="242"/>
      <c r="DB56" s="242"/>
      <c r="DC56" s="242"/>
      <c r="DD56" s="242"/>
      <c r="DE56" s="242"/>
      <c r="DF56" s="242"/>
      <c r="DG56" s="242"/>
      <c r="DH56" s="242"/>
      <c r="DI56" s="242"/>
      <c r="DJ56" s="242"/>
      <c r="DK56" s="242"/>
      <c r="DL56" s="242"/>
      <c r="DM56" s="242"/>
      <c r="DN56" s="242"/>
      <c r="DO56" s="242"/>
      <c r="DP56" s="242"/>
      <c r="DQ56" s="242"/>
      <c r="DR56" s="242"/>
      <c r="DS56" s="242"/>
      <c r="DT56" s="242"/>
      <c r="DU56" s="242"/>
      <c r="DV56" s="242"/>
      <c r="DW56" s="242"/>
      <c r="DX56" s="242"/>
      <c r="DY56" s="242"/>
      <c r="DZ56" s="242"/>
      <c r="EA56" s="242"/>
      <c r="EB56" s="242"/>
      <c r="EE56" s="242"/>
      <c r="EF56" s="242"/>
      <c r="EG56" s="242"/>
      <c r="EH56" s="242"/>
      <c r="EI56" s="242"/>
      <c r="EJ56" s="242"/>
      <c r="EK56" s="242"/>
      <c r="EL56" s="242"/>
      <c r="EM56" s="242"/>
      <c r="EN56" s="242"/>
      <c r="EO56" s="242"/>
      <c r="EP56" s="242"/>
      <c r="EQ56" s="242"/>
      <c r="ER56" s="242"/>
      <c r="ES56" s="242"/>
      <c r="ET56" s="242"/>
      <c r="EU56" s="242"/>
      <c r="EV56" s="242"/>
      <c r="EW56" s="242"/>
      <c r="EX56" s="242"/>
      <c r="EY56" s="242"/>
      <c r="EZ56" s="242"/>
      <c r="FA56" s="242"/>
      <c r="FB56" s="242"/>
      <c r="FC56" s="242"/>
      <c r="FD56" s="242"/>
      <c r="FE56" s="242"/>
      <c r="FF56" s="242"/>
      <c r="FG56" s="242"/>
      <c r="FH56" s="242"/>
      <c r="FI56" s="242"/>
      <c r="FL56" s="242"/>
      <c r="FM56" s="242"/>
      <c r="FN56" s="242"/>
      <c r="FO56" s="242"/>
      <c r="FP56" s="242"/>
      <c r="FQ56" s="242"/>
      <c r="FR56" s="242"/>
      <c r="FS56" s="242"/>
      <c r="FT56" s="242"/>
      <c r="FU56" s="242"/>
      <c r="FV56" s="242"/>
      <c r="FW56" s="242"/>
      <c r="FX56" s="242"/>
      <c r="FY56" s="242"/>
      <c r="FZ56" s="242"/>
      <c r="GA56" s="242"/>
      <c r="GB56" s="242"/>
      <c r="GC56" s="242"/>
      <c r="GD56" s="242"/>
      <c r="GE56" s="242"/>
      <c r="GF56" s="242"/>
      <c r="GG56" s="242"/>
      <c r="GH56" s="242"/>
      <c r="GI56" s="242"/>
      <c r="GJ56" s="242"/>
      <c r="GK56" s="242"/>
      <c r="GL56" s="242"/>
      <c r="GM56" s="242"/>
      <c r="GN56" s="242"/>
      <c r="GO56" s="242"/>
      <c r="GP56" s="242"/>
      <c r="GS56" s="242"/>
      <c r="GT56" s="242"/>
      <c r="GU56" s="242"/>
      <c r="GV56" s="242"/>
      <c r="GW56" s="242"/>
      <c r="GX56" s="242"/>
      <c r="GY56" s="242"/>
      <c r="GZ56" s="242"/>
      <c r="HA56" s="242"/>
      <c r="HB56" s="242"/>
      <c r="HC56" s="242"/>
      <c r="HD56" s="242"/>
      <c r="HE56" s="242"/>
      <c r="HF56" s="242"/>
      <c r="HG56" s="242"/>
      <c r="HH56" s="242"/>
      <c r="HI56" s="242"/>
      <c r="HJ56" s="242"/>
      <c r="HK56" s="242"/>
      <c r="HL56" s="242"/>
      <c r="HM56" s="242"/>
      <c r="HN56" s="242"/>
      <c r="HO56" s="242"/>
      <c r="HP56" s="242"/>
      <c r="HQ56" s="242"/>
      <c r="HR56" s="242"/>
      <c r="HS56" s="242"/>
      <c r="HT56" s="242"/>
      <c r="HU56" s="242"/>
      <c r="HV56" s="242"/>
      <c r="HW56" s="242"/>
      <c r="HZ56" s="242"/>
      <c r="IA56" s="517"/>
      <c r="IB56" s="517"/>
      <c r="IC56" s="517"/>
      <c r="ID56" s="242"/>
      <c r="IE56" s="517"/>
      <c r="IF56" s="517"/>
      <c r="IG56" s="517"/>
      <c r="IH56" s="517"/>
      <c r="II56" s="517"/>
      <c r="IJ56" s="517"/>
      <c r="IK56" s="517"/>
      <c r="IL56" s="517"/>
      <c r="IM56" s="517"/>
      <c r="IN56" s="517"/>
      <c r="IO56" s="517"/>
      <c r="IP56" s="517"/>
      <c r="IQ56" s="517"/>
      <c r="IR56" s="517"/>
      <c r="IS56" s="517"/>
      <c r="IT56" s="517"/>
      <c r="IU56" s="517"/>
      <c r="IV56" s="517"/>
      <c r="IW56" s="517"/>
      <c r="IX56" s="517"/>
      <c r="IY56" s="517"/>
      <c r="IZ56" s="517"/>
      <c r="JA56" s="517"/>
      <c r="JB56" s="517"/>
      <c r="JC56" s="474"/>
      <c r="JD56" s="242">
        <f t="shared" si="146"/>
        <v>0</v>
      </c>
      <c r="JG56" s="242"/>
      <c r="JH56" s="242"/>
      <c r="JI56" s="242"/>
      <c r="JJ56" s="242"/>
      <c r="JK56" s="242"/>
      <c r="JL56" s="242"/>
      <c r="JM56" s="242"/>
      <c r="JN56" s="242"/>
      <c r="JO56" s="242"/>
      <c r="JP56" s="242"/>
      <c r="JQ56" s="242"/>
      <c r="JR56" s="242"/>
      <c r="JS56" s="242"/>
      <c r="JT56" s="242"/>
      <c r="JU56" s="242"/>
      <c r="JV56" s="242"/>
      <c r="JW56" s="242"/>
      <c r="JX56" s="242"/>
      <c r="JY56" s="242"/>
      <c r="JZ56" s="242"/>
      <c r="KA56" s="242"/>
      <c r="KB56" s="242"/>
      <c r="KC56" s="242"/>
      <c r="KD56" s="242"/>
      <c r="KE56" s="242"/>
      <c r="KF56" s="242"/>
      <c r="KG56" s="242"/>
      <c r="KH56" s="242"/>
      <c r="KI56" s="242"/>
      <c r="KJ56" s="242"/>
      <c r="KK56" s="240">
        <f t="shared" si="175"/>
        <v>0</v>
      </c>
      <c r="KL56" s="234"/>
      <c r="KN56" s="242"/>
      <c r="KO56" s="242"/>
      <c r="KP56" s="242"/>
      <c r="KQ56" s="242"/>
      <c r="KR56" s="242"/>
      <c r="KS56" s="242"/>
      <c r="KT56" s="242"/>
      <c r="KU56" s="242"/>
      <c r="KV56" s="242"/>
      <c r="KW56" s="242"/>
      <c r="KX56" s="242"/>
      <c r="KY56" s="242"/>
      <c r="KZ56" s="242"/>
      <c r="LA56" s="242"/>
      <c r="LB56" s="242"/>
      <c r="LC56" s="242"/>
      <c r="LD56" s="242"/>
      <c r="LE56" s="242"/>
      <c r="LF56" s="242"/>
      <c r="LG56" s="242"/>
      <c r="LH56" s="242"/>
      <c r="LI56" s="242"/>
      <c r="LJ56" s="242"/>
      <c r="LK56" s="242"/>
      <c r="LL56" s="242"/>
      <c r="LM56" s="242"/>
      <c r="LN56" s="242"/>
      <c r="LO56" s="242"/>
      <c r="LP56" s="242"/>
      <c r="LQ56" s="242"/>
      <c r="LR56" s="240">
        <f t="shared" si="176"/>
        <v>0</v>
      </c>
      <c r="LU56" s="242"/>
      <c r="LV56" s="242"/>
      <c r="LW56" s="242"/>
      <c r="LX56" s="242"/>
      <c r="LY56" s="242"/>
      <c r="LZ56" s="242"/>
      <c r="MA56" s="242"/>
      <c r="MB56" s="242"/>
      <c r="MC56" s="242"/>
      <c r="MD56" s="242"/>
      <c r="ME56" s="242"/>
      <c r="MF56" s="242"/>
      <c r="MG56" s="242"/>
      <c r="MH56" s="242"/>
      <c r="MI56" s="242"/>
      <c r="MJ56" s="242"/>
      <c r="MK56" s="242"/>
      <c r="ML56" s="242"/>
      <c r="MM56" s="242"/>
      <c r="MN56" s="242"/>
      <c r="MO56" s="242"/>
      <c r="MP56" s="242"/>
      <c r="MQ56" s="242"/>
      <c r="MR56" s="242"/>
      <c r="MS56" s="242"/>
      <c r="MT56" s="242"/>
      <c r="MU56" s="242"/>
      <c r="MV56" s="242"/>
      <c r="MW56" s="242"/>
      <c r="MX56" s="242"/>
      <c r="MY56" s="240">
        <f t="shared" si="177"/>
        <v>0</v>
      </c>
      <c r="NB56" s="242"/>
      <c r="NC56" s="242"/>
      <c r="ND56" s="242"/>
      <c r="NE56" s="242"/>
      <c r="NF56" s="242"/>
      <c r="NG56" s="242"/>
      <c r="NH56" s="242"/>
      <c r="NI56" s="242"/>
      <c r="NJ56" s="242"/>
      <c r="NK56" s="242"/>
      <c r="NL56" s="242"/>
      <c r="NM56" s="242"/>
      <c r="NN56" s="242"/>
      <c r="NO56" s="242"/>
      <c r="NP56" s="242"/>
      <c r="NQ56" s="242"/>
      <c r="NR56" s="242"/>
      <c r="NS56" s="242"/>
      <c r="NT56" s="242"/>
      <c r="NU56" s="242"/>
      <c r="NV56" s="242"/>
      <c r="NW56" s="242"/>
      <c r="NX56" s="242"/>
      <c r="NY56" s="242"/>
      <c r="NZ56" s="242"/>
      <c r="OA56" s="242"/>
      <c r="OB56" s="242"/>
      <c r="OC56" s="242"/>
      <c r="OD56" s="242"/>
      <c r="OE56" s="242"/>
      <c r="OF56" s="240">
        <f t="shared" si="178"/>
        <v>0</v>
      </c>
      <c r="OI56" s="242"/>
      <c r="OJ56" s="242"/>
      <c r="OK56" s="242"/>
      <c r="OL56" s="242"/>
      <c r="OM56" s="242"/>
      <c r="ON56" s="242"/>
      <c r="OO56" s="242"/>
      <c r="OP56" s="242"/>
      <c r="OQ56" s="242"/>
      <c r="OR56" s="242"/>
      <c r="OS56" s="242"/>
      <c r="OT56" s="242"/>
      <c r="OU56" s="242"/>
      <c r="OV56" s="242"/>
      <c r="OW56" s="242"/>
      <c r="OX56" s="242"/>
      <c r="OY56" s="242"/>
      <c r="OZ56" s="242"/>
      <c r="PA56" s="242"/>
      <c r="PB56" s="242"/>
      <c r="PC56" s="242"/>
      <c r="PD56" s="242"/>
      <c r="PE56" s="242"/>
      <c r="PF56" s="242"/>
      <c r="PG56" s="242"/>
      <c r="PH56" s="242"/>
      <c r="PI56" s="242"/>
      <c r="PJ56" s="242"/>
      <c r="PK56" s="242"/>
      <c r="PL56" s="242"/>
      <c r="PM56" s="240">
        <f t="shared" si="179"/>
        <v>0</v>
      </c>
      <c r="PP56" s="242"/>
      <c r="PQ56" s="242"/>
      <c r="PR56" s="242"/>
      <c r="PS56" s="242"/>
      <c r="PT56" s="242"/>
      <c r="PU56" s="242"/>
      <c r="PV56" s="242"/>
      <c r="PW56" s="242"/>
      <c r="PX56" s="242"/>
      <c r="PY56" s="242"/>
      <c r="PZ56" s="242"/>
      <c r="QA56" s="242"/>
      <c r="QB56" s="242"/>
      <c r="QC56" s="242"/>
      <c r="QD56" s="242"/>
      <c r="QE56" s="242"/>
      <c r="QF56" s="242"/>
      <c r="QG56" s="242"/>
      <c r="QH56" s="242"/>
      <c r="QI56" s="242"/>
      <c r="QJ56" s="242"/>
      <c r="QK56" s="242"/>
      <c r="QL56" s="242"/>
      <c r="QM56" s="242"/>
      <c r="QN56" s="242"/>
      <c r="QO56" s="242"/>
      <c r="QP56" s="242"/>
      <c r="QQ56" s="242"/>
      <c r="QR56" s="242"/>
      <c r="QS56" s="242"/>
      <c r="QT56" s="242">
        <f t="shared" si="180"/>
        <v>0</v>
      </c>
      <c r="QU56" s="235"/>
      <c r="QV56" s="235"/>
      <c r="QW56" s="242"/>
      <c r="QX56" s="242"/>
      <c r="QY56" s="242"/>
      <c r="QZ56" s="242"/>
      <c r="RA56" s="242"/>
      <c r="RB56" s="242"/>
      <c r="RC56" s="242"/>
      <c r="RD56" s="242"/>
      <c r="RE56" s="242"/>
      <c r="RF56" s="242"/>
      <c r="RG56" s="242"/>
      <c r="RH56" s="242"/>
      <c r="RI56" s="242"/>
      <c r="RJ56" s="242"/>
      <c r="RK56" s="242"/>
      <c r="RL56" s="242"/>
      <c r="RM56" s="242"/>
      <c r="RN56" s="242"/>
      <c r="RO56" s="242"/>
      <c r="RP56" s="242"/>
      <c r="RQ56" s="242"/>
      <c r="RR56" s="242"/>
      <c r="RS56" s="242"/>
      <c r="RT56" s="242"/>
      <c r="RU56" s="242"/>
      <c r="RV56" s="242"/>
      <c r="RW56" s="242"/>
      <c r="RX56" s="242"/>
      <c r="RY56" s="242"/>
      <c r="RZ56" s="242"/>
      <c r="SA56" s="242"/>
    </row>
    <row r="57" spans="1:495" s="223" customFormat="1" ht="15" hidden="1" outlineLevel="1">
      <c r="A57" s="604">
        <f t="shared" si="36"/>
        <v>45</v>
      </c>
      <c r="B57" s="516"/>
      <c r="C57" s="242"/>
      <c r="D57" s="242"/>
      <c r="E57" s="242"/>
      <c r="F57" s="242"/>
      <c r="G57" s="242"/>
      <c r="H57" s="242"/>
      <c r="I57" s="242"/>
      <c r="J57" s="242"/>
      <c r="K57" s="242"/>
      <c r="L57" s="242"/>
      <c r="M57" s="242"/>
      <c r="N57" s="242"/>
      <c r="O57" s="242"/>
      <c r="P57" s="242"/>
      <c r="Q57" s="242"/>
      <c r="R57" s="242"/>
      <c r="S57" s="242"/>
      <c r="T57" s="242"/>
      <c r="U57" s="242"/>
      <c r="V57" s="242"/>
      <c r="W57" s="242"/>
      <c r="X57" s="242"/>
      <c r="Y57" s="242"/>
      <c r="Z57" s="242"/>
      <c r="AA57" s="242"/>
      <c r="AB57" s="242"/>
      <c r="AC57" s="242"/>
      <c r="AD57" s="242"/>
      <c r="AE57" s="242"/>
      <c r="AF57" s="242"/>
      <c r="AG57" s="242"/>
      <c r="AJ57" s="242"/>
      <c r="AK57" s="242"/>
      <c r="AL57" s="242"/>
      <c r="AM57" s="242"/>
      <c r="AN57" s="242"/>
      <c r="AO57" s="242"/>
      <c r="AP57" s="242"/>
      <c r="AQ57" s="242"/>
      <c r="AR57" s="242"/>
      <c r="AS57" s="242"/>
      <c r="AT57" s="242"/>
      <c r="AU57" s="242"/>
      <c r="AV57" s="242"/>
      <c r="AW57" s="242"/>
      <c r="AX57" s="242"/>
      <c r="AY57" s="242"/>
      <c r="AZ57" s="242"/>
      <c r="BA57" s="242"/>
      <c r="BB57" s="242"/>
      <c r="BC57" s="242"/>
      <c r="BD57" s="242"/>
      <c r="BE57" s="242"/>
      <c r="BF57" s="242"/>
      <c r="BG57" s="242"/>
      <c r="BH57" s="242"/>
      <c r="BI57" s="242"/>
      <c r="BJ57" s="242"/>
      <c r="BK57" s="242"/>
      <c r="BL57" s="242"/>
      <c r="BM57" s="242"/>
      <c r="BN57" s="242"/>
      <c r="BQ57" s="242"/>
      <c r="BR57" s="242"/>
      <c r="BS57" s="242"/>
      <c r="BT57" s="242"/>
      <c r="BU57" s="242"/>
      <c r="BV57" s="242"/>
      <c r="BW57" s="242"/>
      <c r="BX57" s="242"/>
      <c r="BY57" s="242"/>
      <c r="BZ57" s="242"/>
      <c r="CA57" s="242"/>
      <c r="CB57" s="242"/>
      <c r="CC57" s="242"/>
      <c r="CD57" s="242"/>
      <c r="CE57" s="242"/>
      <c r="CF57" s="242"/>
      <c r="CG57" s="242"/>
      <c r="CH57" s="242"/>
      <c r="CI57" s="242"/>
      <c r="CJ57" s="242"/>
      <c r="CK57" s="242"/>
      <c r="CL57" s="242"/>
      <c r="CM57" s="242"/>
      <c r="CN57" s="242"/>
      <c r="CO57" s="242"/>
      <c r="CP57" s="242"/>
      <c r="CQ57" s="242"/>
      <c r="CR57" s="242"/>
      <c r="CS57" s="242"/>
      <c r="CT57" s="242"/>
      <c r="CU57" s="242"/>
      <c r="CX57" s="242"/>
      <c r="CY57" s="242"/>
      <c r="CZ57" s="242"/>
      <c r="DA57" s="242"/>
      <c r="DB57" s="242"/>
      <c r="DC57" s="242"/>
      <c r="DD57" s="242"/>
      <c r="DE57" s="242"/>
      <c r="DF57" s="242"/>
      <c r="DG57" s="242"/>
      <c r="DH57" s="242"/>
      <c r="DI57" s="242"/>
      <c r="DJ57" s="242"/>
      <c r="DK57" s="242"/>
      <c r="DL57" s="242"/>
      <c r="DM57" s="242"/>
      <c r="DN57" s="242"/>
      <c r="DO57" s="242"/>
      <c r="DP57" s="242"/>
      <c r="DQ57" s="242"/>
      <c r="DR57" s="242"/>
      <c r="DS57" s="242"/>
      <c r="DT57" s="242"/>
      <c r="DU57" s="242"/>
      <c r="DV57" s="242"/>
      <c r="DW57" s="242"/>
      <c r="DX57" s="242"/>
      <c r="DY57" s="242"/>
      <c r="DZ57" s="242"/>
      <c r="EA57" s="242"/>
      <c r="EB57" s="242"/>
      <c r="EE57" s="242"/>
      <c r="EF57" s="242"/>
      <c r="EG57" s="242"/>
      <c r="EH57" s="242"/>
      <c r="EI57" s="242"/>
      <c r="EJ57" s="242"/>
      <c r="EK57" s="242"/>
      <c r="EL57" s="242"/>
      <c r="EM57" s="242"/>
      <c r="EN57" s="242"/>
      <c r="EO57" s="242"/>
      <c r="EP57" s="242"/>
      <c r="EQ57" s="242"/>
      <c r="ER57" s="242"/>
      <c r="ES57" s="242"/>
      <c r="ET57" s="242"/>
      <c r="EU57" s="242"/>
      <c r="EV57" s="242"/>
      <c r="EW57" s="242"/>
      <c r="EX57" s="242"/>
      <c r="EY57" s="242"/>
      <c r="EZ57" s="242"/>
      <c r="FA57" s="242"/>
      <c r="FB57" s="242"/>
      <c r="FC57" s="242"/>
      <c r="FD57" s="242"/>
      <c r="FE57" s="242"/>
      <c r="FF57" s="242"/>
      <c r="FG57" s="242"/>
      <c r="FH57" s="242"/>
      <c r="FI57" s="242"/>
      <c r="FL57" s="242"/>
      <c r="FM57" s="242"/>
      <c r="FN57" s="242"/>
      <c r="FO57" s="242"/>
      <c r="FP57" s="242"/>
      <c r="FQ57" s="242"/>
      <c r="FR57" s="242"/>
      <c r="FS57" s="242"/>
      <c r="FT57" s="242"/>
      <c r="FU57" s="242"/>
      <c r="FV57" s="242"/>
      <c r="FW57" s="242"/>
      <c r="FX57" s="242"/>
      <c r="FY57" s="242"/>
      <c r="FZ57" s="242"/>
      <c r="GA57" s="242"/>
      <c r="GB57" s="242"/>
      <c r="GC57" s="242"/>
      <c r="GD57" s="242"/>
      <c r="GE57" s="242"/>
      <c r="GF57" s="242"/>
      <c r="GG57" s="242"/>
      <c r="GH57" s="242"/>
      <c r="GI57" s="242"/>
      <c r="GJ57" s="242"/>
      <c r="GK57" s="242"/>
      <c r="GL57" s="242"/>
      <c r="GM57" s="242"/>
      <c r="GN57" s="242"/>
      <c r="GO57" s="242"/>
      <c r="GP57" s="242"/>
      <c r="GS57" s="242"/>
      <c r="GT57" s="242"/>
      <c r="GU57" s="242"/>
      <c r="GV57" s="242"/>
      <c r="GW57" s="242"/>
      <c r="GX57" s="242"/>
      <c r="GY57" s="242"/>
      <c r="GZ57" s="242"/>
      <c r="HA57" s="242"/>
      <c r="HB57" s="242"/>
      <c r="HC57" s="242"/>
      <c r="HD57" s="242"/>
      <c r="HE57" s="242"/>
      <c r="HF57" s="242"/>
      <c r="HG57" s="242"/>
      <c r="HH57" s="242"/>
      <c r="HI57" s="242"/>
      <c r="HJ57" s="242"/>
      <c r="HK57" s="242"/>
      <c r="HL57" s="242"/>
      <c r="HM57" s="242"/>
      <c r="HN57" s="242"/>
      <c r="HO57" s="242"/>
      <c r="HP57" s="242"/>
      <c r="HQ57" s="242"/>
      <c r="HR57" s="242"/>
      <c r="HS57" s="242"/>
      <c r="HT57" s="242"/>
      <c r="HU57" s="242"/>
      <c r="HV57" s="242"/>
      <c r="HW57" s="242"/>
      <c r="HZ57" s="242"/>
      <c r="IA57" s="517"/>
      <c r="IB57" s="517"/>
      <c r="IC57" s="517"/>
      <c r="ID57" s="242"/>
      <c r="IE57" s="517"/>
      <c r="IF57" s="517"/>
      <c r="IG57" s="517"/>
      <c r="IH57" s="517"/>
      <c r="II57" s="517"/>
      <c r="IJ57" s="517"/>
      <c r="IK57" s="517"/>
      <c r="IL57" s="517"/>
      <c r="IM57" s="517"/>
      <c r="IN57" s="517"/>
      <c r="IO57" s="517"/>
      <c r="IP57" s="517"/>
      <c r="IQ57" s="517"/>
      <c r="IR57" s="517"/>
      <c r="IS57" s="517"/>
      <c r="IT57" s="517"/>
      <c r="IU57" s="517"/>
      <c r="IV57" s="517"/>
      <c r="IW57" s="517"/>
      <c r="IX57" s="517"/>
      <c r="IY57" s="517"/>
      <c r="IZ57" s="517"/>
      <c r="JA57" s="517"/>
      <c r="JB57" s="517"/>
      <c r="JC57" s="474"/>
      <c r="JD57" s="242">
        <f t="shared" si="146"/>
        <v>0</v>
      </c>
      <c r="JG57" s="242"/>
      <c r="JH57" s="242"/>
      <c r="JI57" s="242"/>
      <c r="JJ57" s="242"/>
      <c r="JK57" s="242"/>
      <c r="JL57" s="242"/>
      <c r="JM57" s="242"/>
      <c r="JN57" s="242"/>
      <c r="JO57" s="242"/>
      <c r="JP57" s="242"/>
      <c r="JQ57" s="242"/>
      <c r="JR57" s="242"/>
      <c r="JS57" s="242"/>
      <c r="JT57" s="242"/>
      <c r="JU57" s="242"/>
      <c r="JV57" s="242"/>
      <c r="JW57" s="242"/>
      <c r="JX57" s="242"/>
      <c r="JY57" s="242"/>
      <c r="JZ57" s="242"/>
      <c r="KA57" s="242"/>
      <c r="KB57" s="242"/>
      <c r="KC57" s="242"/>
      <c r="KD57" s="242"/>
      <c r="KE57" s="242"/>
      <c r="KF57" s="242"/>
      <c r="KG57" s="242"/>
      <c r="KH57" s="242"/>
      <c r="KI57" s="242"/>
      <c r="KJ57" s="242"/>
      <c r="KK57" s="240">
        <f t="shared" si="175"/>
        <v>0</v>
      </c>
      <c r="KL57" s="234"/>
      <c r="KN57" s="242"/>
      <c r="KO57" s="242"/>
      <c r="KP57" s="242"/>
      <c r="KQ57" s="242"/>
      <c r="KR57" s="242"/>
      <c r="KS57" s="242"/>
      <c r="KT57" s="242"/>
      <c r="KU57" s="242"/>
      <c r="KV57" s="242"/>
      <c r="KW57" s="242"/>
      <c r="KX57" s="242"/>
      <c r="KY57" s="242"/>
      <c r="KZ57" s="242"/>
      <c r="LA57" s="242"/>
      <c r="LB57" s="242"/>
      <c r="LC57" s="242"/>
      <c r="LD57" s="242"/>
      <c r="LE57" s="242"/>
      <c r="LF57" s="242"/>
      <c r="LG57" s="242"/>
      <c r="LH57" s="242"/>
      <c r="LI57" s="242"/>
      <c r="LJ57" s="242"/>
      <c r="LK57" s="242"/>
      <c r="LL57" s="242"/>
      <c r="LM57" s="242"/>
      <c r="LN57" s="242"/>
      <c r="LO57" s="242"/>
      <c r="LP57" s="242"/>
      <c r="LQ57" s="242"/>
      <c r="LR57" s="240">
        <f t="shared" si="176"/>
        <v>0</v>
      </c>
      <c r="LU57" s="242"/>
      <c r="LV57" s="242"/>
      <c r="LW57" s="242"/>
      <c r="LX57" s="242"/>
      <c r="LY57" s="242"/>
      <c r="LZ57" s="242"/>
      <c r="MA57" s="242"/>
      <c r="MB57" s="242"/>
      <c r="MC57" s="242"/>
      <c r="MD57" s="242"/>
      <c r="ME57" s="242"/>
      <c r="MF57" s="242"/>
      <c r="MG57" s="242"/>
      <c r="MH57" s="242"/>
      <c r="MI57" s="242"/>
      <c r="MJ57" s="242"/>
      <c r="MK57" s="242"/>
      <c r="ML57" s="242"/>
      <c r="MM57" s="242"/>
      <c r="MN57" s="242"/>
      <c r="MO57" s="242"/>
      <c r="MP57" s="242"/>
      <c r="MQ57" s="242"/>
      <c r="MR57" s="242"/>
      <c r="MS57" s="242"/>
      <c r="MT57" s="242"/>
      <c r="MU57" s="242"/>
      <c r="MV57" s="242"/>
      <c r="MW57" s="242"/>
      <c r="MX57" s="242"/>
      <c r="MY57" s="240">
        <f t="shared" si="177"/>
        <v>0</v>
      </c>
      <c r="NB57" s="242"/>
      <c r="NC57" s="242"/>
      <c r="ND57" s="242"/>
      <c r="NE57" s="242"/>
      <c r="NF57" s="242"/>
      <c r="NG57" s="242"/>
      <c r="NH57" s="242"/>
      <c r="NI57" s="242"/>
      <c r="NJ57" s="242"/>
      <c r="NK57" s="242"/>
      <c r="NL57" s="242"/>
      <c r="NM57" s="242"/>
      <c r="NN57" s="242"/>
      <c r="NO57" s="242"/>
      <c r="NP57" s="242"/>
      <c r="NQ57" s="242"/>
      <c r="NR57" s="242"/>
      <c r="NS57" s="242"/>
      <c r="NT57" s="242"/>
      <c r="NU57" s="242"/>
      <c r="NV57" s="242"/>
      <c r="NW57" s="242"/>
      <c r="NX57" s="242"/>
      <c r="NY57" s="242"/>
      <c r="NZ57" s="242"/>
      <c r="OA57" s="242"/>
      <c r="OB57" s="242"/>
      <c r="OC57" s="242"/>
      <c r="OD57" s="242"/>
      <c r="OE57" s="242"/>
      <c r="OF57" s="240">
        <f t="shared" si="178"/>
        <v>0</v>
      </c>
      <c r="OI57" s="242"/>
      <c r="OJ57" s="242"/>
      <c r="OK57" s="242"/>
      <c r="OL57" s="242"/>
      <c r="OM57" s="242"/>
      <c r="ON57" s="242"/>
      <c r="OO57" s="242"/>
      <c r="OP57" s="242"/>
      <c r="OQ57" s="242"/>
      <c r="OR57" s="242"/>
      <c r="OS57" s="242"/>
      <c r="OT57" s="242"/>
      <c r="OU57" s="242"/>
      <c r="OV57" s="242"/>
      <c r="OW57" s="242"/>
      <c r="OX57" s="242"/>
      <c r="OY57" s="242"/>
      <c r="OZ57" s="242"/>
      <c r="PA57" s="242"/>
      <c r="PB57" s="242"/>
      <c r="PC57" s="242"/>
      <c r="PD57" s="242"/>
      <c r="PE57" s="242"/>
      <c r="PF57" s="242"/>
      <c r="PG57" s="242"/>
      <c r="PH57" s="242"/>
      <c r="PI57" s="242"/>
      <c r="PJ57" s="242"/>
      <c r="PK57" s="242"/>
      <c r="PL57" s="242"/>
      <c r="PM57" s="240">
        <f t="shared" si="179"/>
        <v>0</v>
      </c>
      <c r="PP57" s="242"/>
      <c r="PQ57" s="242"/>
      <c r="PR57" s="242"/>
      <c r="PS57" s="242"/>
      <c r="PT57" s="242"/>
      <c r="PU57" s="242"/>
      <c r="PV57" s="242"/>
      <c r="PW57" s="242"/>
      <c r="PX57" s="242"/>
      <c r="PY57" s="242"/>
      <c r="PZ57" s="242"/>
      <c r="QA57" s="242"/>
      <c r="QB57" s="242"/>
      <c r="QC57" s="242"/>
      <c r="QD57" s="242"/>
      <c r="QE57" s="242"/>
      <c r="QF57" s="242"/>
      <c r="QG57" s="242"/>
      <c r="QH57" s="242"/>
      <c r="QI57" s="242"/>
      <c r="QJ57" s="242"/>
      <c r="QK57" s="242"/>
      <c r="QL57" s="242"/>
      <c r="QM57" s="242"/>
      <c r="QN57" s="242"/>
      <c r="QO57" s="242"/>
      <c r="QP57" s="242"/>
      <c r="QQ57" s="242"/>
      <c r="QR57" s="242"/>
      <c r="QS57" s="242"/>
      <c r="QT57" s="242">
        <f t="shared" si="180"/>
        <v>0</v>
      </c>
      <c r="QU57" s="235"/>
      <c r="QV57" s="235"/>
      <c r="QW57" s="242"/>
      <c r="QX57" s="242"/>
      <c r="QY57" s="242"/>
      <c r="QZ57" s="242"/>
      <c r="RA57" s="242"/>
      <c r="RB57" s="242"/>
      <c r="RC57" s="242"/>
      <c r="RD57" s="242"/>
      <c r="RE57" s="242"/>
      <c r="RF57" s="242"/>
      <c r="RG57" s="242"/>
      <c r="RH57" s="242"/>
      <c r="RI57" s="242"/>
      <c r="RJ57" s="242"/>
      <c r="RK57" s="242"/>
      <c r="RL57" s="242"/>
      <c r="RM57" s="242"/>
      <c r="RN57" s="242"/>
      <c r="RO57" s="242"/>
      <c r="RP57" s="242"/>
      <c r="RQ57" s="242"/>
      <c r="RR57" s="242"/>
      <c r="RS57" s="242"/>
      <c r="RT57" s="242"/>
      <c r="RU57" s="242"/>
      <c r="RV57" s="242"/>
      <c r="RW57" s="242"/>
      <c r="RX57" s="242"/>
      <c r="RY57" s="242"/>
      <c r="RZ57" s="242"/>
      <c r="SA57" s="242"/>
    </row>
    <row r="58" spans="1:495" s="223" customFormat="1" ht="15" hidden="1" outlineLevel="1">
      <c r="A58" s="604">
        <f t="shared" si="36"/>
        <v>46</v>
      </c>
      <c r="B58" s="516"/>
      <c r="C58" s="242"/>
      <c r="D58" s="242"/>
      <c r="E58" s="242"/>
      <c r="F58" s="242"/>
      <c r="G58" s="242"/>
      <c r="H58" s="242"/>
      <c r="I58" s="242"/>
      <c r="J58" s="242"/>
      <c r="K58" s="242"/>
      <c r="L58" s="242"/>
      <c r="M58" s="242"/>
      <c r="N58" s="242"/>
      <c r="O58" s="242"/>
      <c r="P58" s="242"/>
      <c r="Q58" s="242"/>
      <c r="R58" s="242"/>
      <c r="S58" s="242"/>
      <c r="T58" s="242"/>
      <c r="U58" s="242"/>
      <c r="V58" s="242"/>
      <c r="W58" s="242"/>
      <c r="X58" s="242"/>
      <c r="Y58" s="242"/>
      <c r="Z58" s="242"/>
      <c r="AA58" s="242"/>
      <c r="AB58" s="242"/>
      <c r="AC58" s="242"/>
      <c r="AD58" s="242"/>
      <c r="AE58" s="242"/>
      <c r="AF58" s="242"/>
      <c r="AG58" s="242"/>
      <c r="AJ58" s="242"/>
      <c r="AK58" s="242"/>
      <c r="AL58" s="242"/>
      <c r="AM58" s="242"/>
      <c r="AN58" s="242"/>
      <c r="AO58" s="242"/>
      <c r="AP58" s="242"/>
      <c r="AQ58" s="242"/>
      <c r="AR58" s="242"/>
      <c r="AS58" s="242"/>
      <c r="AT58" s="242"/>
      <c r="AU58" s="242"/>
      <c r="AV58" s="242"/>
      <c r="AW58" s="242"/>
      <c r="AX58" s="242"/>
      <c r="AY58" s="242"/>
      <c r="AZ58" s="242"/>
      <c r="BA58" s="242"/>
      <c r="BB58" s="242"/>
      <c r="BC58" s="242"/>
      <c r="BD58" s="242"/>
      <c r="BE58" s="242"/>
      <c r="BF58" s="242"/>
      <c r="BG58" s="242"/>
      <c r="BH58" s="242"/>
      <c r="BI58" s="242"/>
      <c r="BJ58" s="242"/>
      <c r="BK58" s="242"/>
      <c r="BL58" s="242"/>
      <c r="BM58" s="242"/>
      <c r="BN58" s="242"/>
      <c r="BQ58" s="242"/>
      <c r="BR58" s="242"/>
      <c r="BS58" s="242"/>
      <c r="BT58" s="242"/>
      <c r="BU58" s="242"/>
      <c r="BV58" s="242"/>
      <c r="BW58" s="242"/>
      <c r="BX58" s="242"/>
      <c r="BY58" s="242"/>
      <c r="BZ58" s="242"/>
      <c r="CA58" s="242"/>
      <c r="CB58" s="242"/>
      <c r="CC58" s="242"/>
      <c r="CD58" s="242"/>
      <c r="CE58" s="242"/>
      <c r="CF58" s="242"/>
      <c r="CG58" s="242"/>
      <c r="CH58" s="242"/>
      <c r="CI58" s="242"/>
      <c r="CJ58" s="242"/>
      <c r="CK58" s="242"/>
      <c r="CL58" s="242"/>
      <c r="CM58" s="242"/>
      <c r="CN58" s="242"/>
      <c r="CO58" s="242"/>
      <c r="CP58" s="242"/>
      <c r="CQ58" s="242"/>
      <c r="CR58" s="242"/>
      <c r="CS58" s="242"/>
      <c r="CT58" s="242"/>
      <c r="CU58" s="242"/>
      <c r="CX58" s="242"/>
      <c r="CY58" s="242"/>
      <c r="CZ58" s="242"/>
      <c r="DA58" s="242"/>
      <c r="DB58" s="242"/>
      <c r="DC58" s="242"/>
      <c r="DD58" s="242"/>
      <c r="DE58" s="242"/>
      <c r="DF58" s="242"/>
      <c r="DG58" s="242"/>
      <c r="DH58" s="242"/>
      <c r="DI58" s="242"/>
      <c r="DJ58" s="242"/>
      <c r="DK58" s="242"/>
      <c r="DL58" s="242"/>
      <c r="DM58" s="242"/>
      <c r="DN58" s="242"/>
      <c r="DO58" s="242"/>
      <c r="DP58" s="242"/>
      <c r="DQ58" s="242"/>
      <c r="DR58" s="242"/>
      <c r="DS58" s="242"/>
      <c r="DT58" s="242"/>
      <c r="DU58" s="242"/>
      <c r="DV58" s="242"/>
      <c r="DW58" s="242"/>
      <c r="DX58" s="242"/>
      <c r="DY58" s="242"/>
      <c r="DZ58" s="242"/>
      <c r="EA58" s="242"/>
      <c r="EB58" s="242"/>
      <c r="EE58" s="242"/>
      <c r="EF58" s="242"/>
      <c r="EG58" s="242"/>
      <c r="EH58" s="242"/>
      <c r="EI58" s="242"/>
      <c r="EJ58" s="242"/>
      <c r="EK58" s="242"/>
      <c r="EL58" s="242"/>
      <c r="EM58" s="242"/>
      <c r="EN58" s="242"/>
      <c r="EO58" s="242"/>
      <c r="EP58" s="242"/>
      <c r="EQ58" s="242"/>
      <c r="ER58" s="242"/>
      <c r="ES58" s="242"/>
      <c r="ET58" s="242"/>
      <c r="EU58" s="242"/>
      <c r="EV58" s="242"/>
      <c r="EW58" s="242"/>
      <c r="EX58" s="242"/>
      <c r="EY58" s="242"/>
      <c r="EZ58" s="242"/>
      <c r="FA58" s="242"/>
      <c r="FB58" s="242"/>
      <c r="FC58" s="242"/>
      <c r="FD58" s="242"/>
      <c r="FE58" s="242"/>
      <c r="FF58" s="242"/>
      <c r="FG58" s="242"/>
      <c r="FH58" s="242"/>
      <c r="FI58" s="242"/>
      <c r="FL58" s="242"/>
      <c r="FM58" s="242"/>
      <c r="FN58" s="242"/>
      <c r="FO58" s="242"/>
      <c r="FP58" s="242"/>
      <c r="FQ58" s="242"/>
      <c r="FR58" s="242"/>
      <c r="FS58" s="242"/>
      <c r="FT58" s="242"/>
      <c r="FU58" s="242"/>
      <c r="FV58" s="242"/>
      <c r="FW58" s="242"/>
      <c r="FX58" s="242"/>
      <c r="FY58" s="242"/>
      <c r="FZ58" s="242"/>
      <c r="GA58" s="242"/>
      <c r="GB58" s="242"/>
      <c r="GC58" s="242"/>
      <c r="GD58" s="242"/>
      <c r="GE58" s="242"/>
      <c r="GF58" s="242"/>
      <c r="GG58" s="242"/>
      <c r="GH58" s="242"/>
      <c r="GI58" s="242"/>
      <c r="GJ58" s="242"/>
      <c r="GK58" s="242"/>
      <c r="GL58" s="242"/>
      <c r="GM58" s="242"/>
      <c r="GN58" s="242"/>
      <c r="GO58" s="242"/>
      <c r="GP58" s="242"/>
      <c r="GS58" s="242"/>
      <c r="GT58" s="242"/>
      <c r="GU58" s="242"/>
      <c r="GV58" s="242"/>
      <c r="GW58" s="242"/>
      <c r="GX58" s="242"/>
      <c r="GY58" s="242"/>
      <c r="GZ58" s="242"/>
      <c r="HA58" s="242"/>
      <c r="HB58" s="242"/>
      <c r="HC58" s="242"/>
      <c r="HD58" s="242"/>
      <c r="HE58" s="242"/>
      <c r="HF58" s="242"/>
      <c r="HG58" s="242"/>
      <c r="HH58" s="242"/>
      <c r="HI58" s="242"/>
      <c r="HJ58" s="242"/>
      <c r="HK58" s="242"/>
      <c r="HL58" s="242"/>
      <c r="HM58" s="242"/>
      <c r="HN58" s="242"/>
      <c r="HO58" s="242"/>
      <c r="HP58" s="242"/>
      <c r="HQ58" s="242"/>
      <c r="HR58" s="242"/>
      <c r="HS58" s="242"/>
      <c r="HT58" s="242"/>
      <c r="HU58" s="242"/>
      <c r="HV58" s="242"/>
      <c r="HW58" s="242"/>
      <c r="HZ58" s="242"/>
      <c r="IA58" s="517"/>
      <c r="IB58" s="517"/>
      <c r="IC58" s="517"/>
      <c r="ID58" s="242"/>
      <c r="IE58" s="517"/>
      <c r="IF58" s="517"/>
      <c r="IG58" s="517"/>
      <c r="IH58" s="517"/>
      <c r="II58" s="517"/>
      <c r="IJ58" s="517"/>
      <c r="IK58" s="517"/>
      <c r="IL58" s="517"/>
      <c r="IM58" s="517"/>
      <c r="IN58" s="517"/>
      <c r="IO58" s="517"/>
      <c r="IP58" s="517"/>
      <c r="IQ58" s="517"/>
      <c r="IR58" s="517"/>
      <c r="IS58" s="517"/>
      <c r="IT58" s="517"/>
      <c r="IU58" s="517"/>
      <c r="IV58" s="517"/>
      <c r="IW58" s="517"/>
      <c r="IX58" s="517"/>
      <c r="IY58" s="517"/>
      <c r="IZ58" s="517"/>
      <c r="JA58" s="517"/>
      <c r="JB58" s="517"/>
      <c r="JC58" s="474"/>
      <c r="JD58" s="242">
        <f t="shared" si="146"/>
        <v>0</v>
      </c>
      <c r="JG58" s="242"/>
      <c r="JH58" s="242"/>
      <c r="JI58" s="242"/>
      <c r="JJ58" s="242"/>
      <c r="JK58" s="242"/>
      <c r="JL58" s="242"/>
      <c r="JM58" s="242"/>
      <c r="JN58" s="242"/>
      <c r="JO58" s="242"/>
      <c r="JP58" s="242"/>
      <c r="JQ58" s="242"/>
      <c r="JR58" s="242"/>
      <c r="JS58" s="242"/>
      <c r="JT58" s="242"/>
      <c r="JU58" s="242"/>
      <c r="JV58" s="242"/>
      <c r="JW58" s="242"/>
      <c r="JX58" s="242"/>
      <c r="JY58" s="242"/>
      <c r="JZ58" s="242"/>
      <c r="KA58" s="242"/>
      <c r="KB58" s="242"/>
      <c r="KC58" s="242"/>
      <c r="KD58" s="242"/>
      <c r="KE58" s="242"/>
      <c r="KF58" s="242"/>
      <c r="KG58" s="242"/>
      <c r="KH58" s="242"/>
      <c r="KI58" s="242"/>
      <c r="KJ58" s="242"/>
      <c r="KK58" s="240">
        <f t="shared" si="175"/>
        <v>0</v>
      </c>
      <c r="KL58" s="234"/>
      <c r="KN58" s="242"/>
      <c r="KO58" s="242"/>
      <c r="KP58" s="242"/>
      <c r="KQ58" s="242"/>
      <c r="KR58" s="242"/>
      <c r="KS58" s="242"/>
      <c r="KT58" s="242"/>
      <c r="KU58" s="242"/>
      <c r="KV58" s="242"/>
      <c r="KW58" s="242"/>
      <c r="KX58" s="242"/>
      <c r="KY58" s="242"/>
      <c r="KZ58" s="242"/>
      <c r="LA58" s="242"/>
      <c r="LB58" s="242"/>
      <c r="LC58" s="242"/>
      <c r="LD58" s="242"/>
      <c r="LE58" s="242"/>
      <c r="LF58" s="242"/>
      <c r="LG58" s="242"/>
      <c r="LH58" s="242"/>
      <c r="LI58" s="242"/>
      <c r="LJ58" s="242"/>
      <c r="LK58" s="242"/>
      <c r="LL58" s="242"/>
      <c r="LM58" s="242"/>
      <c r="LN58" s="242"/>
      <c r="LO58" s="242"/>
      <c r="LP58" s="242"/>
      <c r="LQ58" s="242"/>
      <c r="LR58" s="240">
        <f t="shared" si="176"/>
        <v>0</v>
      </c>
      <c r="LU58" s="242"/>
      <c r="LV58" s="242"/>
      <c r="LW58" s="242"/>
      <c r="LX58" s="242"/>
      <c r="LY58" s="242"/>
      <c r="LZ58" s="242"/>
      <c r="MA58" s="242"/>
      <c r="MB58" s="242"/>
      <c r="MC58" s="242"/>
      <c r="MD58" s="242"/>
      <c r="ME58" s="242"/>
      <c r="MF58" s="242"/>
      <c r="MG58" s="242"/>
      <c r="MH58" s="242"/>
      <c r="MI58" s="242"/>
      <c r="MJ58" s="242"/>
      <c r="MK58" s="242"/>
      <c r="ML58" s="242"/>
      <c r="MM58" s="242"/>
      <c r="MN58" s="242"/>
      <c r="MO58" s="242"/>
      <c r="MP58" s="242"/>
      <c r="MQ58" s="242"/>
      <c r="MR58" s="242"/>
      <c r="MS58" s="242"/>
      <c r="MT58" s="242"/>
      <c r="MU58" s="242"/>
      <c r="MV58" s="242"/>
      <c r="MW58" s="242"/>
      <c r="MX58" s="242"/>
      <c r="MY58" s="240">
        <f t="shared" si="177"/>
        <v>0</v>
      </c>
      <c r="NB58" s="242"/>
      <c r="NC58" s="242"/>
      <c r="ND58" s="242"/>
      <c r="NE58" s="242"/>
      <c r="NF58" s="242"/>
      <c r="NG58" s="242"/>
      <c r="NH58" s="242"/>
      <c r="NI58" s="242"/>
      <c r="NJ58" s="242"/>
      <c r="NK58" s="242"/>
      <c r="NL58" s="242"/>
      <c r="NM58" s="242"/>
      <c r="NN58" s="242"/>
      <c r="NO58" s="242"/>
      <c r="NP58" s="242"/>
      <c r="NQ58" s="242"/>
      <c r="NR58" s="242"/>
      <c r="NS58" s="242"/>
      <c r="NT58" s="242"/>
      <c r="NU58" s="242"/>
      <c r="NV58" s="242"/>
      <c r="NW58" s="242"/>
      <c r="NX58" s="242"/>
      <c r="NY58" s="242"/>
      <c r="NZ58" s="242"/>
      <c r="OA58" s="242"/>
      <c r="OB58" s="242"/>
      <c r="OC58" s="242"/>
      <c r="OD58" s="242"/>
      <c r="OE58" s="242"/>
      <c r="OF58" s="240">
        <f t="shared" si="178"/>
        <v>0</v>
      </c>
      <c r="OI58" s="242"/>
      <c r="OJ58" s="242"/>
      <c r="OK58" s="242"/>
      <c r="OL58" s="242"/>
      <c r="OM58" s="242"/>
      <c r="ON58" s="242"/>
      <c r="OO58" s="242"/>
      <c r="OP58" s="242"/>
      <c r="OQ58" s="242"/>
      <c r="OR58" s="242"/>
      <c r="OS58" s="242"/>
      <c r="OT58" s="242"/>
      <c r="OU58" s="242"/>
      <c r="OV58" s="242"/>
      <c r="OW58" s="242"/>
      <c r="OX58" s="242"/>
      <c r="OY58" s="242"/>
      <c r="OZ58" s="242"/>
      <c r="PA58" s="242"/>
      <c r="PB58" s="242"/>
      <c r="PC58" s="242"/>
      <c r="PD58" s="242"/>
      <c r="PE58" s="242"/>
      <c r="PF58" s="242"/>
      <c r="PG58" s="242"/>
      <c r="PH58" s="242"/>
      <c r="PI58" s="242"/>
      <c r="PJ58" s="242"/>
      <c r="PK58" s="242"/>
      <c r="PL58" s="242"/>
      <c r="PM58" s="240">
        <f t="shared" si="179"/>
        <v>0</v>
      </c>
      <c r="PP58" s="242"/>
      <c r="PQ58" s="242"/>
      <c r="PR58" s="242"/>
      <c r="PS58" s="242"/>
      <c r="PT58" s="242"/>
      <c r="PU58" s="242"/>
      <c r="PV58" s="242"/>
      <c r="PW58" s="242"/>
      <c r="PX58" s="242"/>
      <c r="PY58" s="242"/>
      <c r="PZ58" s="242"/>
      <c r="QA58" s="242"/>
      <c r="QB58" s="242"/>
      <c r="QC58" s="242"/>
      <c r="QD58" s="242"/>
      <c r="QE58" s="242"/>
      <c r="QF58" s="242"/>
      <c r="QG58" s="242"/>
      <c r="QH58" s="242"/>
      <c r="QI58" s="242"/>
      <c r="QJ58" s="242"/>
      <c r="QK58" s="242"/>
      <c r="QL58" s="242"/>
      <c r="QM58" s="242"/>
      <c r="QN58" s="242"/>
      <c r="QO58" s="242"/>
      <c r="QP58" s="242"/>
      <c r="QQ58" s="242"/>
      <c r="QR58" s="242"/>
      <c r="QS58" s="242"/>
      <c r="QT58" s="242">
        <f t="shared" si="180"/>
        <v>0</v>
      </c>
      <c r="QU58" s="235"/>
      <c r="QV58" s="235"/>
      <c r="QW58" s="242"/>
      <c r="QX58" s="242"/>
      <c r="QY58" s="242"/>
      <c r="QZ58" s="242"/>
      <c r="RA58" s="242"/>
      <c r="RB58" s="242"/>
      <c r="RC58" s="242"/>
      <c r="RD58" s="242"/>
      <c r="RE58" s="242"/>
      <c r="RF58" s="242"/>
      <c r="RG58" s="242"/>
      <c r="RH58" s="242"/>
      <c r="RI58" s="242"/>
      <c r="RJ58" s="242"/>
      <c r="RK58" s="242"/>
      <c r="RL58" s="242"/>
      <c r="RM58" s="242"/>
      <c r="RN58" s="242"/>
      <c r="RO58" s="242"/>
      <c r="RP58" s="242"/>
      <c r="RQ58" s="242"/>
      <c r="RR58" s="242"/>
      <c r="RS58" s="242"/>
      <c r="RT58" s="242"/>
      <c r="RU58" s="242"/>
      <c r="RV58" s="242"/>
      <c r="RW58" s="242"/>
      <c r="RX58" s="242"/>
      <c r="RY58" s="242"/>
      <c r="RZ58" s="242"/>
      <c r="SA58" s="242"/>
    </row>
    <row r="59" spans="1:495" s="223" customFormat="1" ht="15" hidden="1" outlineLevel="1">
      <c r="A59" s="604">
        <f t="shared" si="36"/>
        <v>47</v>
      </c>
      <c r="B59" s="516"/>
      <c r="C59" s="242"/>
      <c r="D59" s="242"/>
      <c r="E59" s="242"/>
      <c r="F59" s="242"/>
      <c r="G59" s="242"/>
      <c r="H59" s="242"/>
      <c r="I59" s="242"/>
      <c r="J59" s="242"/>
      <c r="K59" s="242"/>
      <c r="L59" s="242"/>
      <c r="M59" s="242"/>
      <c r="N59" s="242"/>
      <c r="O59" s="242"/>
      <c r="P59" s="242"/>
      <c r="Q59" s="242"/>
      <c r="R59" s="242"/>
      <c r="S59" s="242"/>
      <c r="T59" s="242"/>
      <c r="U59" s="242"/>
      <c r="V59" s="242"/>
      <c r="W59" s="242"/>
      <c r="X59" s="242"/>
      <c r="Y59" s="242"/>
      <c r="Z59" s="242"/>
      <c r="AA59" s="242"/>
      <c r="AB59" s="242"/>
      <c r="AC59" s="242"/>
      <c r="AD59" s="242"/>
      <c r="AE59" s="242"/>
      <c r="AF59" s="242"/>
      <c r="AG59" s="242"/>
      <c r="AJ59" s="242"/>
      <c r="AK59" s="242"/>
      <c r="AL59" s="242"/>
      <c r="AM59" s="242"/>
      <c r="AN59" s="242"/>
      <c r="AO59" s="242"/>
      <c r="AP59" s="242"/>
      <c r="AQ59" s="242"/>
      <c r="AR59" s="242"/>
      <c r="AS59" s="242"/>
      <c r="AT59" s="242"/>
      <c r="AU59" s="242"/>
      <c r="AV59" s="242"/>
      <c r="AW59" s="242"/>
      <c r="AX59" s="242"/>
      <c r="AY59" s="242"/>
      <c r="AZ59" s="242"/>
      <c r="BA59" s="242"/>
      <c r="BB59" s="242"/>
      <c r="BC59" s="242"/>
      <c r="BD59" s="242"/>
      <c r="BE59" s="242"/>
      <c r="BF59" s="242"/>
      <c r="BG59" s="242"/>
      <c r="BH59" s="242"/>
      <c r="BI59" s="242"/>
      <c r="BJ59" s="242"/>
      <c r="BK59" s="242"/>
      <c r="BL59" s="242"/>
      <c r="BM59" s="242"/>
      <c r="BN59" s="242"/>
      <c r="BQ59" s="242"/>
      <c r="BR59" s="242"/>
      <c r="BS59" s="242"/>
      <c r="BT59" s="242"/>
      <c r="BU59" s="242"/>
      <c r="BV59" s="242"/>
      <c r="BW59" s="242"/>
      <c r="BX59" s="242"/>
      <c r="BY59" s="242"/>
      <c r="BZ59" s="242"/>
      <c r="CA59" s="242"/>
      <c r="CB59" s="242"/>
      <c r="CC59" s="242"/>
      <c r="CD59" s="242"/>
      <c r="CE59" s="242"/>
      <c r="CF59" s="242"/>
      <c r="CG59" s="242"/>
      <c r="CH59" s="242"/>
      <c r="CI59" s="242"/>
      <c r="CJ59" s="242"/>
      <c r="CK59" s="242"/>
      <c r="CL59" s="242"/>
      <c r="CM59" s="242"/>
      <c r="CN59" s="242"/>
      <c r="CO59" s="242"/>
      <c r="CP59" s="242"/>
      <c r="CQ59" s="242"/>
      <c r="CR59" s="242"/>
      <c r="CS59" s="242"/>
      <c r="CT59" s="242"/>
      <c r="CU59" s="242"/>
      <c r="CX59" s="242"/>
      <c r="CY59" s="242"/>
      <c r="CZ59" s="242"/>
      <c r="DA59" s="242"/>
      <c r="DB59" s="242"/>
      <c r="DC59" s="242"/>
      <c r="DD59" s="242"/>
      <c r="DE59" s="242"/>
      <c r="DF59" s="242"/>
      <c r="DG59" s="242"/>
      <c r="DH59" s="242"/>
      <c r="DI59" s="242"/>
      <c r="DJ59" s="242"/>
      <c r="DK59" s="242"/>
      <c r="DL59" s="242"/>
      <c r="DM59" s="242"/>
      <c r="DN59" s="242"/>
      <c r="DO59" s="242"/>
      <c r="DP59" s="242"/>
      <c r="DQ59" s="242"/>
      <c r="DR59" s="242"/>
      <c r="DS59" s="242"/>
      <c r="DT59" s="242"/>
      <c r="DU59" s="242"/>
      <c r="DV59" s="242"/>
      <c r="DW59" s="242"/>
      <c r="DX59" s="242"/>
      <c r="DY59" s="242"/>
      <c r="DZ59" s="242"/>
      <c r="EA59" s="242"/>
      <c r="EB59" s="242"/>
      <c r="EE59" s="242"/>
      <c r="EF59" s="242"/>
      <c r="EG59" s="242"/>
      <c r="EH59" s="242"/>
      <c r="EI59" s="242"/>
      <c r="EJ59" s="242"/>
      <c r="EK59" s="242"/>
      <c r="EL59" s="242"/>
      <c r="EM59" s="242"/>
      <c r="EN59" s="242"/>
      <c r="EO59" s="242"/>
      <c r="EP59" s="242"/>
      <c r="EQ59" s="242"/>
      <c r="ER59" s="242"/>
      <c r="ES59" s="242"/>
      <c r="ET59" s="242"/>
      <c r="EU59" s="242"/>
      <c r="EV59" s="242"/>
      <c r="EW59" s="242"/>
      <c r="EX59" s="242"/>
      <c r="EY59" s="242"/>
      <c r="EZ59" s="242"/>
      <c r="FA59" s="242"/>
      <c r="FB59" s="242"/>
      <c r="FC59" s="242"/>
      <c r="FD59" s="242"/>
      <c r="FE59" s="242"/>
      <c r="FF59" s="242"/>
      <c r="FG59" s="242"/>
      <c r="FH59" s="242"/>
      <c r="FI59" s="242"/>
      <c r="FL59" s="242"/>
      <c r="FM59" s="242"/>
      <c r="FN59" s="242"/>
      <c r="FO59" s="242"/>
      <c r="FP59" s="242"/>
      <c r="FQ59" s="242"/>
      <c r="FR59" s="242"/>
      <c r="FS59" s="242"/>
      <c r="FT59" s="242"/>
      <c r="FU59" s="242"/>
      <c r="FV59" s="242"/>
      <c r="FW59" s="242"/>
      <c r="FX59" s="242"/>
      <c r="FY59" s="242"/>
      <c r="FZ59" s="242"/>
      <c r="GA59" s="242"/>
      <c r="GB59" s="242"/>
      <c r="GC59" s="242"/>
      <c r="GD59" s="242"/>
      <c r="GE59" s="242"/>
      <c r="GF59" s="242"/>
      <c r="GG59" s="242"/>
      <c r="GH59" s="242"/>
      <c r="GI59" s="242"/>
      <c r="GJ59" s="242"/>
      <c r="GK59" s="242"/>
      <c r="GL59" s="242"/>
      <c r="GM59" s="242"/>
      <c r="GN59" s="242"/>
      <c r="GO59" s="242"/>
      <c r="GP59" s="242"/>
      <c r="GS59" s="242"/>
      <c r="GT59" s="242"/>
      <c r="GU59" s="242"/>
      <c r="GV59" s="242"/>
      <c r="GW59" s="242"/>
      <c r="GX59" s="242"/>
      <c r="GY59" s="242"/>
      <c r="GZ59" s="242"/>
      <c r="HA59" s="242"/>
      <c r="HB59" s="242"/>
      <c r="HC59" s="242"/>
      <c r="HD59" s="242"/>
      <c r="HE59" s="242"/>
      <c r="HF59" s="242"/>
      <c r="HG59" s="242"/>
      <c r="HH59" s="242"/>
      <c r="HI59" s="242"/>
      <c r="HJ59" s="242"/>
      <c r="HK59" s="242"/>
      <c r="HL59" s="242"/>
      <c r="HM59" s="242"/>
      <c r="HN59" s="242"/>
      <c r="HO59" s="242"/>
      <c r="HP59" s="242"/>
      <c r="HQ59" s="242"/>
      <c r="HR59" s="242"/>
      <c r="HS59" s="242"/>
      <c r="HT59" s="242"/>
      <c r="HU59" s="242"/>
      <c r="HV59" s="242"/>
      <c r="HW59" s="242"/>
      <c r="HZ59" s="242"/>
      <c r="IA59" s="517"/>
      <c r="IB59" s="517"/>
      <c r="IC59" s="517"/>
      <c r="ID59" s="242"/>
      <c r="IE59" s="517"/>
      <c r="IF59" s="517"/>
      <c r="IG59" s="517"/>
      <c r="IH59" s="517"/>
      <c r="II59" s="517"/>
      <c r="IJ59" s="517"/>
      <c r="IK59" s="517"/>
      <c r="IL59" s="517"/>
      <c r="IM59" s="517"/>
      <c r="IN59" s="517"/>
      <c r="IO59" s="517"/>
      <c r="IP59" s="517"/>
      <c r="IQ59" s="517"/>
      <c r="IR59" s="517"/>
      <c r="IS59" s="517"/>
      <c r="IT59" s="517"/>
      <c r="IU59" s="517"/>
      <c r="IV59" s="517"/>
      <c r="IW59" s="517"/>
      <c r="IX59" s="517"/>
      <c r="IY59" s="517"/>
      <c r="IZ59" s="517"/>
      <c r="JA59" s="517"/>
      <c r="JB59" s="517"/>
      <c r="JC59" s="474"/>
      <c r="JD59" s="242">
        <f t="shared" si="146"/>
        <v>0</v>
      </c>
      <c r="JG59" s="242"/>
      <c r="JH59" s="242"/>
      <c r="JI59" s="242"/>
      <c r="JJ59" s="242"/>
      <c r="JK59" s="242"/>
      <c r="JL59" s="242"/>
      <c r="JM59" s="242"/>
      <c r="JN59" s="242"/>
      <c r="JO59" s="242"/>
      <c r="JP59" s="242"/>
      <c r="JQ59" s="242"/>
      <c r="JR59" s="242"/>
      <c r="JS59" s="242"/>
      <c r="JT59" s="242"/>
      <c r="JU59" s="242"/>
      <c r="JV59" s="242"/>
      <c r="JW59" s="242"/>
      <c r="JX59" s="242"/>
      <c r="JY59" s="242"/>
      <c r="JZ59" s="242"/>
      <c r="KA59" s="242"/>
      <c r="KB59" s="242"/>
      <c r="KC59" s="242"/>
      <c r="KD59" s="242"/>
      <c r="KE59" s="242"/>
      <c r="KF59" s="242"/>
      <c r="KG59" s="242"/>
      <c r="KH59" s="242"/>
      <c r="KI59" s="242"/>
      <c r="KJ59" s="242"/>
      <c r="KK59" s="240">
        <f t="shared" si="175"/>
        <v>0</v>
      </c>
      <c r="KL59" s="234"/>
      <c r="KN59" s="242"/>
      <c r="KO59" s="242"/>
      <c r="KP59" s="242"/>
      <c r="KQ59" s="242"/>
      <c r="KR59" s="242"/>
      <c r="KS59" s="242"/>
      <c r="KT59" s="242"/>
      <c r="KU59" s="242"/>
      <c r="KV59" s="242"/>
      <c r="KW59" s="242"/>
      <c r="KX59" s="242"/>
      <c r="KY59" s="242"/>
      <c r="KZ59" s="242"/>
      <c r="LA59" s="242"/>
      <c r="LB59" s="242"/>
      <c r="LC59" s="242"/>
      <c r="LD59" s="242"/>
      <c r="LE59" s="242"/>
      <c r="LF59" s="242"/>
      <c r="LG59" s="242"/>
      <c r="LH59" s="242"/>
      <c r="LI59" s="242"/>
      <c r="LJ59" s="242"/>
      <c r="LK59" s="242"/>
      <c r="LL59" s="242"/>
      <c r="LM59" s="242"/>
      <c r="LN59" s="242"/>
      <c r="LO59" s="242"/>
      <c r="LP59" s="242"/>
      <c r="LQ59" s="242"/>
      <c r="LR59" s="240">
        <f t="shared" si="176"/>
        <v>0</v>
      </c>
      <c r="LU59" s="242"/>
      <c r="LV59" s="242"/>
      <c r="LW59" s="242"/>
      <c r="LX59" s="242"/>
      <c r="LY59" s="242"/>
      <c r="LZ59" s="242"/>
      <c r="MA59" s="242"/>
      <c r="MB59" s="242"/>
      <c r="MC59" s="242"/>
      <c r="MD59" s="242"/>
      <c r="ME59" s="242"/>
      <c r="MF59" s="242"/>
      <c r="MG59" s="242"/>
      <c r="MH59" s="242"/>
      <c r="MI59" s="242"/>
      <c r="MJ59" s="242"/>
      <c r="MK59" s="242"/>
      <c r="ML59" s="242"/>
      <c r="MM59" s="242"/>
      <c r="MN59" s="242"/>
      <c r="MO59" s="242"/>
      <c r="MP59" s="242"/>
      <c r="MQ59" s="242"/>
      <c r="MR59" s="242"/>
      <c r="MS59" s="242"/>
      <c r="MT59" s="242"/>
      <c r="MU59" s="242"/>
      <c r="MV59" s="242"/>
      <c r="MW59" s="242"/>
      <c r="MX59" s="242"/>
      <c r="MY59" s="240">
        <f t="shared" si="177"/>
        <v>0</v>
      </c>
      <c r="NB59" s="242"/>
      <c r="NC59" s="242"/>
      <c r="ND59" s="242"/>
      <c r="NE59" s="242"/>
      <c r="NF59" s="242"/>
      <c r="NG59" s="242"/>
      <c r="NH59" s="242"/>
      <c r="NI59" s="242"/>
      <c r="NJ59" s="242"/>
      <c r="NK59" s="242"/>
      <c r="NL59" s="242"/>
      <c r="NM59" s="242"/>
      <c r="NN59" s="242"/>
      <c r="NO59" s="242"/>
      <c r="NP59" s="242"/>
      <c r="NQ59" s="242"/>
      <c r="NR59" s="242"/>
      <c r="NS59" s="242"/>
      <c r="NT59" s="242"/>
      <c r="NU59" s="242"/>
      <c r="NV59" s="242"/>
      <c r="NW59" s="242"/>
      <c r="NX59" s="242"/>
      <c r="NY59" s="242"/>
      <c r="NZ59" s="242"/>
      <c r="OA59" s="242"/>
      <c r="OB59" s="242"/>
      <c r="OC59" s="242"/>
      <c r="OD59" s="242"/>
      <c r="OE59" s="242"/>
      <c r="OF59" s="240">
        <f t="shared" si="178"/>
        <v>0</v>
      </c>
      <c r="OI59" s="242"/>
      <c r="OJ59" s="242"/>
      <c r="OK59" s="242"/>
      <c r="OL59" s="242"/>
      <c r="OM59" s="242"/>
      <c r="ON59" s="242"/>
      <c r="OO59" s="242"/>
      <c r="OP59" s="242"/>
      <c r="OQ59" s="242"/>
      <c r="OR59" s="242"/>
      <c r="OS59" s="242"/>
      <c r="OT59" s="242"/>
      <c r="OU59" s="242"/>
      <c r="OV59" s="242"/>
      <c r="OW59" s="242"/>
      <c r="OX59" s="242"/>
      <c r="OY59" s="242"/>
      <c r="OZ59" s="242"/>
      <c r="PA59" s="242"/>
      <c r="PB59" s="242"/>
      <c r="PC59" s="242"/>
      <c r="PD59" s="242"/>
      <c r="PE59" s="242"/>
      <c r="PF59" s="242"/>
      <c r="PG59" s="242"/>
      <c r="PH59" s="242"/>
      <c r="PI59" s="242"/>
      <c r="PJ59" s="242"/>
      <c r="PK59" s="242"/>
      <c r="PL59" s="242"/>
      <c r="PM59" s="240">
        <f t="shared" si="179"/>
        <v>0</v>
      </c>
      <c r="PP59" s="242"/>
      <c r="PQ59" s="242"/>
      <c r="PR59" s="242"/>
      <c r="PS59" s="242"/>
      <c r="PT59" s="242"/>
      <c r="PU59" s="242"/>
      <c r="PV59" s="242"/>
      <c r="PW59" s="242"/>
      <c r="PX59" s="242"/>
      <c r="PY59" s="242"/>
      <c r="PZ59" s="242"/>
      <c r="QA59" s="242"/>
      <c r="QB59" s="242"/>
      <c r="QC59" s="242"/>
      <c r="QD59" s="242"/>
      <c r="QE59" s="242"/>
      <c r="QF59" s="242"/>
      <c r="QG59" s="242"/>
      <c r="QH59" s="242"/>
      <c r="QI59" s="242"/>
      <c r="QJ59" s="242"/>
      <c r="QK59" s="242"/>
      <c r="QL59" s="242"/>
      <c r="QM59" s="242"/>
      <c r="QN59" s="242"/>
      <c r="QO59" s="242"/>
      <c r="QP59" s="242"/>
      <c r="QQ59" s="242"/>
      <c r="QR59" s="242"/>
      <c r="QS59" s="242"/>
      <c r="QT59" s="242">
        <f t="shared" si="180"/>
        <v>0</v>
      </c>
      <c r="QU59" s="235"/>
      <c r="QV59" s="235"/>
      <c r="QW59" s="242"/>
      <c r="QX59" s="242"/>
      <c r="QY59" s="242"/>
      <c r="QZ59" s="242"/>
      <c r="RA59" s="242"/>
      <c r="RB59" s="242"/>
      <c r="RC59" s="242"/>
      <c r="RD59" s="242"/>
      <c r="RE59" s="242"/>
      <c r="RF59" s="242"/>
      <c r="RG59" s="242"/>
      <c r="RH59" s="242"/>
      <c r="RI59" s="242"/>
      <c r="RJ59" s="242"/>
      <c r="RK59" s="242"/>
      <c r="RL59" s="242"/>
      <c r="RM59" s="242"/>
      <c r="RN59" s="242"/>
      <c r="RO59" s="242"/>
      <c r="RP59" s="242"/>
      <c r="RQ59" s="242"/>
      <c r="RR59" s="242"/>
      <c r="RS59" s="242"/>
      <c r="RT59" s="242"/>
      <c r="RU59" s="242"/>
      <c r="RV59" s="242"/>
      <c r="RW59" s="242"/>
      <c r="RX59" s="242"/>
      <c r="RY59" s="242"/>
      <c r="RZ59" s="242"/>
      <c r="SA59" s="242"/>
    </row>
    <row r="60" spans="1:495" s="223" customFormat="1" ht="15" hidden="1" outlineLevel="1">
      <c r="A60" s="604">
        <f t="shared" si="36"/>
        <v>48</v>
      </c>
      <c r="B60" s="243"/>
      <c r="C60" s="242"/>
      <c r="D60" s="240"/>
      <c r="E60" s="240"/>
      <c r="F60" s="240"/>
      <c r="G60" s="240"/>
      <c r="H60" s="240"/>
      <c r="I60" s="240"/>
      <c r="J60" s="240"/>
      <c r="K60" s="240"/>
      <c r="L60" s="240"/>
      <c r="M60" s="240"/>
      <c r="N60" s="240"/>
      <c r="O60" s="240"/>
      <c r="P60" s="240"/>
      <c r="Q60" s="240"/>
      <c r="R60" s="240"/>
      <c r="S60" s="240"/>
      <c r="T60" s="240"/>
      <c r="U60" s="240"/>
      <c r="V60" s="240"/>
      <c r="W60" s="240"/>
      <c r="X60" s="240"/>
      <c r="Y60" s="240"/>
      <c r="Z60" s="240"/>
      <c r="AA60" s="240"/>
      <c r="AB60" s="240"/>
      <c r="AC60" s="240"/>
      <c r="AD60" s="240"/>
      <c r="AE60" s="240"/>
      <c r="AF60" s="240"/>
      <c r="AG60" s="240"/>
      <c r="AJ60" s="242"/>
      <c r="AK60" s="240"/>
      <c r="AL60" s="240"/>
      <c r="AM60" s="240"/>
      <c r="AN60" s="240"/>
      <c r="AO60" s="240"/>
      <c r="AP60" s="240"/>
      <c r="AQ60" s="240"/>
      <c r="AR60" s="240"/>
      <c r="AS60" s="240"/>
      <c r="AT60" s="240"/>
      <c r="AU60" s="240"/>
      <c r="AV60" s="240"/>
      <c r="AW60" s="240"/>
      <c r="AX60" s="240"/>
      <c r="AY60" s="240"/>
      <c r="AZ60" s="240"/>
      <c r="BA60" s="240"/>
      <c r="BB60" s="240"/>
      <c r="BC60" s="240"/>
      <c r="BD60" s="240"/>
      <c r="BE60" s="240"/>
      <c r="BF60" s="240"/>
      <c r="BG60" s="240"/>
      <c r="BH60" s="240"/>
      <c r="BI60" s="240"/>
      <c r="BJ60" s="240"/>
      <c r="BK60" s="240"/>
      <c r="BL60" s="240"/>
      <c r="BM60" s="240"/>
      <c r="BN60" s="240"/>
      <c r="BQ60" s="242"/>
      <c r="BR60" s="240"/>
      <c r="BS60" s="240"/>
      <c r="BT60" s="240"/>
      <c r="BU60" s="240"/>
      <c r="BV60" s="240"/>
      <c r="BW60" s="240"/>
      <c r="BX60" s="240"/>
      <c r="BY60" s="240"/>
      <c r="BZ60" s="240"/>
      <c r="CA60" s="240"/>
      <c r="CB60" s="240"/>
      <c r="CC60" s="240"/>
      <c r="CD60" s="240"/>
      <c r="CE60" s="240"/>
      <c r="CF60" s="240"/>
      <c r="CG60" s="240"/>
      <c r="CH60" s="240"/>
      <c r="CI60" s="240"/>
      <c r="CJ60" s="240"/>
      <c r="CK60" s="240"/>
      <c r="CL60" s="240"/>
      <c r="CM60" s="240"/>
      <c r="CN60" s="240"/>
      <c r="CO60" s="240"/>
      <c r="CP60" s="240"/>
      <c r="CQ60" s="240"/>
      <c r="CR60" s="240"/>
      <c r="CS60" s="240"/>
      <c r="CT60" s="240"/>
      <c r="CU60" s="240"/>
      <c r="CX60" s="242"/>
      <c r="CY60" s="240"/>
      <c r="CZ60" s="240"/>
      <c r="DA60" s="240"/>
      <c r="DB60" s="240"/>
      <c r="DC60" s="240"/>
      <c r="DD60" s="240"/>
      <c r="DE60" s="240"/>
      <c r="DF60" s="240"/>
      <c r="DG60" s="240"/>
      <c r="DH60" s="240"/>
      <c r="DI60" s="240"/>
      <c r="DJ60" s="240"/>
      <c r="DK60" s="240"/>
      <c r="DL60" s="240"/>
      <c r="DM60" s="240"/>
      <c r="DN60" s="240"/>
      <c r="DO60" s="240"/>
      <c r="DP60" s="240"/>
      <c r="DQ60" s="240"/>
      <c r="DR60" s="240"/>
      <c r="DS60" s="240"/>
      <c r="DT60" s="240"/>
      <c r="DU60" s="240"/>
      <c r="DV60" s="240"/>
      <c r="DW60" s="240"/>
      <c r="DX60" s="240"/>
      <c r="DY60" s="240"/>
      <c r="DZ60" s="240"/>
      <c r="EA60" s="240"/>
      <c r="EB60" s="240"/>
      <c r="EE60" s="242"/>
      <c r="EF60" s="240"/>
      <c r="EG60" s="240"/>
      <c r="EH60" s="240"/>
      <c r="EI60" s="240"/>
      <c r="EJ60" s="240"/>
      <c r="EK60" s="240"/>
      <c r="EL60" s="240"/>
      <c r="EM60" s="240"/>
      <c r="EN60" s="240"/>
      <c r="EO60" s="240"/>
      <c r="EP60" s="240"/>
      <c r="EQ60" s="240"/>
      <c r="ER60" s="240"/>
      <c r="ES60" s="240"/>
      <c r="ET60" s="240"/>
      <c r="EU60" s="240"/>
      <c r="EV60" s="240"/>
      <c r="EW60" s="240"/>
      <c r="EX60" s="240"/>
      <c r="EY60" s="240"/>
      <c r="EZ60" s="240"/>
      <c r="FA60" s="240"/>
      <c r="FB60" s="240"/>
      <c r="FC60" s="240"/>
      <c r="FD60" s="240"/>
      <c r="FE60" s="240"/>
      <c r="FF60" s="240"/>
      <c r="FG60" s="240"/>
      <c r="FH60" s="240"/>
      <c r="FI60" s="240"/>
      <c r="FL60" s="242"/>
      <c r="FM60" s="240"/>
      <c r="FN60" s="240"/>
      <c r="FO60" s="240"/>
      <c r="FP60" s="240"/>
      <c r="FQ60" s="240"/>
      <c r="FR60" s="240"/>
      <c r="FS60" s="240"/>
      <c r="FT60" s="240"/>
      <c r="FU60" s="240"/>
      <c r="FV60" s="240"/>
      <c r="FW60" s="240"/>
      <c r="FX60" s="240"/>
      <c r="FY60" s="240"/>
      <c r="FZ60" s="240"/>
      <c r="GA60" s="240"/>
      <c r="GB60" s="240"/>
      <c r="GC60" s="240"/>
      <c r="GD60" s="240"/>
      <c r="GE60" s="240"/>
      <c r="GF60" s="240"/>
      <c r="GG60" s="240"/>
      <c r="GH60" s="240"/>
      <c r="GI60" s="240"/>
      <c r="GJ60" s="240"/>
      <c r="GK60" s="240"/>
      <c r="GL60" s="240"/>
      <c r="GM60" s="240"/>
      <c r="GN60" s="240"/>
      <c r="GO60" s="240"/>
      <c r="GP60" s="240"/>
      <c r="GS60" s="242"/>
      <c r="GT60" s="240"/>
      <c r="GU60" s="240"/>
      <c r="GV60" s="240"/>
      <c r="GW60" s="240"/>
      <c r="GX60" s="240"/>
      <c r="GY60" s="240"/>
      <c r="GZ60" s="240"/>
      <c r="HA60" s="240"/>
      <c r="HB60" s="240"/>
      <c r="HC60" s="240"/>
      <c r="HD60" s="240"/>
      <c r="HE60" s="240"/>
      <c r="HF60" s="240"/>
      <c r="HG60" s="240"/>
      <c r="HH60" s="240"/>
      <c r="HI60" s="240"/>
      <c r="HJ60" s="240"/>
      <c r="HK60" s="240"/>
      <c r="HL60" s="240"/>
      <c r="HM60" s="240"/>
      <c r="HN60" s="240"/>
      <c r="HO60" s="240"/>
      <c r="HP60" s="240"/>
      <c r="HQ60" s="240"/>
      <c r="HR60" s="240"/>
      <c r="HS60" s="240"/>
      <c r="HT60" s="240"/>
      <c r="HU60" s="240"/>
      <c r="HV60" s="240"/>
      <c r="HW60" s="240"/>
      <c r="HZ60" s="242"/>
      <c r="IA60" s="513"/>
      <c r="IB60" s="513"/>
      <c r="IC60" s="513"/>
      <c r="ID60" s="240"/>
      <c r="IE60" s="513"/>
      <c r="IF60" s="513"/>
      <c r="IG60" s="513"/>
      <c r="IH60" s="513"/>
      <c r="II60" s="513"/>
      <c r="IJ60" s="513"/>
      <c r="IK60" s="513"/>
      <c r="IL60" s="513"/>
      <c r="IM60" s="513"/>
      <c r="IN60" s="513"/>
      <c r="IO60" s="513"/>
      <c r="IP60" s="513"/>
      <c r="IQ60" s="513"/>
      <c r="IR60" s="513"/>
      <c r="IS60" s="513"/>
      <c r="IT60" s="513"/>
      <c r="IU60" s="513"/>
      <c r="IV60" s="513"/>
      <c r="IW60" s="513"/>
      <c r="IX60" s="513"/>
      <c r="IY60" s="513"/>
      <c r="IZ60" s="513"/>
      <c r="JA60" s="513"/>
      <c r="JB60" s="513"/>
      <c r="JC60" s="233"/>
      <c r="JD60" s="240">
        <f t="shared" si="146"/>
        <v>0</v>
      </c>
      <c r="JG60" s="242"/>
      <c r="JH60" s="240"/>
      <c r="JI60" s="240"/>
      <c r="JJ60" s="240"/>
      <c r="JK60" s="240"/>
      <c r="JL60" s="240"/>
      <c r="JM60" s="240"/>
      <c r="JN60" s="240"/>
      <c r="JO60" s="240"/>
      <c r="JP60" s="240"/>
      <c r="JQ60" s="240"/>
      <c r="JR60" s="240"/>
      <c r="JS60" s="240"/>
      <c r="JT60" s="240"/>
      <c r="JU60" s="240"/>
      <c r="JV60" s="240"/>
      <c r="JW60" s="240"/>
      <c r="JX60" s="240"/>
      <c r="JY60" s="240"/>
      <c r="JZ60" s="240"/>
      <c r="KA60" s="240"/>
      <c r="KB60" s="240"/>
      <c r="KC60" s="240"/>
      <c r="KD60" s="240"/>
      <c r="KE60" s="240"/>
      <c r="KF60" s="240"/>
      <c r="KG60" s="240"/>
      <c r="KH60" s="240"/>
      <c r="KI60" s="240"/>
      <c r="KJ60" s="240"/>
      <c r="KK60" s="240">
        <f t="shared" si="175"/>
        <v>0</v>
      </c>
      <c r="KL60" s="234"/>
      <c r="KN60" s="242"/>
      <c r="KO60" s="240"/>
      <c r="KP60" s="240"/>
      <c r="KQ60" s="240"/>
      <c r="KR60" s="240"/>
      <c r="KS60" s="240"/>
      <c r="KT60" s="240"/>
      <c r="KU60" s="240"/>
      <c r="KV60" s="240"/>
      <c r="KW60" s="240"/>
      <c r="KX60" s="240"/>
      <c r="KY60" s="240"/>
      <c r="KZ60" s="240"/>
      <c r="LA60" s="240"/>
      <c r="LB60" s="240"/>
      <c r="LC60" s="240"/>
      <c r="LD60" s="240"/>
      <c r="LE60" s="240"/>
      <c r="LF60" s="240"/>
      <c r="LG60" s="240"/>
      <c r="LH60" s="240"/>
      <c r="LI60" s="240"/>
      <c r="LJ60" s="240"/>
      <c r="LK60" s="240"/>
      <c r="LL60" s="240"/>
      <c r="LM60" s="240"/>
      <c r="LN60" s="240"/>
      <c r="LO60" s="240"/>
      <c r="LP60" s="240"/>
      <c r="LQ60" s="240"/>
      <c r="LR60" s="240">
        <f t="shared" si="176"/>
        <v>0</v>
      </c>
      <c r="LU60" s="242"/>
      <c r="LV60" s="240"/>
      <c r="LW60" s="240"/>
      <c r="LX60" s="240"/>
      <c r="LY60" s="240"/>
      <c r="LZ60" s="240"/>
      <c r="MA60" s="240"/>
      <c r="MB60" s="240"/>
      <c r="MC60" s="240"/>
      <c r="MD60" s="240"/>
      <c r="ME60" s="240"/>
      <c r="MF60" s="240"/>
      <c r="MG60" s="240"/>
      <c r="MH60" s="240"/>
      <c r="MI60" s="240"/>
      <c r="MJ60" s="240"/>
      <c r="MK60" s="240"/>
      <c r="ML60" s="240"/>
      <c r="MM60" s="240"/>
      <c r="MN60" s="240"/>
      <c r="MO60" s="240"/>
      <c r="MP60" s="240"/>
      <c r="MQ60" s="240"/>
      <c r="MR60" s="240"/>
      <c r="MS60" s="240"/>
      <c r="MT60" s="240"/>
      <c r="MU60" s="240"/>
      <c r="MV60" s="240"/>
      <c r="MW60" s="240"/>
      <c r="MX60" s="240"/>
      <c r="MY60" s="240">
        <f t="shared" si="177"/>
        <v>0</v>
      </c>
      <c r="NB60" s="242"/>
      <c r="NC60" s="240"/>
      <c r="ND60" s="240"/>
      <c r="NE60" s="240"/>
      <c r="NF60" s="240"/>
      <c r="NG60" s="240"/>
      <c r="NH60" s="240"/>
      <c r="NI60" s="240"/>
      <c r="NJ60" s="240"/>
      <c r="NK60" s="240"/>
      <c r="NL60" s="240"/>
      <c r="NM60" s="240"/>
      <c r="NN60" s="240"/>
      <c r="NO60" s="240"/>
      <c r="NP60" s="240"/>
      <c r="NQ60" s="240"/>
      <c r="NR60" s="240"/>
      <c r="NS60" s="240"/>
      <c r="NT60" s="240"/>
      <c r="NU60" s="240"/>
      <c r="NV60" s="240"/>
      <c r="NW60" s="240"/>
      <c r="NX60" s="240"/>
      <c r="NY60" s="240"/>
      <c r="NZ60" s="240"/>
      <c r="OA60" s="240"/>
      <c r="OB60" s="240"/>
      <c r="OC60" s="240"/>
      <c r="OD60" s="240"/>
      <c r="OE60" s="240"/>
      <c r="OF60" s="240">
        <f t="shared" si="178"/>
        <v>0</v>
      </c>
      <c r="OI60" s="242"/>
      <c r="OJ60" s="240"/>
      <c r="OK60" s="240"/>
      <c r="OL60" s="240"/>
      <c r="OM60" s="240"/>
      <c r="ON60" s="240"/>
      <c r="OO60" s="240"/>
      <c r="OP60" s="240"/>
      <c r="OQ60" s="240"/>
      <c r="OR60" s="240"/>
      <c r="OS60" s="240"/>
      <c r="OT60" s="240"/>
      <c r="OU60" s="240"/>
      <c r="OV60" s="240"/>
      <c r="OW60" s="240"/>
      <c r="OX60" s="240"/>
      <c r="OY60" s="240"/>
      <c r="OZ60" s="240"/>
      <c r="PA60" s="240"/>
      <c r="PB60" s="240"/>
      <c r="PC60" s="240"/>
      <c r="PD60" s="240"/>
      <c r="PE60" s="240"/>
      <c r="PF60" s="240"/>
      <c r="PG60" s="240"/>
      <c r="PH60" s="240"/>
      <c r="PI60" s="240"/>
      <c r="PJ60" s="240"/>
      <c r="PK60" s="240"/>
      <c r="PL60" s="240"/>
      <c r="PM60" s="240">
        <f t="shared" si="179"/>
        <v>0</v>
      </c>
      <c r="PP60" s="242"/>
      <c r="PQ60" s="240"/>
      <c r="PR60" s="240"/>
      <c r="PS60" s="240"/>
      <c r="PT60" s="240"/>
      <c r="PU60" s="240"/>
      <c r="PV60" s="240"/>
      <c r="PW60" s="240"/>
      <c r="PX60" s="240"/>
      <c r="PY60" s="240"/>
      <c r="PZ60" s="240"/>
      <c r="QA60" s="240"/>
      <c r="QB60" s="240"/>
      <c r="QC60" s="240"/>
      <c r="QD60" s="240"/>
      <c r="QE60" s="240"/>
      <c r="QF60" s="240"/>
      <c r="QG60" s="240"/>
      <c r="QH60" s="240"/>
      <c r="QI60" s="240"/>
      <c r="QJ60" s="240"/>
      <c r="QK60" s="240"/>
      <c r="QL60" s="240"/>
      <c r="QM60" s="240"/>
      <c r="QN60" s="240"/>
      <c r="QO60" s="240"/>
      <c r="QP60" s="240"/>
      <c r="QQ60" s="240"/>
      <c r="QR60" s="240"/>
      <c r="QS60" s="240"/>
      <c r="QT60" s="242">
        <f t="shared" si="180"/>
        <v>0</v>
      </c>
      <c r="QU60" s="235"/>
      <c r="QV60" s="235"/>
      <c r="QW60" s="242"/>
      <c r="QX60" s="240"/>
      <c r="QY60" s="240"/>
      <c r="QZ60" s="240"/>
      <c r="RA60" s="240"/>
      <c r="RB60" s="240"/>
      <c r="RC60" s="240"/>
      <c r="RD60" s="240"/>
      <c r="RE60" s="240"/>
      <c r="RF60" s="240"/>
      <c r="RG60" s="240"/>
      <c r="RH60" s="240"/>
      <c r="RI60" s="240"/>
      <c r="RJ60" s="240"/>
      <c r="RK60" s="240"/>
      <c r="RL60" s="240"/>
      <c r="RM60" s="240"/>
      <c r="RN60" s="240"/>
      <c r="RO60" s="240"/>
      <c r="RP60" s="240"/>
      <c r="RQ60" s="240"/>
      <c r="RR60" s="240"/>
      <c r="RS60" s="240"/>
      <c r="RT60" s="240"/>
      <c r="RU60" s="240"/>
      <c r="RV60" s="240"/>
      <c r="RW60" s="240"/>
      <c r="RX60" s="240"/>
      <c r="RY60" s="240"/>
      <c r="RZ60" s="240"/>
      <c r="SA60" s="240"/>
    </row>
    <row r="61" spans="1:495" s="223" customFormat="1" ht="15" hidden="1" outlineLevel="1">
      <c r="A61" s="604">
        <f t="shared" si="36"/>
        <v>49</v>
      </c>
      <c r="B61" s="516" t="s">
        <v>132</v>
      </c>
      <c r="C61" s="242"/>
      <c r="D61" s="240"/>
      <c r="E61" s="240"/>
      <c r="F61" s="240"/>
      <c r="G61" s="240"/>
      <c r="H61" s="240"/>
      <c r="I61" s="240"/>
      <c r="J61" s="240"/>
      <c r="K61" s="240"/>
      <c r="L61" s="240"/>
      <c r="M61" s="240"/>
      <c r="N61" s="240"/>
      <c r="O61" s="240"/>
      <c r="P61" s="240"/>
      <c r="Q61" s="240"/>
      <c r="R61" s="240"/>
      <c r="S61" s="240"/>
      <c r="T61" s="240"/>
      <c r="U61" s="240"/>
      <c r="V61" s="240"/>
      <c r="W61" s="240"/>
      <c r="X61" s="240"/>
      <c r="Y61" s="240"/>
      <c r="Z61" s="240"/>
      <c r="AA61" s="240"/>
      <c r="AB61" s="240"/>
      <c r="AC61" s="240"/>
      <c r="AD61" s="240"/>
      <c r="AE61" s="240"/>
      <c r="AF61" s="240"/>
      <c r="AG61" s="240"/>
      <c r="AJ61" s="242"/>
      <c r="AK61" s="240"/>
      <c r="AL61" s="240"/>
      <c r="AM61" s="240"/>
      <c r="AN61" s="240"/>
      <c r="AO61" s="240"/>
      <c r="AP61" s="240"/>
      <c r="AQ61" s="240"/>
      <c r="AR61" s="240"/>
      <c r="AS61" s="240"/>
      <c r="AT61" s="240"/>
      <c r="AU61" s="240"/>
      <c r="AV61" s="240"/>
      <c r="AW61" s="240"/>
      <c r="AX61" s="240"/>
      <c r="AY61" s="240"/>
      <c r="AZ61" s="240"/>
      <c r="BA61" s="240"/>
      <c r="BB61" s="240"/>
      <c r="BC61" s="240"/>
      <c r="BD61" s="240"/>
      <c r="BE61" s="240"/>
      <c r="BF61" s="240"/>
      <c r="BG61" s="240"/>
      <c r="BH61" s="240"/>
      <c r="BI61" s="240"/>
      <c r="BJ61" s="240"/>
      <c r="BK61" s="240"/>
      <c r="BL61" s="240"/>
      <c r="BM61" s="240"/>
      <c r="BN61" s="240"/>
      <c r="BQ61" s="242"/>
      <c r="BR61" s="240"/>
      <c r="BS61" s="240"/>
      <c r="BT61" s="240"/>
      <c r="BU61" s="240"/>
      <c r="BV61" s="240"/>
      <c r="BW61" s="240"/>
      <c r="BX61" s="240"/>
      <c r="BY61" s="240"/>
      <c r="BZ61" s="240"/>
      <c r="CA61" s="240"/>
      <c r="CB61" s="240"/>
      <c r="CC61" s="240"/>
      <c r="CD61" s="240"/>
      <c r="CE61" s="240"/>
      <c r="CF61" s="240"/>
      <c r="CG61" s="240"/>
      <c r="CH61" s="240"/>
      <c r="CI61" s="240"/>
      <c r="CJ61" s="240"/>
      <c r="CK61" s="240"/>
      <c r="CL61" s="240"/>
      <c r="CM61" s="240"/>
      <c r="CN61" s="240"/>
      <c r="CO61" s="240"/>
      <c r="CP61" s="240"/>
      <c r="CQ61" s="240"/>
      <c r="CR61" s="240"/>
      <c r="CS61" s="240"/>
      <c r="CT61" s="240"/>
      <c r="CU61" s="240"/>
      <c r="CX61" s="242"/>
      <c r="CY61" s="240"/>
      <c r="CZ61" s="240"/>
      <c r="DA61" s="240"/>
      <c r="DB61" s="240"/>
      <c r="DC61" s="240"/>
      <c r="DD61" s="240"/>
      <c r="DE61" s="240"/>
      <c r="DF61" s="240"/>
      <c r="DG61" s="240"/>
      <c r="DH61" s="240"/>
      <c r="DI61" s="240"/>
      <c r="DJ61" s="240"/>
      <c r="DK61" s="240"/>
      <c r="DL61" s="240"/>
      <c r="DM61" s="240"/>
      <c r="DN61" s="240"/>
      <c r="DO61" s="240"/>
      <c r="DP61" s="240"/>
      <c r="DQ61" s="240"/>
      <c r="DR61" s="240"/>
      <c r="DS61" s="240"/>
      <c r="DT61" s="240"/>
      <c r="DU61" s="240"/>
      <c r="DV61" s="240"/>
      <c r="DW61" s="240"/>
      <c r="DX61" s="240"/>
      <c r="DY61" s="240"/>
      <c r="DZ61" s="240"/>
      <c r="EA61" s="240"/>
      <c r="EB61" s="240"/>
      <c r="EE61" s="242"/>
      <c r="EF61" s="240"/>
      <c r="EG61" s="240"/>
      <c r="EH61" s="240"/>
      <c r="EI61" s="240"/>
      <c r="EJ61" s="240"/>
      <c r="EK61" s="240"/>
      <c r="EL61" s="240"/>
      <c r="EM61" s="240"/>
      <c r="EN61" s="240"/>
      <c r="EO61" s="240"/>
      <c r="EP61" s="240"/>
      <c r="EQ61" s="240"/>
      <c r="ER61" s="240"/>
      <c r="ES61" s="240"/>
      <c r="ET61" s="240"/>
      <c r="EU61" s="240"/>
      <c r="EV61" s="240"/>
      <c r="EW61" s="240"/>
      <c r="EX61" s="240"/>
      <c r="EY61" s="240"/>
      <c r="EZ61" s="240"/>
      <c r="FA61" s="240"/>
      <c r="FB61" s="240"/>
      <c r="FC61" s="240"/>
      <c r="FD61" s="240"/>
      <c r="FE61" s="240"/>
      <c r="FF61" s="240"/>
      <c r="FG61" s="240"/>
      <c r="FH61" s="240"/>
      <c r="FI61" s="240"/>
      <c r="FL61" s="242"/>
      <c r="FM61" s="240"/>
      <c r="FN61" s="240"/>
      <c r="FO61" s="240"/>
      <c r="FP61" s="240"/>
      <c r="FQ61" s="240"/>
      <c r="FR61" s="240"/>
      <c r="FS61" s="240"/>
      <c r="FT61" s="240"/>
      <c r="FU61" s="240"/>
      <c r="FV61" s="240"/>
      <c r="FW61" s="240"/>
      <c r="FX61" s="240"/>
      <c r="FY61" s="240"/>
      <c r="FZ61" s="240"/>
      <c r="GA61" s="240"/>
      <c r="GB61" s="240"/>
      <c r="GC61" s="240"/>
      <c r="GD61" s="240"/>
      <c r="GE61" s="240"/>
      <c r="GF61" s="240"/>
      <c r="GG61" s="240"/>
      <c r="GH61" s="240"/>
      <c r="GI61" s="240"/>
      <c r="GJ61" s="240"/>
      <c r="GK61" s="240"/>
      <c r="GL61" s="240"/>
      <c r="GM61" s="240"/>
      <c r="GN61" s="240"/>
      <c r="GO61" s="240"/>
      <c r="GP61" s="240"/>
      <c r="GS61" s="242"/>
      <c r="GT61" s="240"/>
      <c r="GU61" s="240"/>
      <c r="GV61" s="240"/>
      <c r="GW61" s="240"/>
      <c r="GX61" s="240"/>
      <c r="GY61" s="240"/>
      <c r="GZ61" s="240"/>
      <c r="HA61" s="240"/>
      <c r="HB61" s="240"/>
      <c r="HC61" s="240"/>
      <c r="HD61" s="240"/>
      <c r="HE61" s="240"/>
      <c r="HF61" s="240"/>
      <c r="HG61" s="240"/>
      <c r="HH61" s="240"/>
      <c r="HI61" s="240"/>
      <c r="HJ61" s="240"/>
      <c r="HK61" s="240"/>
      <c r="HL61" s="240"/>
      <c r="HM61" s="240"/>
      <c r="HN61" s="240"/>
      <c r="HO61" s="240"/>
      <c r="HP61" s="240"/>
      <c r="HQ61" s="240"/>
      <c r="HR61" s="240"/>
      <c r="HS61" s="240"/>
      <c r="HT61" s="240"/>
      <c r="HU61" s="240"/>
      <c r="HV61" s="240"/>
      <c r="HW61" s="240"/>
      <c r="HZ61" s="242"/>
      <c r="IA61" s="513"/>
      <c r="IB61" s="513"/>
      <c r="IC61" s="513"/>
      <c r="ID61" s="240"/>
      <c r="IE61" s="513"/>
      <c r="IF61" s="513"/>
      <c r="IG61" s="513"/>
      <c r="IH61" s="513"/>
      <c r="II61" s="513"/>
      <c r="IJ61" s="513"/>
      <c r="IK61" s="513"/>
      <c r="IL61" s="513"/>
      <c r="IM61" s="513"/>
      <c r="IN61" s="513"/>
      <c r="IO61" s="513"/>
      <c r="IP61" s="513"/>
      <c r="IQ61" s="513"/>
      <c r="IR61" s="513"/>
      <c r="IS61" s="513"/>
      <c r="IT61" s="513"/>
      <c r="IU61" s="513"/>
      <c r="IV61" s="513"/>
      <c r="IW61" s="513"/>
      <c r="IX61" s="513"/>
      <c r="IY61" s="513"/>
      <c r="IZ61" s="513"/>
      <c r="JA61" s="513"/>
      <c r="JB61" s="513"/>
      <c r="JC61" s="233"/>
      <c r="JD61" s="240">
        <f t="shared" si="146"/>
        <v>0</v>
      </c>
      <c r="JG61" s="242"/>
      <c r="JH61" s="240"/>
      <c r="JI61" s="240"/>
      <c r="JJ61" s="240"/>
      <c r="JK61" s="240"/>
      <c r="JL61" s="240"/>
      <c r="JM61" s="240"/>
      <c r="JN61" s="240"/>
      <c r="JO61" s="240"/>
      <c r="JP61" s="240"/>
      <c r="JQ61" s="240"/>
      <c r="JR61" s="240"/>
      <c r="JS61" s="240"/>
      <c r="JT61" s="240"/>
      <c r="JU61" s="240"/>
      <c r="JV61" s="240"/>
      <c r="JW61" s="240"/>
      <c r="JX61" s="240"/>
      <c r="JY61" s="240"/>
      <c r="JZ61" s="240"/>
      <c r="KA61" s="240"/>
      <c r="KB61" s="240"/>
      <c r="KC61" s="240"/>
      <c r="KD61" s="240"/>
      <c r="KE61" s="240"/>
      <c r="KF61" s="240"/>
      <c r="KG61" s="240"/>
      <c r="KH61" s="240"/>
      <c r="KI61" s="240"/>
      <c r="KJ61" s="240"/>
      <c r="KK61" s="240">
        <f t="shared" si="175"/>
        <v>0</v>
      </c>
      <c r="KL61" s="234"/>
      <c r="KN61" s="242"/>
      <c r="KO61" s="240"/>
      <c r="KP61" s="240"/>
      <c r="KQ61" s="240"/>
      <c r="KR61" s="240"/>
      <c r="KS61" s="240"/>
      <c r="KT61" s="240"/>
      <c r="KU61" s="240"/>
      <c r="KV61" s="240"/>
      <c r="KW61" s="240"/>
      <c r="KX61" s="240"/>
      <c r="KY61" s="240"/>
      <c r="KZ61" s="240"/>
      <c r="LA61" s="240"/>
      <c r="LB61" s="240"/>
      <c r="LC61" s="240"/>
      <c r="LD61" s="240"/>
      <c r="LE61" s="240"/>
      <c r="LF61" s="240"/>
      <c r="LG61" s="240"/>
      <c r="LH61" s="240"/>
      <c r="LI61" s="240"/>
      <c r="LJ61" s="240"/>
      <c r="LK61" s="240"/>
      <c r="LL61" s="240"/>
      <c r="LM61" s="240"/>
      <c r="LN61" s="240"/>
      <c r="LO61" s="240"/>
      <c r="LP61" s="240"/>
      <c r="LQ61" s="240"/>
      <c r="LR61" s="240">
        <f t="shared" si="176"/>
        <v>0</v>
      </c>
      <c r="LU61" s="242"/>
      <c r="LV61" s="240"/>
      <c r="LW61" s="240"/>
      <c r="LX61" s="240"/>
      <c r="LY61" s="240"/>
      <c r="LZ61" s="240"/>
      <c r="MA61" s="240"/>
      <c r="MB61" s="240"/>
      <c r="MC61" s="240"/>
      <c r="MD61" s="240"/>
      <c r="ME61" s="240"/>
      <c r="MF61" s="240"/>
      <c r="MG61" s="240"/>
      <c r="MH61" s="240"/>
      <c r="MI61" s="240"/>
      <c r="MJ61" s="240"/>
      <c r="MK61" s="240"/>
      <c r="ML61" s="240"/>
      <c r="MM61" s="240"/>
      <c r="MN61" s="240"/>
      <c r="MO61" s="240"/>
      <c r="MP61" s="240"/>
      <c r="MQ61" s="240"/>
      <c r="MR61" s="240"/>
      <c r="MS61" s="240"/>
      <c r="MT61" s="240"/>
      <c r="MU61" s="240"/>
      <c r="MV61" s="240"/>
      <c r="MW61" s="240"/>
      <c r="MX61" s="240"/>
      <c r="MY61" s="240">
        <f t="shared" si="177"/>
        <v>0</v>
      </c>
      <c r="NB61" s="242"/>
      <c r="NC61" s="240"/>
      <c r="ND61" s="240"/>
      <c r="NE61" s="240"/>
      <c r="NF61" s="240"/>
      <c r="NG61" s="240"/>
      <c r="NH61" s="240"/>
      <c r="NI61" s="240"/>
      <c r="NJ61" s="240"/>
      <c r="NK61" s="240"/>
      <c r="NL61" s="240"/>
      <c r="NM61" s="240"/>
      <c r="NN61" s="240"/>
      <c r="NO61" s="240"/>
      <c r="NP61" s="240"/>
      <c r="NQ61" s="240"/>
      <c r="NR61" s="240"/>
      <c r="NS61" s="240"/>
      <c r="NT61" s="240"/>
      <c r="NU61" s="240"/>
      <c r="NV61" s="240"/>
      <c r="NW61" s="240"/>
      <c r="NX61" s="240"/>
      <c r="NY61" s="240"/>
      <c r="NZ61" s="240"/>
      <c r="OA61" s="240"/>
      <c r="OB61" s="240"/>
      <c r="OC61" s="240"/>
      <c r="OD61" s="240"/>
      <c r="OE61" s="240"/>
      <c r="OF61" s="240">
        <f t="shared" si="178"/>
        <v>0</v>
      </c>
      <c r="OI61" s="242"/>
      <c r="OJ61" s="240"/>
      <c r="OK61" s="240"/>
      <c r="OL61" s="240"/>
      <c r="OM61" s="240"/>
      <c r="ON61" s="240"/>
      <c r="OO61" s="240"/>
      <c r="OP61" s="240"/>
      <c r="OQ61" s="240"/>
      <c r="OR61" s="240"/>
      <c r="OS61" s="240"/>
      <c r="OT61" s="240"/>
      <c r="OU61" s="240"/>
      <c r="OV61" s="240"/>
      <c r="OW61" s="240"/>
      <c r="OX61" s="240"/>
      <c r="OY61" s="240"/>
      <c r="OZ61" s="240"/>
      <c r="PA61" s="240"/>
      <c r="PB61" s="240"/>
      <c r="PC61" s="240"/>
      <c r="PD61" s="240"/>
      <c r="PE61" s="240"/>
      <c r="PF61" s="240"/>
      <c r="PG61" s="240"/>
      <c r="PH61" s="240"/>
      <c r="PI61" s="240"/>
      <c r="PJ61" s="240"/>
      <c r="PK61" s="240"/>
      <c r="PL61" s="240"/>
      <c r="PM61" s="240">
        <f t="shared" si="179"/>
        <v>0</v>
      </c>
      <c r="PP61" s="242"/>
      <c r="PQ61" s="240"/>
      <c r="PR61" s="240"/>
      <c r="PS61" s="240"/>
      <c r="PT61" s="240"/>
      <c r="PU61" s="240"/>
      <c r="PV61" s="240"/>
      <c r="PW61" s="240"/>
      <c r="PX61" s="240"/>
      <c r="PY61" s="240"/>
      <c r="PZ61" s="240"/>
      <c r="QA61" s="240"/>
      <c r="QB61" s="240"/>
      <c r="QC61" s="240"/>
      <c r="QD61" s="240"/>
      <c r="QE61" s="240"/>
      <c r="QF61" s="240"/>
      <c r="QG61" s="240"/>
      <c r="QH61" s="240"/>
      <c r="QI61" s="240"/>
      <c r="QJ61" s="240"/>
      <c r="QK61" s="240"/>
      <c r="QL61" s="240"/>
      <c r="QM61" s="240"/>
      <c r="QN61" s="240"/>
      <c r="QO61" s="240"/>
      <c r="QP61" s="240"/>
      <c r="QQ61" s="240"/>
      <c r="QR61" s="240"/>
      <c r="QS61" s="240"/>
      <c r="QT61" s="242">
        <f t="shared" si="180"/>
        <v>0</v>
      </c>
      <c r="QU61" s="235"/>
      <c r="QV61" s="235"/>
      <c r="QW61" s="242"/>
      <c r="QX61" s="240"/>
      <c r="QY61" s="240"/>
      <c r="QZ61" s="240"/>
      <c r="RA61" s="240"/>
      <c r="RB61" s="240"/>
      <c r="RC61" s="240"/>
      <c r="RD61" s="240"/>
      <c r="RE61" s="240"/>
      <c r="RF61" s="240"/>
      <c r="RG61" s="240"/>
      <c r="RH61" s="240"/>
      <c r="RI61" s="240"/>
      <c r="RJ61" s="240"/>
      <c r="RK61" s="240"/>
      <c r="RL61" s="240"/>
      <c r="RM61" s="240"/>
      <c r="RN61" s="240"/>
      <c r="RO61" s="240"/>
      <c r="RP61" s="240"/>
      <c r="RQ61" s="240"/>
      <c r="RR61" s="240"/>
      <c r="RS61" s="240"/>
      <c r="RT61" s="240"/>
      <c r="RU61" s="240"/>
      <c r="RV61" s="240"/>
      <c r="RW61" s="240"/>
      <c r="RX61" s="240"/>
      <c r="RY61" s="240"/>
      <c r="RZ61" s="240"/>
      <c r="SA61" s="240"/>
    </row>
    <row r="62" spans="1:495" s="223" customFormat="1" ht="15" hidden="1" outlineLevel="1">
      <c r="A62" s="604">
        <f t="shared" si="36"/>
        <v>50</v>
      </c>
      <c r="B62" s="516"/>
      <c r="C62" s="242"/>
      <c r="D62" s="240"/>
      <c r="E62" s="240"/>
      <c r="F62" s="240"/>
      <c r="G62" s="240"/>
      <c r="H62" s="240"/>
      <c r="I62" s="240"/>
      <c r="J62" s="240"/>
      <c r="K62" s="240"/>
      <c r="L62" s="240"/>
      <c r="M62" s="240"/>
      <c r="N62" s="240"/>
      <c r="O62" s="240"/>
      <c r="P62" s="240"/>
      <c r="Q62" s="240"/>
      <c r="R62" s="240"/>
      <c r="S62" s="240"/>
      <c r="T62" s="240"/>
      <c r="U62" s="240"/>
      <c r="V62" s="240"/>
      <c r="W62" s="240"/>
      <c r="X62" s="240"/>
      <c r="Y62" s="240"/>
      <c r="Z62" s="240"/>
      <c r="AA62" s="240"/>
      <c r="AB62" s="240"/>
      <c r="AC62" s="240"/>
      <c r="AD62" s="240"/>
      <c r="AE62" s="240"/>
      <c r="AF62" s="240"/>
      <c r="AG62" s="240"/>
      <c r="AJ62" s="242"/>
      <c r="AK62" s="240"/>
      <c r="AL62" s="240"/>
      <c r="AM62" s="240"/>
      <c r="AN62" s="240"/>
      <c r="AO62" s="240"/>
      <c r="AP62" s="240"/>
      <c r="AQ62" s="240"/>
      <c r="AR62" s="240"/>
      <c r="AS62" s="240"/>
      <c r="AT62" s="240"/>
      <c r="AU62" s="240"/>
      <c r="AV62" s="240"/>
      <c r="AW62" s="240"/>
      <c r="AX62" s="240"/>
      <c r="AY62" s="240"/>
      <c r="AZ62" s="240"/>
      <c r="BA62" s="240"/>
      <c r="BB62" s="240"/>
      <c r="BC62" s="240"/>
      <c r="BD62" s="240"/>
      <c r="BE62" s="240"/>
      <c r="BF62" s="240"/>
      <c r="BG62" s="240"/>
      <c r="BH62" s="240"/>
      <c r="BI62" s="240"/>
      <c r="BJ62" s="240"/>
      <c r="BK62" s="240"/>
      <c r="BL62" s="240"/>
      <c r="BM62" s="240"/>
      <c r="BN62" s="240"/>
      <c r="BQ62" s="242"/>
      <c r="BR62" s="240"/>
      <c r="BS62" s="240"/>
      <c r="BT62" s="240"/>
      <c r="BU62" s="240"/>
      <c r="BV62" s="240"/>
      <c r="BW62" s="240"/>
      <c r="BX62" s="240"/>
      <c r="BY62" s="240"/>
      <c r="BZ62" s="240"/>
      <c r="CA62" s="240"/>
      <c r="CB62" s="240"/>
      <c r="CC62" s="240"/>
      <c r="CD62" s="240"/>
      <c r="CE62" s="240"/>
      <c r="CF62" s="240"/>
      <c r="CG62" s="240"/>
      <c r="CH62" s="240"/>
      <c r="CI62" s="240"/>
      <c r="CJ62" s="240"/>
      <c r="CK62" s="240"/>
      <c r="CL62" s="240"/>
      <c r="CM62" s="240"/>
      <c r="CN62" s="240"/>
      <c r="CO62" s="240"/>
      <c r="CP62" s="240"/>
      <c r="CQ62" s="240"/>
      <c r="CR62" s="240"/>
      <c r="CS62" s="240"/>
      <c r="CT62" s="240"/>
      <c r="CU62" s="240"/>
      <c r="CX62" s="242"/>
      <c r="CY62" s="240"/>
      <c r="CZ62" s="240"/>
      <c r="DA62" s="240"/>
      <c r="DB62" s="240"/>
      <c r="DC62" s="240"/>
      <c r="DD62" s="240"/>
      <c r="DE62" s="240"/>
      <c r="DF62" s="240"/>
      <c r="DG62" s="240"/>
      <c r="DH62" s="240"/>
      <c r="DI62" s="240"/>
      <c r="DJ62" s="240"/>
      <c r="DK62" s="240"/>
      <c r="DL62" s="240"/>
      <c r="DM62" s="240"/>
      <c r="DN62" s="240"/>
      <c r="DO62" s="240"/>
      <c r="DP62" s="240"/>
      <c r="DQ62" s="240"/>
      <c r="DR62" s="240"/>
      <c r="DS62" s="240"/>
      <c r="DT62" s="240"/>
      <c r="DU62" s="240"/>
      <c r="DV62" s="240"/>
      <c r="DW62" s="240"/>
      <c r="DX62" s="240"/>
      <c r="DY62" s="240"/>
      <c r="DZ62" s="240"/>
      <c r="EA62" s="240"/>
      <c r="EB62" s="240"/>
      <c r="EE62" s="242"/>
      <c r="EF62" s="240"/>
      <c r="EG62" s="240"/>
      <c r="EH62" s="240"/>
      <c r="EI62" s="240"/>
      <c r="EJ62" s="240"/>
      <c r="EK62" s="240"/>
      <c r="EL62" s="240"/>
      <c r="EM62" s="240"/>
      <c r="EN62" s="240"/>
      <c r="EO62" s="240"/>
      <c r="EP62" s="240"/>
      <c r="EQ62" s="240"/>
      <c r="ER62" s="240"/>
      <c r="ES62" s="240"/>
      <c r="ET62" s="240"/>
      <c r="EU62" s="240"/>
      <c r="EV62" s="240"/>
      <c r="EW62" s="240"/>
      <c r="EX62" s="240"/>
      <c r="EY62" s="240"/>
      <c r="EZ62" s="240"/>
      <c r="FA62" s="240"/>
      <c r="FB62" s="240"/>
      <c r="FC62" s="240"/>
      <c r="FD62" s="240"/>
      <c r="FE62" s="240"/>
      <c r="FF62" s="240"/>
      <c r="FG62" s="240"/>
      <c r="FH62" s="240"/>
      <c r="FI62" s="240"/>
      <c r="FL62" s="242"/>
      <c r="FM62" s="240"/>
      <c r="FN62" s="240"/>
      <c r="FO62" s="240"/>
      <c r="FP62" s="240"/>
      <c r="FQ62" s="240"/>
      <c r="FR62" s="240"/>
      <c r="FS62" s="240"/>
      <c r="FT62" s="240"/>
      <c r="FU62" s="240"/>
      <c r="FV62" s="240"/>
      <c r="FW62" s="240"/>
      <c r="FX62" s="240"/>
      <c r="FY62" s="240"/>
      <c r="FZ62" s="240"/>
      <c r="GA62" s="240"/>
      <c r="GB62" s="240"/>
      <c r="GC62" s="240"/>
      <c r="GD62" s="240"/>
      <c r="GE62" s="240"/>
      <c r="GF62" s="240"/>
      <c r="GG62" s="240"/>
      <c r="GH62" s="240"/>
      <c r="GI62" s="240"/>
      <c r="GJ62" s="240"/>
      <c r="GK62" s="240"/>
      <c r="GL62" s="240"/>
      <c r="GM62" s="240"/>
      <c r="GN62" s="240"/>
      <c r="GO62" s="240"/>
      <c r="GP62" s="240"/>
      <c r="GS62" s="240"/>
      <c r="GT62" s="240"/>
      <c r="GU62" s="240"/>
      <c r="GV62" s="240"/>
      <c r="GW62" s="240"/>
      <c r="GX62" s="240"/>
      <c r="GY62" s="240"/>
      <c r="GZ62" s="240"/>
      <c r="HA62" s="240"/>
      <c r="HB62" s="240"/>
      <c r="HC62" s="240"/>
      <c r="HD62" s="240"/>
      <c r="HE62" s="240"/>
      <c r="HF62" s="240"/>
      <c r="HG62" s="240"/>
      <c r="HH62" s="240"/>
      <c r="HI62" s="240"/>
      <c r="HJ62" s="240"/>
      <c r="HK62" s="240"/>
      <c r="HL62" s="240"/>
      <c r="HM62" s="240"/>
      <c r="HN62" s="240"/>
      <c r="HO62" s="240"/>
      <c r="HP62" s="240"/>
      <c r="HQ62" s="240"/>
      <c r="HR62" s="240"/>
      <c r="HS62" s="240"/>
      <c r="HT62" s="240"/>
      <c r="HU62" s="240"/>
      <c r="HV62" s="240"/>
      <c r="HW62" s="240"/>
      <c r="HZ62" s="242"/>
      <c r="IA62" s="513"/>
      <c r="IB62" s="513"/>
      <c r="IC62" s="513"/>
      <c r="ID62" s="240"/>
      <c r="IE62" s="513"/>
      <c r="IF62" s="513"/>
      <c r="IG62" s="513"/>
      <c r="IH62" s="513"/>
      <c r="II62" s="513"/>
      <c r="IJ62" s="513"/>
      <c r="IK62" s="513"/>
      <c r="IL62" s="513"/>
      <c r="IM62" s="513"/>
      <c r="IN62" s="513"/>
      <c r="IO62" s="513"/>
      <c r="IP62" s="513"/>
      <c r="IQ62" s="513"/>
      <c r="IR62" s="513"/>
      <c r="IS62" s="513"/>
      <c r="IT62" s="513"/>
      <c r="IU62" s="513"/>
      <c r="IV62" s="513"/>
      <c r="IW62" s="513"/>
      <c r="IX62" s="513"/>
      <c r="IY62" s="513"/>
      <c r="IZ62" s="513"/>
      <c r="JA62" s="513"/>
      <c r="JB62" s="513"/>
      <c r="JC62" s="233"/>
      <c r="JD62" s="240">
        <f t="shared" si="146"/>
        <v>0</v>
      </c>
      <c r="JG62" s="242"/>
      <c r="JH62" s="240"/>
      <c r="JI62" s="240"/>
      <c r="JJ62" s="240"/>
      <c r="JK62" s="240"/>
      <c r="JL62" s="240"/>
      <c r="JM62" s="240"/>
      <c r="JN62" s="240"/>
      <c r="JO62" s="240"/>
      <c r="JP62" s="240"/>
      <c r="JQ62" s="240"/>
      <c r="JR62" s="240"/>
      <c r="JS62" s="240"/>
      <c r="JT62" s="240"/>
      <c r="JU62" s="240"/>
      <c r="JV62" s="240"/>
      <c r="JW62" s="240"/>
      <c r="JX62" s="240"/>
      <c r="JY62" s="240"/>
      <c r="JZ62" s="240"/>
      <c r="KA62" s="240"/>
      <c r="KB62" s="240"/>
      <c r="KC62" s="240"/>
      <c r="KD62" s="240"/>
      <c r="KE62" s="240"/>
      <c r="KF62" s="240"/>
      <c r="KG62" s="240"/>
      <c r="KH62" s="240"/>
      <c r="KI62" s="240"/>
      <c r="KJ62" s="240"/>
      <c r="KK62" s="240">
        <f t="shared" si="175"/>
        <v>0</v>
      </c>
      <c r="KL62" s="234"/>
      <c r="KN62" s="242"/>
      <c r="KO62" s="240"/>
      <c r="KP62" s="240"/>
      <c r="KQ62" s="240"/>
      <c r="KR62" s="240"/>
      <c r="KS62" s="240"/>
      <c r="KT62" s="240"/>
      <c r="KU62" s="240"/>
      <c r="KV62" s="240"/>
      <c r="KW62" s="240"/>
      <c r="KX62" s="240"/>
      <c r="KY62" s="240"/>
      <c r="KZ62" s="240"/>
      <c r="LA62" s="240"/>
      <c r="LB62" s="240"/>
      <c r="LC62" s="240"/>
      <c r="LD62" s="240"/>
      <c r="LE62" s="240"/>
      <c r="LF62" s="240"/>
      <c r="LG62" s="240"/>
      <c r="LH62" s="240"/>
      <c r="LI62" s="240"/>
      <c r="LJ62" s="240"/>
      <c r="LK62" s="240"/>
      <c r="LL62" s="240"/>
      <c r="LM62" s="240"/>
      <c r="LN62" s="240"/>
      <c r="LO62" s="240"/>
      <c r="LP62" s="240"/>
      <c r="LQ62" s="240"/>
      <c r="LR62" s="240">
        <f t="shared" si="176"/>
        <v>0</v>
      </c>
      <c r="LU62" s="242"/>
      <c r="LV62" s="240"/>
      <c r="LW62" s="240"/>
      <c r="LX62" s="240"/>
      <c r="LY62" s="240"/>
      <c r="LZ62" s="240"/>
      <c r="MA62" s="240"/>
      <c r="MB62" s="240"/>
      <c r="MC62" s="240"/>
      <c r="MD62" s="240"/>
      <c r="ME62" s="240"/>
      <c r="MF62" s="240"/>
      <c r="MG62" s="240"/>
      <c r="MH62" s="240"/>
      <c r="MI62" s="240"/>
      <c r="MJ62" s="240"/>
      <c r="MK62" s="240"/>
      <c r="ML62" s="240"/>
      <c r="MM62" s="240"/>
      <c r="MN62" s="240"/>
      <c r="MO62" s="240"/>
      <c r="MP62" s="240"/>
      <c r="MQ62" s="240"/>
      <c r="MR62" s="240"/>
      <c r="MS62" s="240"/>
      <c r="MT62" s="240"/>
      <c r="MU62" s="240"/>
      <c r="MV62" s="240"/>
      <c r="MW62" s="240"/>
      <c r="MX62" s="240"/>
      <c r="MY62" s="240">
        <f t="shared" si="177"/>
        <v>0</v>
      </c>
      <c r="NB62" s="242"/>
      <c r="NC62" s="240"/>
      <c r="ND62" s="240"/>
      <c r="NE62" s="240"/>
      <c r="NF62" s="240"/>
      <c r="NG62" s="240"/>
      <c r="NH62" s="240"/>
      <c r="NI62" s="240"/>
      <c r="NJ62" s="240"/>
      <c r="NK62" s="240"/>
      <c r="NL62" s="240"/>
      <c r="NM62" s="240"/>
      <c r="NN62" s="240"/>
      <c r="NO62" s="240"/>
      <c r="NP62" s="240"/>
      <c r="NQ62" s="240"/>
      <c r="NR62" s="240"/>
      <c r="NS62" s="240"/>
      <c r="NT62" s="240"/>
      <c r="NU62" s="240"/>
      <c r="NV62" s="240"/>
      <c r="NW62" s="240"/>
      <c r="NX62" s="240"/>
      <c r="NY62" s="240"/>
      <c r="NZ62" s="240"/>
      <c r="OA62" s="240"/>
      <c r="OB62" s="240"/>
      <c r="OC62" s="240"/>
      <c r="OD62" s="240"/>
      <c r="OE62" s="240"/>
      <c r="OF62" s="240">
        <f t="shared" si="178"/>
        <v>0</v>
      </c>
      <c r="OI62" s="242"/>
      <c r="OJ62" s="240"/>
      <c r="OK62" s="240"/>
      <c r="OL62" s="240"/>
      <c r="OM62" s="240"/>
      <c r="ON62" s="240"/>
      <c r="OO62" s="240"/>
      <c r="OP62" s="240"/>
      <c r="OQ62" s="240"/>
      <c r="OR62" s="240"/>
      <c r="OS62" s="240"/>
      <c r="OT62" s="240"/>
      <c r="OU62" s="240"/>
      <c r="OV62" s="240"/>
      <c r="OW62" s="240"/>
      <c r="OX62" s="240"/>
      <c r="OY62" s="240"/>
      <c r="OZ62" s="240"/>
      <c r="PA62" s="240"/>
      <c r="PB62" s="240"/>
      <c r="PC62" s="240"/>
      <c r="PD62" s="240"/>
      <c r="PE62" s="240"/>
      <c r="PF62" s="240"/>
      <c r="PG62" s="240"/>
      <c r="PH62" s="240"/>
      <c r="PI62" s="240"/>
      <c r="PJ62" s="240"/>
      <c r="PK62" s="240"/>
      <c r="PL62" s="240"/>
      <c r="PM62" s="240">
        <f t="shared" si="179"/>
        <v>0</v>
      </c>
      <c r="PP62" s="242"/>
      <c r="PQ62" s="240"/>
      <c r="PR62" s="240"/>
      <c r="PS62" s="240"/>
      <c r="PT62" s="240"/>
      <c r="PU62" s="240"/>
      <c r="PV62" s="240"/>
      <c r="PW62" s="240"/>
      <c r="PX62" s="240"/>
      <c r="PY62" s="240"/>
      <c r="PZ62" s="240"/>
      <c r="QA62" s="240"/>
      <c r="QB62" s="240"/>
      <c r="QC62" s="240"/>
      <c r="QD62" s="240"/>
      <c r="QE62" s="240"/>
      <c r="QF62" s="240"/>
      <c r="QG62" s="240"/>
      <c r="QH62" s="240"/>
      <c r="QI62" s="240"/>
      <c r="QJ62" s="240"/>
      <c r="QK62" s="240"/>
      <c r="QL62" s="240"/>
      <c r="QM62" s="240"/>
      <c r="QN62" s="240"/>
      <c r="QO62" s="240"/>
      <c r="QP62" s="240"/>
      <c r="QQ62" s="240"/>
      <c r="QR62" s="240"/>
      <c r="QS62" s="240"/>
      <c r="QT62" s="242">
        <f t="shared" si="180"/>
        <v>0</v>
      </c>
      <c r="QU62" s="235"/>
      <c r="QV62" s="235"/>
      <c r="QW62" s="242"/>
      <c r="QX62" s="240"/>
      <c r="QY62" s="240"/>
      <c r="QZ62" s="240"/>
      <c r="RA62" s="240"/>
      <c r="RB62" s="240"/>
      <c r="RC62" s="240"/>
      <c r="RD62" s="240"/>
      <c r="RE62" s="240"/>
      <c r="RF62" s="240"/>
      <c r="RG62" s="240"/>
      <c r="RH62" s="240"/>
      <c r="RI62" s="240"/>
      <c r="RJ62" s="240"/>
      <c r="RK62" s="240"/>
      <c r="RL62" s="240"/>
      <c r="RM62" s="240"/>
      <c r="RN62" s="240"/>
      <c r="RO62" s="240"/>
      <c r="RP62" s="240"/>
      <c r="RQ62" s="240"/>
      <c r="RR62" s="240"/>
      <c r="RS62" s="240"/>
      <c r="RT62" s="240"/>
      <c r="RU62" s="240"/>
      <c r="RV62" s="240"/>
      <c r="RW62" s="240"/>
      <c r="RX62" s="240"/>
      <c r="RY62" s="240"/>
      <c r="RZ62" s="240"/>
      <c r="SA62" s="240"/>
    </row>
    <row r="63" spans="1:495" s="223" customFormat="1" ht="15" hidden="1" outlineLevel="1">
      <c r="A63" s="604">
        <f t="shared" si="36"/>
        <v>51</v>
      </c>
      <c r="B63" s="516"/>
      <c r="C63" s="245"/>
      <c r="D63" s="245"/>
      <c r="E63" s="245"/>
      <c r="F63" s="245"/>
      <c r="G63" s="245"/>
      <c r="H63" s="245"/>
      <c r="I63" s="245"/>
      <c r="J63" s="245"/>
      <c r="K63" s="245"/>
      <c r="L63" s="245"/>
      <c r="M63" s="245"/>
      <c r="N63" s="245"/>
      <c r="O63" s="245"/>
      <c r="P63" s="245"/>
      <c r="Q63" s="245"/>
      <c r="R63" s="245"/>
      <c r="S63" s="245"/>
      <c r="T63" s="245"/>
      <c r="U63" s="245"/>
      <c r="V63" s="245"/>
      <c r="W63" s="245"/>
      <c r="X63" s="245"/>
      <c r="Y63" s="245"/>
      <c r="Z63" s="245"/>
      <c r="AA63" s="245"/>
      <c r="AB63" s="245"/>
      <c r="AC63" s="245"/>
      <c r="AD63" s="245"/>
      <c r="AE63" s="245"/>
      <c r="AF63" s="245"/>
      <c r="AG63" s="245"/>
      <c r="GS63" s="240"/>
      <c r="GT63" s="240"/>
      <c r="GU63" s="240"/>
      <c r="GV63" s="240"/>
      <c r="GW63" s="240"/>
      <c r="GX63" s="240"/>
      <c r="GY63" s="240"/>
      <c r="HZ63" s="242"/>
      <c r="IA63" s="246"/>
      <c r="IB63" s="246"/>
      <c r="IC63" s="246"/>
      <c r="ID63" s="245"/>
      <c r="IE63" s="246"/>
      <c r="IF63" s="246"/>
      <c r="IG63" s="246"/>
      <c r="IH63" s="246"/>
      <c r="II63" s="246"/>
      <c r="IJ63" s="246"/>
      <c r="IK63" s="246"/>
      <c r="IL63" s="246"/>
      <c r="IM63" s="246"/>
      <c r="IN63" s="246"/>
      <c r="IO63" s="246"/>
      <c r="IP63" s="246"/>
      <c r="IQ63" s="246"/>
      <c r="IR63" s="246"/>
      <c r="IS63" s="246"/>
      <c r="IT63" s="246"/>
      <c r="IU63" s="246"/>
      <c r="IV63" s="246"/>
      <c r="IW63" s="246"/>
      <c r="IX63" s="246"/>
      <c r="IY63" s="246"/>
      <c r="IZ63" s="246"/>
      <c r="JA63" s="246"/>
      <c r="JB63" s="246"/>
      <c r="JD63" s="242">
        <f t="shared" si="146"/>
        <v>0</v>
      </c>
      <c r="JG63" s="242"/>
      <c r="JH63" s="242"/>
      <c r="JI63" s="242"/>
      <c r="JJ63" s="242"/>
      <c r="JK63" s="240"/>
      <c r="JL63" s="240"/>
      <c r="JM63" s="240"/>
      <c r="JN63" s="240"/>
      <c r="JO63" s="240"/>
      <c r="JP63" s="240"/>
      <c r="JQ63" s="240"/>
      <c r="JR63" s="240"/>
      <c r="JS63" s="240"/>
      <c r="JT63" s="240"/>
      <c r="JU63" s="240"/>
      <c r="JV63" s="240"/>
      <c r="JW63" s="240"/>
      <c r="JX63" s="240"/>
      <c r="JY63" s="240"/>
      <c r="JZ63" s="240"/>
      <c r="KA63" s="240"/>
      <c r="KB63" s="240"/>
      <c r="KC63" s="240"/>
      <c r="KD63" s="240"/>
      <c r="KE63" s="240"/>
      <c r="KF63" s="240"/>
      <c r="KG63" s="240"/>
      <c r="KH63" s="240"/>
      <c r="KI63" s="240"/>
      <c r="KJ63" s="240"/>
      <c r="KK63" s="240">
        <f t="shared" si="175"/>
        <v>0</v>
      </c>
      <c r="KL63" s="234"/>
      <c r="KN63" s="242"/>
      <c r="KO63" s="240"/>
      <c r="KP63" s="240"/>
      <c r="KQ63" s="240"/>
      <c r="KR63" s="240"/>
      <c r="KS63" s="240"/>
      <c r="KT63" s="240"/>
      <c r="KU63" s="240"/>
      <c r="KV63" s="240"/>
      <c r="KW63" s="240"/>
      <c r="KX63" s="240"/>
      <c r="KY63" s="240"/>
      <c r="KZ63" s="240"/>
      <c r="LA63" s="240"/>
      <c r="LB63" s="240"/>
      <c r="LC63" s="240"/>
      <c r="LD63" s="240"/>
      <c r="LE63" s="240"/>
      <c r="LF63" s="240"/>
      <c r="LG63" s="240"/>
      <c r="LH63" s="240"/>
      <c r="LI63" s="240"/>
      <c r="LJ63" s="240"/>
      <c r="LK63" s="240"/>
      <c r="LL63" s="240"/>
      <c r="LM63" s="240"/>
      <c r="LN63" s="240"/>
      <c r="LO63" s="240"/>
      <c r="LP63" s="240"/>
      <c r="LQ63" s="240"/>
      <c r="LR63" s="240">
        <f t="shared" si="176"/>
        <v>0</v>
      </c>
      <c r="LU63" s="242"/>
      <c r="LV63" s="240"/>
      <c r="LW63" s="240"/>
      <c r="LX63" s="240"/>
      <c r="LY63" s="240"/>
      <c r="LZ63" s="240"/>
      <c r="MA63" s="240"/>
      <c r="MB63" s="240"/>
      <c r="MC63" s="240"/>
      <c r="MD63" s="240"/>
      <c r="ME63" s="240"/>
      <c r="MF63" s="240"/>
      <c r="MG63" s="240"/>
      <c r="MH63" s="240"/>
      <c r="MI63" s="240"/>
      <c r="MJ63" s="240"/>
      <c r="MK63" s="240"/>
      <c r="ML63" s="240"/>
      <c r="MM63" s="240"/>
      <c r="MN63" s="240"/>
      <c r="MO63" s="240"/>
      <c r="MP63" s="240"/>
      <c r="MQ63" s="240"/>
      <c r="MR63" s="240"/>
      <c r="MS63" s="240"/>
      <c r="MT63" s="240"/>
      <c r="MU63" s="240"/>
      <c r="MV63" s="240"/>
      <c r="MW63" s="240"/>
      <c r="MX63" s="240"/>
      <c r="MY63" s="240">
        <f t="shared" si="177"/>
        <v>0</v>
      </c>
      <c r="NB63" s="242"/>
      <c r="NC63" s="240"/>
      <c r="ND63" s="240"/>
      <c r="NE63" s="240"/>
      <c r="NF63" s="240"/>
      <c r="NG63" s="240"/>
      <c r="NH63" s="240"/>
      <c r="NI63" s="240"/>
      <c r="NJ63" s="240"/>
      <c r="NK63" s="240"/>
      <c r="NL63" s="240"/>
      <c r="NM63" s="240"/>
      <c r="NN63" s="240"/>
      <c r="NO63" s="240"/>
      <c r="NP63" s="240"/>
      <c r="NQ63" s="240"/>
      <c r="NR63" s="240"/>
      <c r="NS63" s="240"/>
      <c r="NT63" s="240"/>
      <c r="NU63" s="240"/>
      <c r="NV63" s="240"/>
      <c r="NW63" s="240"/>
      <c r="NX63" s="240"/>
      <c r="NY63" s="240"/>
      <c r="NZ63" s="240"/>
      <c r="OA63" s="240"/>
      <c r="OB63" s="240"/>
      <c r="OC63" s="240"/>
      <c r="OD63" s="240"/>
      <c r="OE63" s="240"/>
      <c r="OF63" s="240">
        <f t="shared" si="178"/>
        <v>0</v>
      </c>
      <c r="OI63" s="242"/>
      <c r="OJ63" s="240"/>
      <c r="OK63" s="240"/>
      <c r="OL63" s="240"/>
      <c r="OM63" s="240"/>
      <c r="ON63" s="240"/>
      <c r="OO63" s="240"/>
      <c r="OP63" s="240"/>
      <c r="OQ63" s="240"/>
      <c r="OR63" s="240"/>
      <c r="OS63" s="240"/>
      <c r="OT63" s="240"/>
      <c r="OU63" s="240"/>
      <c r="OV63" s="240"/>
      <c r="OW63" s="240"/>
      <c r="OX63" s="240"/>
      <c r="OY63" s="240"/>
      <c r="OZ63" s="240"/>
      <c r="PA63" s="240"/>
      <c r="PB63" s="240"/>
      <c r="PC63" s="240"/>
      <c r="PD63" s="240"/>
      <c r="PE63" s="240"/>
      <c r="PF63" s="240"/>
      <c r="PG63" s="240"/>
      <c r="PH63" s="240"/>
      <c r="PI63" s="240"/>
      <c r="PJ63" s="240"/>
      <c r="PK63" s="240"/>
      <c r="PL63" s="240"/>
      <c r="PM63" s="240">
        <f t="shared" si="179"/>
        <v>0</v>
      </c>
      <c r="PP63" s="242"/>
      <c r="PQ63" s="240"/>
      <c r="PR63" s="240"/>
      <c r="PS63" s="240"/>
      <c r="PT63" s="240"/>
      <c r="PU63" s="240"/>
      <c r="PV63" s="240"/>
      <c r="PW63" s="240"/>
      <c r="PX63" s="240"/>
      <c r="PY63" s="240"/>
      <c r="PZ63" s="240"/>
      <c r="QA63" s="240"/>
      <c r="QB63" s="240"/>
      <c r="QC63" s="240"/>
      <c r="QD63" s="240"/>
      <c r="QE63" s="240"/>
      <c r="QF63" s="240"/>
      <c r="QG63" s="240"/>
      <c r="QH63" s="240"/>
      <c r="QI63" s="240"/>
      <c r="QJ63" s="240"/>
      <c r="QK63" s="240"/>
      <c r="QL63" s="240"/>
      <c r="QM63" s="240"/>
      <c r="QN63" s="240"/>
      <c r="QO63" s="240"/>
      <c r="QP63" s="240"/>
      <c r="QQ63" s="240"/>
      <c r="QR63" s="240"/>
      <c r="QS63" s="240"/>
      <c r="QT63" s="242">
        <f t="shared" si="180"/>
        <v>0</v>
      </c>
      <c r="QU63" s="235"/>
      <c r="QV63" s="235"/>
      <c r="QW63" s="242"/>
      <c r="QX63" s="240"/>
      <c r="QY63" s="240"/>
      <c r="QZ63" s="240"/>
      <c r="RA63" s="240"/>
      <c r="RB63" s="240"/>
      <c r="RC63" s="240"/>
      <c r="RD63" s="240"/>
      <c r="RE63" s="240"/>
      <c r="RF63" s="240"/>
      <c r="RG63" s="240"/>
      <c r="RH63" s="240"/>
      <c r="RI63" s="240"/>
      <c r="RJ63" s="240"/>
      <c r="RK63" s="240"/>
      <c r="RL63" s="240"/>
      <c r="RM63" s="240"/>
      <c r="RN63" s="240"/>
      <c r="RO63" s="240"/>
      <c r="RP63" s="240"/>
      <c r="RQ63" s="240"/>
      <c r="RR63" s="240"/>
      <c r="RS63" s="240"/>
      <c r="RT63" s="240"/>
      <c r="RU63" s="240"/>
      <c r="RV63" s="240"/>
      <c r="RW63" s="240"/>
      <c r="RX63" s="240"/>
      <c r="RY63" s="240"/>
      <c r="RZ63" s="240"/>
      <c r="SA63" s="240"/>
    </row>
    <row r="64" spans="1:495" s="223" customFormat="1" ht="15" hidden="1" outlineLevel="1">
      <c r="A64" s="604">
        <f t="shared" si="36"/>
        <v>52</v>
      </c>
      <c r="B64" s="516"/>
      <c r="C64" s="245"/>
      <c r="D64" s="245"/>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GS64" s="240"/>
      <c r="GT64" s="240"/>
      <c r="GU64" s="240"/>
      <c r="GV64" s="240"/>
      <c r="GW64" s="240"/>
      <c r="GX64" s="240"/>
      <c r="GY64" s="240"/>
      <c r="HZ64" s="242"/>
      <c r="IA64" s="246"/>
      <c r="IB64" s="246"/>
      <c r="IC64" s="246"/>
      <c r="ID64" s="245"/>
      <c r="IE64" s="246"/>
      <c r="IF64" s="246"/>
      <c r="IG64" s="246"/>
      <c r="IH64" s="246"/>
      <c r="II64" s="246"/>
      <c r="IJ64" s="246"/>
      <c r="IK64" s="246"/>
      <c r="IL64" s="246"/>
      <c r="IM64" s="246"/>
      <c r="IN64" s="246"/>
      <c r="IO64" s="246"/>
      <c r="IP64" s="246"/>
      <c r="IQ64" s="246"/>
      <c r="IR64" s="246"/>
      <c r="IS64" s="246"/>
      <c r="IT64" s="246"/>
      <c r="IU64" s="246"/>
      <c r="IV64" s="246"/>
      <c r="IW64" s="246"/>
      <c r="IX64" s="246"/>
      <c r="IY64" s="246"/>
      <c r="IZ64" s="246"/>
      <c r="JA64" s="246"/>
      <c r="JB64" s="246"/>
      <c r="JD64" s="242">
        <f t="shared" si="146"/>
        <v>0</v>
      </c>
      <c r="JG64" s="242"/>
      <c r="JH64" s="242"/>
      <c r="JI64" s="242"/>
      <c r="JJ64" s="242"/>
      <c r="JK64" s="240"/>
      <c r="JL64" s="240"/>
      <c r="JM64" s="240"/>
      <c r="JN64" s="240"/>
      <c r="JO64" s="240"/>
      <c r="JP64" s="240"/>
      <c r="JQ64" s="240"/>
      <c r="JR64" s="240"/>
      <c r="JS64" s="240"/>
      <c r="JT64" s="240"/>
      <c r="JU64" s="240"/>
      <c r="JV64" s="240"/>
      <c r="JW64" s="240"/>
      <c r="JX64" s="240"/>
      <c r="JY64" s="240"/>
      <c r="JZ64" s="240"/>
      <c r="KA64" s="240"/>
      <c r="KB64" s="240"/>
      <c r="KC64" s="240"/>
      <c r="KD64" s="240"/>
      <c r="KE64" s="240"/>
      <c r="KF64" s="240"/>
      <c r="KG64" s="240"/>
      <c r="KH64" s="240"/>
      <c r="KI64" s="240"/>
      <c r="KJ64" s="240"/>
      <c r="KK64" s="240">
        <f t="shared" si="175"/>
        <v>0</v>
      </c>
      <c r="KL64" s="234"/>
      <c r="KN64" s="242"/>
      <c r="KO64" s="240"/>
      <c r="KP64" s="240"/>
      <c r="KQ64" s="240"/>
      <c r="KR64" s="240"/>
      <c r="KS64" s="240"/>
      <c r="KT64" s="240"/>
      <c r="KU64" s="240"/>
      <c r="KV64" s="240"/>
      <c r="KW64" s="240"/>
      <c r="KX64" s="240"/>
      <c r="KY64" s="240"/>
      <c r="KZ64" s="240"/>
      <c r="LA64" s="240"/>
      <c r="LB64" s="240"/>
      <c r="LC64" s="240"/>
      <c r="LD64" s="240"/>
      <c r="LE64" s="240"/>
      <c r="LF64" s="240"/>
      <c r="LG64" s="240"/>
      <c r="LH64" s="240"/>
      <c r="LI64" s="240"/>
      <c r="LJ64" s="240"/>
      <c r="LK64" s="240"/>
      <c r="LL64" s="240"/>
      <c r="LM64" s="240"/>
      <c r="LN64" s="240"/>
      <c r="LO64" s="240"/>
      <c r="LP64" s="240"/>
      <c r="LQ64" s="240"/>
      <c r="LR64" s="240">
        <f t="shared" si="176"/>
        <v>0</v>
      </c>
      <c r="LU64" s="242"/>
      <c r="LV64" s="240"/>
      <c r="LW64" s="240"/>
      <c r="LX64" s="240"/>
      <c r="LY64" s="240"/>
      <c r="LZ64" s="240"/>
      <c r="MA64" s="240"/>
      <c r="MB64" s="240"/>
      <c r="MC64" s="240"/>
      <c r="MD64" s="240"/>
      <c r="ME64" s="240"/>
      <c r="MF64" s="240"/>
      <c r="MG64" s="240"/>
      <c r="MH64" s="240"/>
      <c r="MI64" s="240"/>
      <c r="MJ64" s="240"/>
      <c r="MK64" s="240"/>
      <c r="ML64" s="240"/>
      <c r="MM64" s="240"/>
      <c r="MN64" s="240"/>
      <c r="MO64" s="240"/>
      <c r="MP64" s="240"/>
      <c r="MQ64" s="240"/>
      <c r="MR64" s="240"/>
      <c r="MS64" s="240"/>
      <c r="MT64" s="240"/>
      <c r="MU64" s="240"/>
      <c r="MV64" s="240"/>
      <c r="MW64" s="240"/>
      <c r="MX64" s="240"/>
      <c r="MY64" s="240">
        <f t="shared" si="177"/>
        <v>0</v>
      </c>
      <c r="NB64" s="242"/>
      <c r="NC64" s="240"/>
      <c r="ND64" s="240"/>
      <c r="NE64" s="240"/>
      <c r="NF64" s="240"/>
      <c r="NG64" s="240"/>
      <c r="NH64" s="240"/>
      <c r="NI64" s="240"/>
      <c r="NJ64" s="240"/>
      <c r="NK64" s="240"/>
      <c r="NL64" s="240"/>
      <c r="NM64" s="240"/>
      <c r="NN64" s="240"/>
      <c r="NO64" s="240"/>
      <c r="NP64" s="240"/>
      <c r="NQ64" s="240"/>
      <c r="NR64" s="240"/>
      <c r="NS64" s="240"/>
      <c r="NT64" s="240"/>
      <c r="NU64" s="240"/>
      <c r="NV64" s="240"/>
      <c r="NW64" s="240"/>
      <c r="NX64" s="240"/>
      <c r="NY64" s="240"/>
      <c r="NZ64" s="240"/>
      <c r="OA64" s="240"/>
      <c r="OB64" s="240"/>
      <c r="OC64" s="240"/>
      <c r="OD64" s="240"/>
      <c r="OE64" s="240"/>
      <c r="OF64" s="240">
        <f t="shared" si="178"/>
        <v>0</v>
      </c>
      <c r="OI64" s="242"/>
      <c r="OJ64" s="240"/>
      <c r="OK64" s="240"/>
      <c r="OL64" s="240"/>
      <c r="OM64" s="240"/>
      <c r="ON64" s="240"/>
      <c r="OO64" s="240"/>
      <c r="OP64" s="240"/>
      <c r="OQ64" s="240"/>
      <c r="OR64" s="240"/>
      <c r="OS64" s="240"/>
      <c r="OT64" s="240"/>
      <c r="OU64" s="240"/>
      <c r="OV64" s="240"/>
      <c r="OW64" s="240"/>
      <c r="OX64" s="240"/>
      <c r="OY64" s="240"/>
      <c r="OZ64" s="240"/>
      <c r="PA64" s="240"/>
      <c r="PB64" s="240"/>
      <c r="PC64" s="240"/>
      <c r="PD64" s="240"/>
      <c r="PE64" s="240"/>
      <c r="PF64" s="240"/>
      <c r="PG64" s="240"/>
      <c r="PH64" s="240"/>
      <c r="PI64" s="240"/>
      <c r="PJ64" s="240"/>
      <c r="PK64" s="240"/>
      <c r="PL64" s="240"/>
      <c r="PM64" s="240">
        <f t="shared" si="179"/>
        <v>0</v>
      </c>
      <c r="PP64" s="242"/>
      <c r="PQ64" s="240"/>
      <c r="PR64" s="240"/>
      <c r="PS64" s="240"/>
      <c r="PT64" s="240"/>
      <c r="PU64" s="240"/>
      <c r="PV64" s="240"/>
      <c r="PW64" s="240"/>
      <c r="PX64" s="240"/>
      <c r="PY64" s="240"/>
      <c r="PZ64" s="240"/>
      <c r="QA64" s="240"/>
      <c r="QB64" s="240"/>
      <c r="QC64" s="240"/>
      <c r="QD64" s="240"/>
      <c r="QE64" s="240"/>
      <c r="QF64" s="240"/>
      <c r="QG64" s="240"/>
      <c r="QH64" s="240"/>
      <c r="QI64" s="240"/>
      <c r="QJ64" s="240"/>
      <c r="QK64" s="240"/>
      <c r="QL64" s="240"/>
      <c r="QM64" s="240"/>
      <c r="QN64" s="240"/>
      <c r="QO64" s="240"/>
      <c r="QP64" s="240"/>
      <c r="QQ64" s="240"/>
      <c r="QR64" s="240"/>
      <c r="QS64" s="240"/>
      <c r="QT64" s="242">
        <f t="shared" si="180"/>
        <v>0</v>
      </c>
      <c r="QU64" s="235"/>
      <c r="QV64" s="235"/>
      <c r="QW64" s="242"/>
      <c r="QX64" s="240"/>
      <c r="QY64" s="240"/>
      <c r="QZ64" s="240"/>
      <c r="RA64" s="240"/>
      <c r="RB64" s="240"/>
      <c r="RC64" s="240"/>
      <c r="RD64" s="240"/>
      <c r="RE64" s="240"/>
      <c r="RF64" s="240"/>
      <c r="RG64" s="240"/>
      <c r="RH64" s="240"/>
      <c r="RI64" s="240"/>
      <c r="RJ64" s="240"/>
      <c r="RK64" s="240"/>
      <c r="RL64" s="240"/>
      <c r="RM64" s="240"/>
      <c r="RN64" s="240"/>
      <c r="RO64" s="240"/>
      <c r="RP64" s="240"/>
      <c r="RQ64" s="240"/>
      <c r="RR64" s="240"/>
      <c r="RS64" s="240"/>
      <c r="RT64" s="240"/>
      <c r="RU64" s="240"/>
      <c r="RV64" s="240"/>
      <c r="RW64" s="240"/>
      <c r="RX64" s="240"/>
      <c r="RY64" s="240"/>
      <c r="RZ64" s="240"/>
      <c r="SA64" s="240"/>
    </row>
    <row r="65" spans="1:495" s="223" customFormat="1" ht="15" hidden="1" outlineLevel="1">
      <c r="A65" s="604">
        <f t="shared" si="36"/>
        <v>53</v>
      </c>
      <c r="B65" s="331"/>
      <c r="C65" s="246"/>
      <c r="D65" s="245"/>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GS65" s="240"/>
      <c r="GT65" s="240"/>
      <c r="GU65" s="240"/>
      <c r="GV65" s="240"/>
      <c r="GW65" s="240"/>
      <c r="GX65" s="240"/>
      <c r="GY65" s="240"/>
      <c r="HZ65" s="242"/>
      <c r="IA65" s="246"/>
      <c r="IB65" s="246"/>
      <c r="IC65" s="246"/>
      <c r="ID65" s="245"/>
      <c r="IE65" s="246"/>
      <c r="IF65" s="246"/>
      <c r="IG65" s="246"/>
      <c r="IH65" s="246"/>
      <c r="II65" s="246"/>
      <c r="IJ65" s="246"/>
      <c r="IK65" s="246"/>
      <c r="IL65" s="246"/>
      <c r="IM65" s="246"/>
      <c r="IN65" s="246"/>
      <c r="IO65" s="246"/>
      <c r="IP65" s="246"/>
      <c r="IQ65" s="246"/>
      <c r="IR65" s="246"/>
      <c r="IS65" s="246"/>
      <c r="IT65" s="246"/>
      <c r="IU65" s="246"/>
      <c r="IV65" s="246"/>
      <c r="IW65" s="246"/>
      <c r="IX65" s="246"/>
      <c r="IY65" s="246"/>
      <c r="IZ65" s="246"/>
      <c r="JA65" s="246"/>
      <c r="JB65" s="246"/>
      <c r="JD65" s="242">
        <f t="shared" si="146"/>
        <v>0</v>
      </c>
      <c r="JG65" s="242"/>
      <c r="JH65" s="242"/>
      <c r="JI65" s="242"/>
      <c r="JJ65" s="242"/>
      <c r="JK65" s="240"/>
      <c r="JL65" s="240"/>
      <c r="JM65" s="240"/>
      <c r="JN65" s="240"/>
      <c r="JO65" s="240"/>
      <c r="JP65" s="240"/>
      <c r="JQ65" s="240"/>
      <c r="JR65" s="240"/>
      <c r="JS65" s="240"/>
      <c r="JT65" s="240"/>
      <c r="JU65" s="240"/>
      <c r="JV65" s="240"/>
      <c r="JW65" s="240"/>
      <c r="JX65" s="240"/>
      <c r="JY65" s="240"/>
      <c r="JZ65" s="240"/>
      <c r="KA65" s="240"/>
      <c r="KB65" s="240"/>
      <c r="KC65" s="240"/>
      <c r="KD65" s="240"/>
      <c r="KE65" s="240"/>
      <c r="KF65" s="240"/>
      <c r="KG65" s="240"/>
      <c r="KH65" s="240"/>
      <c r="KI65" s="240"/>
      <c r="KJ65" s="240"/>
      <c r="KK65" s="240">
        <f t="shared" si="175"/>
        <v>0</v>
      </c>
      <c r="KL65" s="234"/>
      <c r="KN65" s="242"/>
      <c r="KO65" s="240"/>
      <c r="KP65" s="240"/>
      <c r="KQ65" s="240"/>
      <c r="KR65" s="240"/>
      <c r="KS65" s="240"/>
      <c r="KT65" s="240"/>
      <c r="KU65" s="240"/>
      <c r="KV65" s="240"/>
      <c r="KW65" s="240"/>
      <c r="KX65" s="240"/>
      <c r="KY65" s="240"/>
      <c r="KZ65" s="240"/>
      <c r="LA65" s="240"/>
      <c r="LB65" s="240"/>
      <c r="LC65" s="240"/>
      <c r="LD65" s="240"/>
      <c r="LE65" s="240"/>
      <c r="LF65" s="240"/>
      <c r="LG65" s="240"/>
      <c r="LH65" s="240"/>
      <c r="LI65" s="240"/>
      <c r="LJ65" s="240"/>
      <c r="LK65" s="240"/>
      <c r="LL65" s="240"/>
      <c r="LM65" s="240"/>
      <c r="LN65" s="240"/>
      <c r="LO65" s="240"/>
      <c r="LP65" s="240"/>
      <c r="LQ65" s="240"/>
      <c r="LR65" s="240">
        <f t="shared" si="176"/>
        <v>0</v>
      </c>
      <c r="LU65" s="242"/>
      <c r="LV65" s="240"/>
      <c r="LW65" s="240"/>
      <c r="LX65" s="240"/>
      <c r="LY65" s="240"/>
      <c r="LZ65" s="240"/>
      <c r="MA65" s="240"/>
      <c r="MB65" s="240"/>
      <c r="MC65" s="240"/>
      <c r="MD65" s="240"/>
      <c r="ME65" s="240"/>
      <c r="MF65" s="240"/>
      <c r="MG65" s="240"/>
      <c r="MH65" s="240"/>
      <c r="MI65" s="240"/>
      <c r="MJ65" s="240"/>
      <c r="MK65" s="240"/>
      <c r="ML65" s="240"/>
      <c r="MM65" s="240"/>
      <c r="MN65" s="240"/>
      <c r="MO65" s="240"/>
      <c r="MP65" s="240"/>
      <c r="MQ65" s="240"/>
      <c r="MR65" s="240"/>
      <c r="MS65" s="240"/>
      <c r="MT65" s="240"/>
      <c r="MU65" s="240"/>
      <c r="MV65" s="240"/>
      <c r="MW65" s="240"/>
      <c r="MX65" s="240"/>
      <c r="MY65" s="240">
        <f t="shared" si="177"/>
        <v>0</v>
      </c>
      <c r="NB65" s="242"/>
      <c r="NC65" s="240"/>
      <c r="ND65" s="240"/>
      <c r="NE65" s="240"/>
      <c r="NF65" s="240"/>
      <c r="NG65" s="240"/>
      <c r="NH65" s="240"/>
      <c r="NI65" s="240"/>
      <c r="NJ65" s="240"/>
      <c r="NK65" s="240"/>
      <c r="NL65" s="240"/>
      <c r="NM65" s="240"/>
      <c r="NN65" s="240"/>
      <c r="NO65" s="240"/>
      <c r="NP65" s="240"/>
      <c r="NQ65" s="240"/>
      <c r="NR65" s="240"/>
      <c r="NS65" s="240"/>
      <c r="NT65" s="240"/>
      <c r="NU65" s="240"/>
      <c r="NV65" s="240"/>
      <c r="NW65" s="240"/>
      <c r="NX65" s="240"/>
      <c r="NY65" s="240"/>
      <c r="NZ65" s="240"/>
      <c r="OA65" s="240"/>
      <c r="OB65" s="240"/>
      <c r="OC65" s="240"/>
      <c r="OD65" s="240"/>
      <c r="OE65" s="240"/>
      <c r="OF65" s="240">
        <f t="shared" si="178"/>
        <v>0</v>
      </c>
      <c r="OI65" s="242"/>
      <c r="OJ65" s="240"/>
      <c r="OK65" s="240"/>
      <c r="OL65" s="240"/>
      <c r="OM65" s="240"/>
      <c r="ON65" s="240"/>
      <c r="OO65" s="240"/>
      <c r="OP65" s="240"/>
      <c r="OQ65" s="240"/>
      <c r="OR65" s="240"/>
      <c r="OS65" s="240"/>
      <c r="OT65" s="240"/>
      <c r="OU65" s="240"/>
      <c r="OV65" s="240"/>
      <c r="OW65" s="240"/>
      <c r="OX65" s="240"/>
      <c r="OY65" s="240"/>
      <c r="OZ65" s="240"/>
      <c r="PA65" s="240"/>
      <c r="PB65" s="240"/>
      <c r="PC65" s="240"/>
      <c r="PD65" s="240"/>
      <c r="PE65" s="240"/>
      <c r="PF65" s="240"/>
      <c r="PG65" s="240"/>
      <c r="PH65" s="240"/>
      <c r="PI65" s="240"/>
      <c r="PJ65" s="240"/>
      <c r="PK65" s="240"/>
      <c r="PL65" s="240"/>
      <c r="PM65" s="240">
        <f t="shared" si="179"/>
        <v>0</v>
      </c>
      <c r="PP65" s="242"/>
      <c r="PQ65" s="240"/>
      <c r="PR65" s="240"/>
      <c r="PS65" s="240"/>
      <c r="PT65" s="240"/>
      <c r="PU65" s="240"/>
      <c r="PV65" s="240"/>
      <c r="PW65" s="240"/>
      <c r="PX65" s="240"/>
      <c r="PY65" s="240"/>
      <c r="PZ65" s="240"/>
      <c r="QA65" s="240"/>
      <c r="QB65" s="240"/>
      <c r="QC65" s="240"/>
      <c r="QD65" s="240"/>
      <c r="QE65" s="240"/>
      <c r="QF65" s="240"/>
      <c r="QG65" s="240"/>
      <c r="QH65" s="240"/>
      <c r="QI65" s="240"/>
      <c r="QJ65" s="240"/>
      <c r="QK65" s="240"/>
      <c r="QL65" s="240"/>
      <c r="QM65" s="240"/>
      <c r="QN65" s="240"/>
      <c r="QO65" s="240"/>
      <c r="QP65" s="240"/>
      <c r="QQ65" s="240"/>
      <c r="QR65" s="240"/>
      <c r="QS65" s="240"/>
      <c r="QT65" s="242">
        <f t="shared" si="180"/>
        <v>0</v>
      </c>
      <c r="QU65" s="235"/>
      <c r="QV65" s="235"/>
      <c r="QW65" s="242"/>
      <c r="QX65" s="240"/>
      <c r="QY65" s="240"/>
      <c r="QZ65" s="240"/>
      <c r="RA65" s="240"/>
      <c r="RB65" s="240"/>
      <c r="RC65" s="240"/>
      <c r="RD65" s="240"/>
      <c r="RE65" s="240"/>
      <c r="RF65" s="240"/>
      <c r="RG65" s="240"/>
      <c r="RH65" s="240"/>
      <c r="RI65" s="240"/>
      <c r="RJ65" s="240"/>
      <c r="RK65" s="240"/>
      <c r="RL65" s="240"/>
      <c r="RM65" s="240"/>
      <c r="RN65" s="240"/>
      <c r="RO65" s="240"/>
      <c r="RP65" s="240"/>
      <c r="RQ65" s="240"/>
      <c r="RR65" s="240"/>
      <c r="RS65" s="240"/>
      <c r="RT65" s="240"/>
      <c r="RU65" s="240"/>
      <c r="RV65" s="240"/>
      <c r="RW65" s="240"/>
      <c r="RX65" s="240"/>
      <c r="RY65" s="240"/>
      <c r="RZ65" s="240"/>
      <c r="SA65" s="240"/>
    </row>
    <row r="66" spans="1:495" s="223" customFormat="1" ht="15" hidden="1" outlineLevel="1">
      <c r="A66" s="604">
        <f t="shared" si="36"/>
        <v>54</v>
      </c>
      <c r="B66" s="331"/>
      <c r="C66" s="517"/>
      <c r="D66" s="240"/>
      <c r="E66" s="240"/>
      <c r="F66" s="240"/>
      <c r="G66" s="240"/>
      <c r="H66" s="240"/>
      <c r="I66" s="240"/>
      <c r="J66" s="240"/>
      <c r="K66" s="240"/>
      <c r="L66" s="240"/>
      <c r="M66" s="240"/>
      <c r="N66" s="240"/>
      <c r="O66" s="240"/>
      <c r="P66" s="240"/>
      <c r="Q66" s="240"/>
      <c r="R66" s="240"/>
      <c r="S66" s="240"/>
      <c r="T66" s="240"/>
      <c r="U66" s="240"/>
      <c r="V66" s="240"/>
      <c r="W66" s="240"/>
      <c r="X66" s="240"/>
      <c r="Y66" s="240"/>
      <c r="Z66" s="240"/>
      <c r="AA66" s="240"/>
      <c r="AB66" s="240"/>
      <c r="AC66" s="240"/>
      <c r="AD66" s="240"/>
      <c r="AE66" s="240"/>
      <c r="AF66" s="240"/>
      <c r="AG66" s="240"/>
      <c r="AJ66" s="242"/>
      <c r="AK66" s="240"/>
      <c r="AL66" s="240"/>
      <c r="AM66" s="240"/>
      <c r="AN66" s="240"/>
      <c r="AO66" s="240"/>
      <c r="AP66" s="240"/>
      <c r="AQ66" s="240"/>
      <c r="AR66" s="240"/>
      <c r="AS66" s="240"/>
      <c r="AT66" s="240"/>
      <c r="AU66" s="240"/>
      <c r="AV66" s="240"/>
      <c r="AW66" s="240"/>
      <c r="AX66" s="240"/>
      <c r="AY66" s="240"/>
      <c r="AZ66" s="240"/>
      <c r="BA66" s="240"/>
      <c r="BB66" s="240"/>
      <c r="BC66" s="240"/>
      <c r="BD66" s="240"/>
      <c r="BE66" s="240"/>
      <c r="BF66" s="240"/>
      <c r="BG66" s="240"/>
      <c r="BH66" s="240"/>
      <c r="BI66" s="240"/>
      <c r="BJ66" s="240"/>
      <c r="BK66" s="240"/>
      <c r="BL66" s="240"/>
      <c r="BM66" s="240"/>
      <c r="BN66" s="240"/>
      <c r="BQ66" s="242"/>
      <c r="BR66" s="240"/>
      <c r="BS66" s="240"/>
      <c r="BT66" s="240"/>
      <c r="BU66" s="240"/>
      <c r="BV66" s="240"/>
      <c r="BW66" s="240"/>
      <c r="BX66" s="240"/>
      <c r="BY66" s="240"/>
      <c r="BZ66" s="240"/>
      <c r="CA66" s="240"/>
      <c r="CB66" s="240"/>
      <c r="CC66" s="240"/>
      <c r="CD66" s="240"/>
      <c r="CE66" s="240"/>
      <c r="CF66" s="240"/>
      <c r="CG66" s="240"/>
      <c r="CH66" s="240"/>
      <c r="CI66" s="240"/>
      <c r="CJ66" s="240"/>
      <c r="CK66" s="240"/>
      <c r="CL66" s="240"/>
      <c r="CM66" s="240"/>
      <c r="CN66" s="240"/>
      <c r="CO66" s="240"/>
      <c r="CP66" s="240"/>
      <c r="CQ66" s="240"/>
      <c r="CR66" s="240"/>
      <c r="CS66" s="240"/>
      <c r="CT66" s="240"/>
      <c r="CU66" s="240"/>
      <c r="CX66" s="242"/>
      <c r="CY66" s="240"/>
      <c r="CZ66" s="240"/>
      <c r="DA66" s="240"/>
      <c r="DB66" s="240"/>
      <c r="DC66" s="240"/>
      <c r="DD66" s="240"/>
      <c r="DE66" s="240"/>
      <c r="DF66" s="240"/>
      <c r="DG66" s="240"/>
      <c r="DH66" s="240"/>
      <c r="DI66" s="240"/>
      <c r="DJ66" s="240"/>
      <c r="DK66" s="240"/>
      <c r="DL66" s="240"/>
      <c r="DM66" s="240"/>
      <c r="DN66" s="240"/>
      <c r="DO66" s="240"/>
      <c r="DP66" s="240"/>
      <c r="DQ66" s="240"/>
      <c r="DR66" s="240"/>
      <c r="DS66" s="240"/>
      <c r="DT66" s="240"/>
      <c r="DU66" s="240"/>
      <c r="DV66" s="240"/>
      <c r="DW66" s="240"/>
      <c r="DX66" s="240"/>
      <c r="DY66" s="240"/>
      <c r="DZ66" s="240"/>
      <c r="EA66" s="240"/>
      <c r="EB66" s="240"/>
      <c r="EE66" s="242"/>
      <c r="EF66" s="240"/>
      <c r="EG66" s="240"/>
      <c r="EH66" s="240"/>
      <c r="EI66" s="240"/>
      <c r="EJ66" s="240"/>
      <c r="EK66" s="240"/>
      <c r="EL66" s="240"/>
      <c r="EM66" s="240"/>
      <c r="EN66" s="240"/>
      <c r="EO66" s="240"/>
      <c r="EP66" s="240"/>
      <c r="EQ66" s="240"/>
      <c r="ER66" s="240"/>
      <c r="ES66" s="240"/>
      <c r="ET66" s="240"/>
      <c r="EU66" s="240"/>
      <c r="EV66" s="240"/>
      <c r="EW66" s="240"/>
      <c r="EX66" s="240"/>
      <c r="EY66" s="240"/>
      <c r="EZ66" s="240"/>
      <c r="FA66" s="240"/>
      <c r="FB66" s="240"/>
      <c r="FC66" s="240"/>
      <c r="FD66" s="240"/>
      <c r="FE66" s="240"/>
      <c r="FF66" s="240"/>
      <c r="FG66" s="240"/>
      <c r="FH66" s="240"/>
      <c r="FI66" s="240"/>
      <c r="FL66" s="242"/>
      <c r="FM66" s="240"/>
      <c r="FN66" s="240"/>
      <c r="FO66" s="240"/>
      <c r="FP66" s="240"/>
      <c r="FQ66" s="240"/>
      <c r="FR66" s="240"/>
      <c r="FS66" s="240"/>
      <c r="FT66" s="240"/>
      <c r="FU66" s="240"/>
      <c r="FV66" s="240"/>
      <c r="FW66" s="240"/>
      <c r="FX66" s="240"/>
      <c r="FY66" s="240"/>
      <c r="FZ66" s="240"/>
      <c r="GA66" s="240"/>
      <c r="GB66" s="240"/>
      <c r="GC66" s="240"/>
      <c r="GD66" s="240"/>
      <c r="GE66" s="240"/>
      <c r="GF66" s="240"/>
      <c r="GG66" s="240"/>
      <c r="GH66" s="240"/>
      <c r="GI66" s="240"/>
      <c r="GJ66" s="240"/>
      <c r="GK66" s="240"/>
      <c r="GL66" s="240"/>
      <c r="GM66" s="240"/>
      <c r="GN66" s="240"/>
      <c r="GO66" s="240"/>
      <c r="GP66" s="240"/>
      <c r="GS66" s="242"/>
      <c r="GT66" s="240"/>
      <c r="GU66" s="240"/>
      <c r="GV66" s="240"/>
      <c r="GW66" s="240"/>
      <c r="GX66" s="240"/>
      <c r="GY66" s="240"/>
      <c r="GZ66" s="240"/>
      <c r="HA66" s="240"/>
      <c r="HB66" s="240"/>
      <c r="HC66" s="240"/>
      <c r="HD66" s="240"/>
      <c r="HE66" s="240"/>
      <c r="HF66" s="240"/>
      <c r="HG66" s="240"/>
      <c r="HH66" s="240"/>
      <c r="HI66" s="240"/>
      <c r="HJ66" s="240"/>
      <c r="HK66" s="240"/>
      <c r="HL66" s="240"/>
      <c r="HM66" s="240"/>
      <c r="HN66" s="240"/>
      <c r="HO66" s="240"/>
      <c r="HP66" s="240"/>
      <c r="HQ66" s="240"/>
      <c r="HR66" s="240"/>
      <c r="HS66" s="240"/>
      <c r="HT66" s="240"/>
      <c r="HU66" s="240"/>
      <c r="HV66" s="240"/>
      <c r="HW66" s="240"/>
      <c r="HZ66" s="242"/>
      <c r="IA66" s="513"/>
      <c r="IB66" s="513"/>
      <c r="IC66" s="513"/>
      <c r="ID66" s="240"/>
      <c r="IE66" s="513"/>
      <c r="IF66" s="513"/>
      <c r="IG66" s="513"/>
      <c r="IH66" s="513"/>
      <c r="II66" s="513"/>
      <c r="IJ66" s="513"/>
      <c r="IK66" s="513"/>
      <c r="IL66" s="513"/>
      <c r="IM66" s="240"/>
      <c r="IN66" s="513"/>
      <c r="IO66" s="513"/>
      <c r="IP66" s="513"/>
      <c r="IQ66" s="513"/>
      <c r="IR66" s="513"/>
      <c r="IS66" s="513"/>
      <c r="IT66" s="513"/>
      <c r="IU66" s="513"/>
      <c r="IV66" s="513"/>
      <c r="IW66" s="513"/>
      <c r="IX66" s="513"/>
      <c r="IY66" s="513"/>
      <c r="IZ66" s="513"/>
      <c r="JA66" s="513"/>
      <c r="JB66" s="513"/>
      <c r="JC66" s="233"/>
      <c r="JD66" s="240">
        <f t="shared" si="146"/>
        <v>0</v>
      </c>
      <c r="JG66" s="242"/>
      <c r="JH66" s="240"/>
      <c r="JI66" s="240"/>
      <c r="JJ66" s="240"/>
      <c r="JK66" s="240"/>
      <c r="JL66" s="240"/>
      <c r="JM66" s="240"/>
      <c r="JN66" s="240"/>
      <c r="JO66" s="240"/>
      <c r="JP66" s="240"/>
      <c r="JQ66" s="240"/>
      <c r="JR66" s="240"/>
      <c r="JS66" s="240"/>
      <c r="JT66" s="240"/>
      <c r="JU66" s="240"/>
      <c r="JV66" s="240"/>
      <c r="JW66" s="240"/>
      <c r="JX66" s="240"/>
      <c r="JY66" s="240"/>
      <c r="JZ66" s="240"/>
      <c r="KA66" s="240"/>
      <c r="KB66" s="240"/>
      <c r="KC66" s="240"/>
      <c r="KD66" s="240"/>
      <c r="KE66" s="240"/>
      <c r="KF66" s="240"/>
      <c r="KG66" s="240"/>
      <c r="KH66" s="240"/>
      <c r="KI66" s="240"/>
      <c r="KJ66" s="240"/>
      <c r="KK66" s="240">
        <f t="shared" si="175"/>
        <v>0</v>
      </c>
      <c r="KL66" s="234"/>
      <c r="KN66" s="242"/>
      <c r="KO66" s="240"/>
      <c r="KP66" s="240"/>
      <c r="KQ66" s="240"/>
      <c r="KR66" s="240"/>
      <c r="KS66" s="240"/>
      <c r="KT66" s="240"/>
      <c r="KU66" s="240"/>
      <c r="KV66" s="240"/>
      <c r="KW66" s="240"/>
      <c r="KX66" s="240"/>
      <c r="KY66" s="240"/>
      <c r="KZ66" s="240"/>
      <c r="LA66" s="240"/>
      <c r="LB66" s="240"/>
      <c r="LC66" s="240"/>
      <c r="LD66" s="240"/>
      <c r="LE66" s="240"/>
      <c r="LF66" s="240"/>
      <c r="LG66" s="240"/>
      <c r="LH66" s="240"/>
      <c r="LI66" s="240"/>
      <c r="LJ66" s="240"/>
      <c r="LK66" s="240"/>
      <c r="LL66" s="240"/>
      <c r="LM66" s="240"/>
      <c r="LN66" s="240"/>
      <c r="LO66" s="240"/>
      <c r="LP66" s="240"/>
      <c r="LQ66" s="240"/>
      <c r="LR66" s="240">
        <f t="shared" si="176"/>
        <v>0</v>
      </c>
      <c r="LU66" s="242"/>
      <c r="LV66" s="240"/>
      <c r="LW66" s="240"/>
      <c r="LX66" s="240"/>
      <c r="LY66" s="240"/>
      <c r="LZ66" s="240"/>
      <c r="MA66" s="240"/>
      <c r="MB66" s="240"/>
      <c r="MC66" s="240"/>
      <c r="MD66" s="240"/>
      <c r="ME66" s="240"/>
      <c r="MF66" s="240"/>
      <c r="MG66" s="240"/>
      <c r="MH66" s="240"/>
      <c r="MI66" s="240"/>
      <c r="MJ66" s="240"/>
      <c r="MK66" s="240"/>
      <c r="ML66" s="240"/>
      <c r="MM66" s="240"/>
      <c r="MN66" s="240"/>
      <c r="MO66" s="240"/>
      <c r="MP66" s="240"/>
      <c r="MQ66" s="240"/>
      <c r="MR66" s="240"/>
      <c r="MS66" s="240"/>
      <c r="MT66" s="240"/>
      <c r="MU66" s="240"/>
      <c r="MV66" s="240"/>
      <c r="MW66" s="240"/>
      <c r="MX66" s="240"/>
      <c r="MY66" s="240">
        <f t="shared" si="177"/>
        <v>0</v>
      </c>
      <c r="NB66" s="242"/>
      <c r="NC66" s="240"/>
      <c r="ND66" s="240"/>
      <c r="NE66" s="240"/>
      <c r="NF66" s="240"/>
      <c r="NG66" s="240"/>
      <c r="NH66" s="240"/>
      <c r="NI66" s="240"/>
      <c r="NJ66" s="240"/>
      <c r="NK66" s="240"/>
      <c r="NL66" s="240"/>
      <c r="NM66" s="240"/>
      <c r="NN66" s="240"/>
      <c r="NO66" s="240"/>
      <c r="NP66" s="240"/>
      <c r="NQ66" s="240"/>
      <c r="NR66" s="240"/>
      <c r="NS66" s="240"/>
      <c r="NT66" s="240"/>
      <c r="NU66" s="240"/>
      <c r="NV66" s="240"/>
      <c r="NW66" s="240"/>
      <c r="NX66" s="240"/>
      <c r="NY66" s="240"/>
      <c r="NZ66" s="240"/>
      <c r="OA66" s="240"/>
      <c r="OB66" s="240"/>
      <c r="OC66" s="240"/>
      <c r="OD66" s="240"/>
      <c r="OE66" s="240"/>
      <c r="OF66" s="240">
        <f t="shared" si="178"/>
        <v>0</v>
      </c>
      <c r="OI66" s="242"/>
      <c r="OJ66" s="240"/>
      <c r="OK66" s="240"/>
      <c r="OL66" s="240"/>
      <c r="OM66" s="240"/>
      <c r="ON66" s="240"/>
      <c r="OO66" s="240"/>
      <c r="OP66" s="240"/>
      <c r="OQ66" s="240"/>
      <c r="OR66" s="240"/>
      <c r="OS66" s="240"/>
      <c r="OT66" s="240"/>
      <c r="OU66" s="240"/>
      <c r="OV66" s="240"/>
      <c r="OW66" s="240"/>
      <c r="OX66" s="240"/>
      <c r="OY66" s="240"/>
      <c r="OZ66" s="240"/>
      <c r="PA66" s="240"/>
      <c r="PB66" s="240"/>
      <c r="PC66" s="240"/>
      <c r="PD66" s="240"/>
      <c r="PE66" s="240"/>
      <c r="PF66" s="240"/>
      <c r="PG66" s="240"/>
      <c r="PH66" s="240"/>
      <c r="PI66" s="240"/>
      <c r="PJ66" s="240"/>
      <c r="PK66" s="240"/>
      <c r="PL66" s="240"/>
      <c r="PM66" s="240">
        <f t="shared" si="179"/>
        <v>0</v>
      </c>
      <c r="PP66" s="242"/>
      <c r="PQ66" s="240"/>
      <c r="PR66" s="240"/>
      <c r="PS66" s="240"/>
      <c r="PT66" s="240"/>
      <c r="PU66" s="240"/>
      <c r="PV66" s="240"/>
      <c r="PW66" s="240"/>
      <c r="PX66" s="240"/>
      <c r="PY66" s="240"/>
      <c r="PZ66" s="240"/>
      <c r="QA66" s="240"/>
      <c r="QB66" s="240"/>
      <c r="QC66" s="240"/>
      <c r="QD66" s="240"/>
      <c r="QE66" s="240"/>
      <c r="QF66" s="240"/>
      <c r="QG66" s="240"/>
      <c r="QH66" s="240"/>
      <c r="QI66" s="240"/>
      <c r="QJ66" s="240"/>
      <c r="QK66" s="240"/>
      <c r="QL66" s="240"/>
      <c r="QM66" s="240"/>
      <c r="QN66" s="240"/>
      <c r="QO66" s="240"/>
      <c r="QP66" s="240"/>
      <c r="QQ66" s="240"/>
      <c r="QR66" s="240"/>
      <c r="QS66" s="240"/>
      <c r="QT66" s="242">
        <f t="shared" si="180"/>
        <v>0</v>
      </c>
      <c r="QU66" s="235"/>
      <c r="QV66" s="235"/>
      <c r="QW66" s="242"/>
      <c r="QX66" s="240"/>
      <c r="QY66" s="240"/>
      <c r="QZ66" s="240"/>
      <c r="RA66" s="240"/>
      <c r="RB66" s="240"/>
      <c r="RC66" s="240"/>
      <c r="RD66" s="240"/>
      <c r="RE66" s="240"/>
      <c r="RF66" s="240"/>
      <c r="RG66" s="240"/>
      <c r="RH66" s="240"/>
      <c r="RI66" s="240"/>
      <c r="RJ66" s="240"/>
      <c r="RK66" s="240"/>
      <c r="RL66" s="240"/>
      <c r="RM66" s="240"/>
      <c r="RN66" s="240"/>
      <c r="RO66" s="240"/>
      <c r="RP66" s="240"/>
      <c r="RQ66" s="240"/>
      <c r="RR66" s="240"/>
      <c r="RS66" s="240"/>
      <c r="RT66" s="240"/>
      <c r="RU66" s="240"/>
      <c r="RV66" s="240"/>
      <c r="RW66" s="240"/>
      <c r="RX66" s="240"/>
      <c r="RY66" s="240"/>
      <c r="RZ66" s="240"/>
      <c r="SA66" s="240"/>
    </row>
    <row r="67" spans="1:495" s="223" customFormat="1" ht="15" hidden="1" outlineLevel="1">
      <c r="A67" s="604">
        <f t="shared" si="36"/>
        <v>55</v>
      </c>
      <c r="B67" s="331"/>
      <c r="C67" s="517"/>
      <c r="D67" s="240"/>
      <c r="E67" s="240"/>
      <c r="F67" s="240"/>
      <c r="G67" s="240"/>
      <c r="H67" s="240"/>
      <c r="I67" s="240"/>
      <c r="J67" s="240"/>
      <c r="K67" s="240"/>
      <c r="L67" s="240"/>
      <c r="M67" s="240"/>
      <c r="N67" s="240"/>
      <c r="O67" s="240"/>
      <c r="P67" s="240"/>
      <c r="Q67" s="240"/>
      <c r="R67" s="240"/>
      <c r="S67" s="240"/>
      <c r="T67" s="240"/>
      <c r="U67" s="240"/>
      <c r="V67" s="240"/>
      <c r="W67" s="240"/>
      <c r="X67" s="240"/>
      <c r="Y67" s="240"/>
      <c r="Z67" s="240"/>
      <c r="AA67" s="240"/>
      <c r="AB67" s="240"/>
      <c r="AC67" s="240"/>
      <c r="AD67" s="240"/>
      <c r="AE67" s="240"/>
      <c r="AF67" s="240"/>
      <c r="AG67" s="240"/>
      <c r="AJ67" s="242"/>
      <c r="AK67" s="240"/>
      <c r="AL67" s="240"/>
      <c r="AM67" s="240"/>
      <c r="AN67" s="240"/>
      <c r="AO67" s="240"/>
      <c r="AP67" s="240"/>
      <c r="AQ67" s="240"/>
      <c r="AR67" s="240"/>
      <c r="AS67" s="240"/>
      <c r="AT67" s="240"/>
      <c r="AU67" s="240"/>
      <c r="AV67" s="240"/>
      <c r="AW67" s="240"/>
      <c r="AX67" s="240"/>
      <c r="AY67" s="240"/>
      <c r="AZ67" s="240"/>
      <c r="BA67" s="240"/>
      <c r="BB67" s="240"/>
      <c r="BC67" s="240"/>
      <c r="BD67" s="240"/>
      <c r="BE67" s="240"/>
      <c r="BF67" s="240"/>
      <c r="BG67" s="240"/>
      <c r="BH67" s="240"/>
      <c r="BI67" s="240"/>
      <c r="BJ67" s="240"/>
      <c r="BK67" s="240"/>
      <c r="BL67" s="240"/>
      <c r="BM67" s="240"/>
      <c r="BN67" s="240"/>
      <c r="BQ67" s="242"/>
      <c r="BR67" s="240"/>
      <c r="BS67" s="240"/>
      <c r="BT67" s="240"/>
      <c r="BU67" s="240"/>
      <c r="BV67" s="240"/>
      <c r="BW67" s="240"/>
      <c r="BX67" s="240"/>
      <c r="BY67" s="240"/>
      <c r="BZ67" s="240"/>
      <c r="CA67" s="240"/>
      <c r="CB67" s="240"/>
      <c r="CC67" s="240"/>
      <c r="CD67" s="240"/>
      <c r="CE67" s="240"/>
      <c r="CF67" s="240"/>
      <c r="CG67" s="240"/>
      <c r="CH67" s="240"/>
      <c r="CI67" s="240"/>
      <c r="CJ67" s="240"/>
      <c r="CK67" s="240"/>
      <c r="CL67" s="240"/>
      <c r="CM67" s="240"/>
      <c r="CN67" s="240"/>
      <c r="CO67" s="240"/>
      <c r="CP67" s="240"/>
      <c r="CQ67" s="240"/>
      <c r="CR67" s="240"/>
      <c r="CS67" s="240"/>
      <c r="CT67" s="240"/>
      <c r="CU67" s="240"/>
      <c r="CX67" s="242"/>
      <c r="CY67" s="240"/>
      <c r="CZ67" s="240"/>
      <c r="DA67" s="240"/>
      <c r="DB67" s="240"/>
      <c r="DC67" s="240"/>
      <c r="DD67" s="240"/>
      <c r="DE67" s="240"/>
      <c r="DF67" s="240"/>
      <c r="DG67" s="240"/>
      <c r="DH67" s="240"/>
      <c r="DI67" s="240"/>
      <c r="DJ67" s="240"/>
      <c r="DK67" s="240"/>
      <c r="DL67" s="240"/>
      <c r="DM67" s="240"/>
      <c r="DN67" s="240"/>
      <c r="DO67" s="240"/>
      <c r="DP67" s="240"/>
      <c r="DQ67" s="240"/>
      <c r="DR67" s="240"/>
      <c r="DS67" s="240"/>
      <c r="DT67" s="240"/>
      <c r="DU67" s="240"/>
      <c r="DV67" s="240"/>
      <c r="DW67" s="240"/>
      <c r="DX67" s="240"/>
      <c r="DY67" s="240"/>
      <c r="DZ67" s="240"/>
      <c r="EA67" s="240"/>
      <c r="EB67" s="240"/>
      <c r="EE67" s="242"/>
      <c r="EF67" s="240"/>
      <c r="EG67" s="240"/>
      <c r="EH67" s="240"/>
      <c r="EI67" s="240"/>
      <c r="EJ67" s="240"/>
      <c r="EK67" s="240"/>
      <c r="EL67" s="240"/>
      <c r="EM67" s="240"/>
      <c r="EN67" s="240"/>
      <c r="EO67" s="240"/>
      <c r="EP67" s="240"/>
      <c r="EQ67" s="240"/>
      <c r="ER67" s="240"/>
      <c r="ES67" s="240"/>
      <c r="ET67" s="240"/>
      <c r="EU67" s="240"/>
      <c r="EV67" s="240"/>
      <c r="EW67" s="240"/>
      <c r="EX67" s="240"/>
      <c r="EY67" s="240"/>
      <c r="EZ67" s="240"/>
      <c r="FA67" s="240"/>
      <c r="FB67" s="240"/>
      <c r="FC67" s="240"/>
      <c r="FD67" s="240"/>
      <c r="FE67" s="240"/>
      <c r="FF67" s="240"/>
      <c r="FG67" s="240"/>
      <c r="FH67" s="240"/>
      <c r="FI67" s="240"/>
      <c r="FL67" s="242"/>
      <c r="FM67" s="240"/>
      <c r="FN67" s="240"/>
      <c r="FO67" s="240"/>
      <c r="FP67" s="240"/>
      <c r="FQ67" s="240"/>
      <c r="FR67" s="240"/>
      <c r="FS67" s="240"/>
      <c r="FT67" s="240"/>
      <c r="FU67" s="240"/>
      <c r="FV67" s="240"/>
      <c r="FW67" s="240"/>
      <c r="FX67" s="240"/>
      <c r="FY67" s="240"/>
      <c r="FZ67" s="240"/>
      <c r="GA67" s="240"/>
      <c r="GB67" s="240"/>
      <c r="GC67" s="240"/>
      <c r="GD67" s="240"/>
      <c r="GE67" s="240"/>
      <c r="GF67" s="240"/>
      <c r="GG67" s="240"/>
      <c r="GH67" s="240"/>
      <c r="GI67" s="240"/>
      <c r="GJ67" s="240"/>
      <c r="GK67" s="240"/>
      <c r="GL67" s="240"/>
      <c r="GM67" s="240"/>
      <c r="GN67" s="240"/>
      <c r="GO67" s="240"/>
      <c r="GP67" s="240"/>
      <c r="GS67" s="242"/>
      <c r="GT67" s="240"/>
      <c r="GU67" s="240"/>
      <c r="GV67" s="240"/>
      <c r="GW67" s="240"/>
      <c r="GX67" s="240"/>
      <c r="GY67" s="240"/>
      <c r="GZ67" s="240"/>
      <c r="HA67" s="240"/>
      <c r="HB67" s="240"/>
      <c r="HC67" s="240"/>
      <c r="HD67" s="240"/>
      <c r="HE67" s="240"/>
      <c r="HF67" s="240"/>
      <c r="HG67" s="240"/>
      <c r="HH67" s="240"/>
      <c r="HI67" s="240"/>
      <c r="HJ67" s="240"/>
      <c r="HK67" s="240"/>
      <c r="HL67" s="240"/>
      <c r="HM67" s="240"/>
      <c r="HN67" s="240"/>
      <c r="HO67" s="240"/>
      <c r="HP67" s="240"/>
      <c r="HQ67" s="240"/>
      <c r="HR67" s="240"/>
      <c r="HS67" s="240"/>
      <c r="HT67" s="240"/>
      <c r="HU67" s="240"/>
      <c r="HV67" s="240"/>
      <c r="HW67" s="240"/>
      <c r="HZ67" s="242"/>
      <c r="IA67" s="513"/>
      <c r="IB67" s="513"/>
      <c r="IC67" s="513"/>
      <c r="ID67" s="240"/>
      <c r="IE67" s="513"/>
      <c r="IF67" s="513"/>
      <c r="IG67" s="240"/>
      <c r="IH67" s="513"/>
      <c r="II67" s="513"/>
      <c r="IJ67" s="513"/>
      <c r="IK67" s="513"/>
      <c r="IL67" s="240"/>
      <c r="IM67" s="240"/>
      <c r="IN67" s="240"/>
      <c r="IO67" s="240"/>
      <c r="IP67" s="240"/>
      <c r="IQ67" s="513"/>
      <c r="IR67" s="240"/>
      <c r="IS67" s="240"/>
      <c r="IT67" s="513"/>
      <c r="IU67" s="513"/>
      <c r="IV67" s="513"/>
      <c r="IW67" s="513"/>
      <c r="IX67" s="240"/>
      <c r="IY67" s="513"/>
      <c r="IZ67" s="513"/>
      <c r="JA67" s="513"/>
      <c r="JB67" s="513"/>
      <c r="JC67" s="514"/>
      <c r="JD67" s="240">
        <f t="shared" si="146"/>
        <v>0</v>
      </c>
      <c r="JG67" s="242"/>
      <c r="JH67" s="240"/>
      <c r="JI67" s="240"/>
      <c r="JJ67" s="240"/>
      <c r="JK67" s="240"/>
      <c r="JL67" s="240"/>
      <c r="JM67" s="240"/>
      <c r="JN67" s="240"/>
      <c r="JO67" s="240"/>
      <c r="JP67" s="240"/>
      <c r="JQ67" s="240"/>
      <c r="JR67" s="240"/>
      <c r="JS67" s="240"/>
      <c r="JT67" s="240"/>
      <c r="JU67" s="240"/>
      <c r="JV67" s="240"/>
      <c r="JW67" s="240"/>
      <c r="JX67" s="240"/>
      <c r="JY67" s="240"/>
      <c r="JZ67" s="240"/>
      <c r="KA67" s="240"/>
      <c r="KB67" s="240"/>
      <c r="KC67" s="240"/>
      <c r="KD67" s="240"/>
      <c r="KE67" s="240"/>
      <c r="KF67" s="240"/>
      <c r="KG67" s="240"/>
      <c r="KH67" s="240"/>
      <c r="KI67" s="240"/>
      <c r="KJ67" s="240"/>
      <c r="KK67" s="240">
        <f t="shared" si="175"/>
        <v>0</v>
      </c>
      <c r="KL67" s="234"/>
      <c r="KN67" s="242"/>
      <c r="KO67" s="240"/>
      <c r="KP67" s="240"/>
      <c r="KQ67" s="240"/>
      <c r="KR67" s="240"/>
      <c r="KS67" s="240"/>
      <c r="KT67" s="240"/>
      <c r="KU67" s="240"/>
      <c r="KV67" s="240"/>
      <c r="KW67" s="240"/>
      <c r="KX67" s="240"/>
      <c r="KY67" s="240"/>
      <c r="KZ67" s="240"/>
      <c r="LA67" s="240"/>
      <c r="LB67" s="240"/>
      <c r="LC67" s="240"/>
      <c r="LD67" s="240"/>
      <c r="LE67" s="240"/>
      <c r="LF67" s="240"/>
      <c r="LG67" s="240"/>
      <c r="LH67" s="240"/>
      <c r="LI67" s="240"/>
      <c r="LJ67" s="240"/>
      <c r="LK67" s="240"/>
      <c r="LL67" s="240"/>
      <c r="LM67" s="240"/>
      <c r="LN67" s="240"/>
      <c r="LO67" s="240"/>
      <c r="LP67" s="240"/>
      <c r="LQ67" s="240"/>
      <c r="LR67" s="240">
        <f t="shared" si="176"/>
        <v>0</v>
      </c>
      <c r="LU67" s="242"/>
      <c r="LV67" s="240"/>
      <c r="LW67" s="240"/>
      <c r="LX67" s="240"/>
      <c r="LY67" s="240"/>
      <c r="LZ67" s="240"/>
      <c r="MA67" s="240"/>
      <c r="MB67" s="240"/>
      <c r="MC67" s="240"/>
      <c r="MD67" s="240"/>
      <c r="ME67" s="240"/>
      <c r="MF67" s="240"/>
      <c r="MG67" s="240"/>
      <c r="MH67" s="240"/>
      <c r="MI67" s="240"/>
      <c r="MJ67" s="240"/>
      <c r="MK67" s="240"/>
      <c r="ML67" s="240"/>
      <c r="MM67" s="240"/>
      <c r="MN67" s="240"/>
      <c r="MO67" s="240"/>
      <c r="MP67" s="240"/>
      <c r="MQ67" s="240"/>
      <c r="MR67" s="240"/>
      <c r="MS67" s="240"/>
      <c r="MT67" s="240"/>
      <c r="MU67" s="240"/>
      <c r="MV67" s="240"/>
      <c r="MW67" s="240"/>
      <c r="MX67" s="240"/>
      <c r="MY67" s="240">
        <f t="shared" si="177"/>
        <v>0</v>
      </c>
      <c r="NB67" s="242"/>
      <c r="NC67" s="240"/>
      <c r="ND67" s="240"/>
      <c r="NE67" s="240"/>
      <c r="NF67" s="240"/>
      <c r="NG67" s="240"/>
      <c r="NH67" s="240"/>
      <c r="NI67" s="240"/>
      <c r="NJ67" s="240"/>
      <c r="NK67" s="240"/>
      <c r="NL67" s="240"/>
      <c r="NM67" s="240"/>
      <c r="NN67" s="240"/>
      <c r="NO67" s="240"/>
      <c r="NP67" s="240"/>
      <c r="NQ67" s="240"/>
      <c r="NR67" s="240"/>
      <c r="NS67" s="240"/>
      <c r="NT67" s="240"/>
      <c r="NU67" s="240"/>
      <c r="NV67" s="240"/>
      <c r="NW67" s="240"/>
      <c r="NX67" s="240"/>
      <c r="NY67" s="240"/>
      <c r="NZ67" s="240"/>
      <c r="OA67" s="240"/>
      <c r="OB67" s="240"/>
      <c r="OC67" s="240"/>
      <c r="OD67" s="240"/>
      <c r="OE67" s="240"/>
      <c r="OF67" s="240">
        <f t="shared" si="178"/>
        <v>0</v>
      </c>
      <c r="OI67" s="242"/>
      <c r="OJ67" s="240"/>
      <c r="OK67" s="240"/>
      <c r="OL67" s="240"/>
      <c r="OM67" s="240"/>
      <c r="ON67" s="240"/>
      <c r="OO67" s="240"/>
      <c r="OP67" s="240"/>
      <c r="OQ67" s="240"/>
      <c r="OR67" s="240"/>
      <c r="OS67" s="240"/>
      <c r="OT67" s="240"/>
      <c r="OU67" s="240"/>
      <c r="OV67" s="240"/>
      <c r="OW67" s="240"/>
      <c r="OX67" s="240"/>
      <c r="OY67" s="240"/>
      <c r="OZ67" s="240"/>
      <c r="PA67" s="240"/>
      <c r="PB67" s="240"/>
      <c r="PC67" s="240"/>
      <c r="PD67" s="240"/>
      <c r="PE67" s="240"/>
      <c r="PF67" s="240"/>
      <c r="PG67" s="240"/>
      <c r="PH67" s="240"/>
      <c r="PI67" s="240"/>
      <c r="PJ67" s="240"/>
      <c r="PK67" s="240"/>
      <c r="PL67" s="240"/>
      <c r="PM67" s="240">
        <f t="shared" si="179"/>
        <v>0</v>
      </c>
      <c r="PP67" s="242"/>
      <c r="PQ67" s="240"/>
      <c r="PR67" s="240"/>
      <c r="PS67" s="240"/>
      <c r="PT67" s="240"/>
      <c r="PU67" s="240"/>
      <c r="PV67" s="240"/>
      <c r="PW67" s="240"/>
      <c r="PX67" s="240"/>
      <c r="PY67" s="240"/>
      <c r="PZ67" s="240"/>
      <c r="QA67" s="240"/>
      <c r="QB67" s="240"/>
      <c r="QC67" s="240"/>
      <c r="QD67" s="240"/>
      <c r="QE67" s="240"/>
      <c r="QF67" s="240"/>
      <c r="QG67" s="240"/>
      <c r="QH67" s="240"/>
      <c r="QI67" s="240"/>
      <c r="QJ67" s="240"/>
      <c r="QK67" s="240"/>
      <c r="QL67" s="240"/>
      <c r="QM67" s="240"/>
      <c r="QN67" s="240"/>
      <c r="QO67" s="240"/>
      <c r="QP67" s="240"/>
      <c r="QQ67" s="240"/>
      <c r="QR67" s="240"/>
      <c r="QS67" s="240"/>
      <c r="QT67" s="242">
        <f t="shared" si="180"/>
        <v>0</v>
      </c>
      <c r="QU67" s="235"/>
      <c r="QV67" s="235"/>
      <c r="QW67" s="242"/>
      <c r="QX67" s="240"/>
      <c r="QY67" s="240"/>
      <c r="QZ67" s="240"/>
      <c r="RA67" s="240"/>
      <c r="RB67" s="240"/>
      <c r="RC67" s="240"/>
      <c r="RD67" s="240"/>
      <c r="RE67" s="240"/>
      <c r="RF67" s="240"/>
      <c r="RG67" s="240"/>
      <c r="RH67" s="240"/>
      <c r="RI67" s="240"/>
      <c r="RJ67" s="240"/>
      <c r="RK67" s="240"/>
      <c r="RL67" s="240"/>
      <c r="RM67" s="240"/>
      <c r="RN67" s="240"/>
      <c r="RO67" s="240"/>
      <c r="RP67" s="240"/>
      <c r="RQ67" s="240"/>
      <c r="RR67" s="240"/>
      <c r="RS67" s="240"/>
      <c r="RT67" s="240"/>
      <c r="RU67" s="240"/>
      <c r="RV67" s="240"/>
      <c r="RW67" s="240"/>
      <c r="RX67" s="240"/>
      <c r="RY67" s="240"/>
      <c r="RZ67" s="240"/>
      <c r="SA67" s="240"/>
    </row>
    <row r="68" spans="1:495" s="223" customFormat="1" ht="15" hidden="1" outlineLevel="1">
      <c r="A68" s="604">
        <f t="shared" si="36"/>
        <v>56</v>
      </c>
      <c r="B68" s="331"/>
      <c r="C68" s="517"/>
      <c r="D68" s="240"/>
      <c r="E68" s="240"/>
      <c r="F68" s="240"/>
      <c r="G68" s="240"/>
      <c r="H68" s="240"/>
      <c r="I68" s="240"/>
      <c r="J68" s="240"/>
      <c r="K68" s="240"/>
      <c r="L68" s="240"/>
      <c r="M68" s="240"/>
      <c r="N68" s="240"/>
      <c r="O68" s="240"/>
      <c r="P68" s="240"/>
      <c r="Q68" s="240"/>
      <c r="R68" s="240"/>
      <c r="S68" s="240"/>
      <c r="T68" s="240"/>
      <c r="U68" s="240"/>
      <c r="V68" s="240"/>
      <c r="W68" s="240"/>
      <c r="X68" s="240"/>
      <c r="Y68" s="240"/>
      <c r="Z68" s="240"/>
      <c r="AA68" s="240"/>
      <c r="AB68" s="240"/>
      <c r="AC68" s="240"/>
      <c r="AD68" s="240"/>
      <c r="AE68" s="240"/>
      <c r="AF68" s="240"/>
      <c r="AG68" s="240"/>
      <c r="AJ68" s="242"/>
      <c r="AK68" s="240"/>
      <c r="AL68" s="240"/>
      <c r="AM68" s="240"/>
      <c r="AN68" s="240"/>
      <c r="AO68" s="240"/>
      <c r="AP68" s="240"/>
      <c r="AQ68" s="240"/>
      <c r="AR68" s="240"/>
      <c r="AS68" s="240"/>
      <c r="AT68" s="240"/>
      <c r="AU68" s="240"/>
      <c r="AV68" s="240"/>
      <c r="AW68" s="240"/>
      <c r="AX68" s="240"/>
      <c r="AY68" s="240"/>
      <c r="AZ68" s="240"/>
      <c r="BA68" s="240"/>
      <c r="BB68" s="240"/>
      <c r="BC68" s="240"/>
      <c r="BD68" s="240"/>
      <c r="BE68" s="240"/>
      <c r="BF68" s="240"/>
      <c r="BG68" s="240"/>
      <c r="BH68" s="240"/>
      <c r="BI68" s="240"/>
      <c r="BJ68" s="240"/>
      <c r="BK68" s="240"/>
      <c r="BL68" s="240"/>
      <c r="BM68" s="240"/>
      <c r="BN68" s="240"/>
      <c r="BQ68" s="242"/>
      <c r="BR68" s="240"/>
      <c r="BS68" s="240"/>
      <c r="BT68" s="240"/>
      <c r="BU68" s="240"/>
      <c r="BV68" s="240"/>
      <c r="BW68" s="240"/>
      <c r="BX68" s="240"/>
      <c r="BY68" s="240"/>
      <c r="BZ68" s="240"/>
      <c r="CA68" s="240"/>
      <c r="CB68" s="240"/>
      <c r="CC68" s="240"/>
      <c r="CD68" s="240"/>
      <c r="CE68" s="240"/>
      <c r="CF68" s="240"/>
      <c r="CG68" s="240"/>
      <c r="CH68" s="240"/>
      <c r="CI68" s="240"/>
      <c r="CJ68" s="240"/>
      <c r="CK68" s="240"/>
      <c r="CL68" s="240"/>
      <c r="CM68" s="240"/>
      <c r="CN68" s="240"/>
      <c r="CO68" s="240"/>
      <c r="CP68" s="240"/>
      <c r="CQ68" s="240"/>
      <c r="CR68" s="240"/>
      <c r="CS68" s="240"/>
      <c r="CT68" s="240"/>
      <c r="CU68" s="240"/>
      <c r="CX68" s="242"/>
      <c r="CY68" s="240"/>
      <c r="CZ68" s="240"/>
      <c r="DA68" s="240"/>
      <c r="DB68" s="240"/>
      <c r="DC68" s="240"/>
      <c r="DD68" s="240"/>
      <c r="DE68" s="240"/>
      <c r="DF68" s="240"/>
      <c r="DG68" s="240"/>
      <c r="DH68" s="240"/>
      <c r="DI68" s="240"/>
      <c r="DJ68" s="240"/>
      <c r="DK68" s="240"/>
      <c r="DL68" s="240"/>
      <c r="DM68" s="240"/>
      <c r="DN68" s="240"/>
      <c r="DO68" s="240"/>
      <c r="DP68" s="240"/>
      <c r="DQ68" s="240"/>
      <c r="DR68" s="240"/>
      <c r="DS68" s="240"/>
      <c r="DT68" s="240"/>
      <c r="DU68" s="240"/>
      <c r="DV68" s="240"/>
      <c r="DW68" s="240"/>
      <c r="DX68" s="240"/>
      <c r="DY68" s="240"/>
      <c r="DZ68" s="240"/>
      <c r="EA68" s="240"/>
      <c r="EB68" s="240"/>
      <c r="EE68" s="242"/>
      <c r="EF68" s="240"/>
      <c r="EG68" s="240"/>
      <c r="EH68" s="240"/>
      <c r="EI68" s="240"/>
      <c r="EJ68" s="240"/>
      <c r="EK68" s="240"/>
      <c r="EL68" s="240"/>
      <c r="EM68" s="240"/>
      <c r="EN68" s="240"/>
      <c r="EO68" s="240"/>
      <c r="EP68" s="240"/>
      <c r="EQ68" s="240"/>
      <c r="ER68" s="240"/>
      <c r="ES68" s="240"/>
      <c r="ET68" s="240"/>
      <c r="EU68" s="240"/>
      <c r="EV68" s="240"/>
      <c r="EW68" s="240"/>
      <c r="EX68" s="240"/>
      <c r="EY68" s="240"/>
      <c r="EZ68" s="240"/>
      <c r="FA68" s="240"/>
      <c r="FB68" s="240"/>
      <c r="FC68" s="240"/>
      <c r="FD68" s="240"/>
      <c r="FE68" s="240"/>
      <c r="FF68" s="240"/>
      <c r="FG68" s="240"/>
      <c r="FH68" s="240"/>
      <c r="FI68" s="240"/>
      <c r="FL68" s="242"/>
      <c r="FM68" s="240"/>
      <c r="FN68" s="240"/>
      <c r="FO68" s="240"/>
      <c r="FP68" s="240"/>
      <c r="FQ68" s="240"/>
      <c r="FR68" s="240"/>
      <c r="FS68" s="240"/>
      <c r="FT68" s="240"/>
      <c r="FU68" s="240"/>
      <c r="FV68" s="240"/>
      <c r="FW68" s="240"/>
      <c r="FX68" s="240"/>
      <c r="FY68" s="240"/>
      <c r="FZ68" s="240"/>
      <c r="GA68" s="240"/>
      <c r="GB68" s="240"/>
      <c r="GC68" s="240"/>
      <c r="GD68" s="240"/>
      <c r="GE68" s="240"/>
      <c r="GF68" s="240"/>
      <c r="GG68" s="240"/>
      <c r="GH68" s="240"/>
      <c r="GI68" s="240"/>
      <c r="GJ68" s="240"/>
      <c r="GK68" s="240"/>
      <c r="GL68" s="240"/>
      <c r="GM68" s="240"/>
      <c r="GN68" s="240"/>
      <c r="GO68" s="240"/>
      <c r="GP68" s="240"/>
      <c r="GS68" s="242"/>
      <c r="GT68" s="240"/>
      <c r="GU68" s="240"/>
      <c r="GV68" s="240"/>
      <c r="GW68" s="240"/>
      <c r="GX68" s="240"/>
      <c r="GY68" s="240"/>
      <c r="GZ68" s="240"/>
      <c r="HA68" s="240"/>
      <c r="HB68" s="240"/>
      <c r="HC68" s="240"/>
      <c r="HD68" s="240"/>
      <c r="HE68" s="240"/>
      <c r="HF68" s="240"/>
      <c r="HG68" s="240"/>
      <c r="HH68" s="240"/>
      <c r="HI68" s="240"/>
      <c r="HJ68" s="240"/>
      <c r="HK68" s="240"/>
      <c r="HL68" s="240"/>
      <c r="HM68" s="240"/>
      <c r="HN68" s="240"/>
      <c r="HO68" s="240"/>
      <c r="HP68" s="240"/>
      <c r="HQ68" s="240"/>
      <c r="HR68" s="240"/>
      <c r="HS68" s="240"/>
      <c r="HT68" s="240"/>
      <c r="HU68" s="240"/>
      <c r="HV68" s="240"/>
      <c r="HW68" s="240"/>
      <c r="HZ68" s="242"/>
      <c r="IA68" s="240"/>
      <c r="IB68" s="513"/>
      <c r="IC68" s="513"/>
      <c r="ID68" s="240"/>
      <c r="IE68" s="513"/>
      <c r="IF68" s="240"/>
      <c r="IG68" s="240"/>
      <c r="IH68" s="240"/>
      <c r="II68" s="513"/>
      <c r="IJ68" s="513"/>
      <c r="IK68" s="240"/>
      <c r="IL68" s="240"/>
      <c r="IM68" s="240"/>
      <c r="IN68" s="240"/>
      <c r="IO68" s="240"/>
      <c r="IP68" s="240"/>
      <c r="IQ68" s="240"/>
      <c r="IR68" s="240"/>
      <c r="IS68" s="240"/>
      <c r="IT68" s="513"/>
      <c r="IU68" s="240"/>
      <c r="IV68" s="513"/>
      <c r="IW68" s="240"/>
      <c r="IX68" s="240"/>
      <c r="IY68" s="240"/>
      <c r="IZ68" s="240"/>
      <c r="JA68" s="513"/>
      <c r="JB68" s="240"/>
      <c r="JC68" s="514"/>
      <c r="JD68" s="240">
        <f t="shared" si="146"/>
        <v>0</v>
      </c>
      <c r="JG68" s="242"/>
      <c r="JH68" s="240"/>
      <c r="JI68" s="240"/>
      <c r="JJ68" s="240"/>
      <c r="JK68" s="240"/>
      <c r="JL68" s="240"/>
      <c r="JM68" s="240"/>
      <c r="JN68" s="240"/>
      <c r="JO68" s="240"/>
      <c r="JP68" s="240"/>
      <c r="JQ68" s="240"/>
      <c r="JR68" s="240"/>
      <c r="JS68" s="240"/>
      <c r="JT68" s="240"/>
      <c r="JU68" s="240"/>
      <c r="JV68" s="240"/>
      <c r="JW68" s="240"/>
      <c r="JX68" s="240"/>
      <c r="JY68" s="240"/>
      <c r="JZ68" s="240"/>
      <c r="KA68" s="240"/>
      <c r="KB68" s="240"/>
      <c r="KC68" s="240"/>
      <c r="KD68" s="240"/>
      <c r="KE68" s="240"/>
      <c r="KF68" s="240"/>
      <c r="KG68" s="240"/>
      <c r="KH68" s="240"/>
      <c r="KI68" s="240"/>
      <c r="KJ68" s="240"/>
      <c r="KK68" s="240">
        <f t="shared" si="175"/>
        <v>0</v>
      </c>
      <c r="KL68" s="234"/>
      <c r="KN68" s="242"/>
      <c r="KO68" s="240"/>
      <c r="KP68" s="240"/>
      <c r="KQ68" s="240"/>
      <c r="KR68" s="240"/>
      <c r="KS68" s="240"/>
      <c r="KT68" s="240"/>
      <c r="KU68" s="240"/>
      <c r="KV68" s="240"/>
      <c r="KW68" s="240"/>
      <c r="KX68" s="240"/>
      <c r="KY68" s="240"/>
      <c r="KZ68" s="240"/>
      <c r="LA68" s="240"/>
      <c r="LB68" s="240"/>
      <c r="LC68" s="240"/>
      <c r="LD68" s="240"/>
      <c r="LE68" s="240"/>
      <c r="LF68" s="240"/>
      <c r="LG68" s="240"/>
      <c r="LH68" s="240"/>
      <c r="LI68" s="240"/>
      <c r="LJ68" s="240"/>
      <c r="LK68" s="240"/>
      <c r="LL68" s="240"/>
      <c r="LM68" s="240"/>
      <c r="LN68" s="240"/>
      <c r="LO68" s="240"/>
      <c r="LP68" s="240"/>
      <c r="LQ68" s="240"/>
      <c r="LR68" s="240">
        <f t="shared" si="176"/>
        <v>0</v>
      </c>
      <c r="LU68" s="242"/>
      <c r="LV68" s="240"/>
      <c r="LW68" s="240"/>
      <c r="LX68" s="240"/>
      <c r="LY68" s="240"/>
      <c r="LZ68" s="240"/>
      <c r="MA68" s="240"/>
      <c r="MB68" s="240"/>
      <c r="MC68" s="240"/>
      <c r="MD68" s="240"/>
      <c r="ME68" s="240"/>
      <c r="MF68" s="240"/>
      <c r="MG68" s="240"/>
      <c r="MH68" s="240"/>
      <c r="MI68" s="240"/>
      <c r="MJ68" s="240"/>
      <c r="MK68" s="240"/>
      <c r="ML68" s="240"/>
      <c r="MM68" s="240"/>
      <c r="MN68" s="240"/>
      <c r="MO68" s="240"/>
      <c r="MP68" s="240"/>
      <c r="MQ68" s="240"/>
      <c r="MR68" s="240"/>
      <c r="MS68" s="240"/>
      <c r="MT68" s="240"/>
      <c r="MU68" s="240"/>
      <c r="MV68" s="240"/>
      <c r="MW68" s="240"/>
      <c r="MX68" s="240"/>
      <c r="MY68" s="240">
        <f t="shared" si="177"/>
        <v>0</v>
      </c>
      <c r="NB68" s="242"/>
      <c r="NC68" s="240"/>
      <c r="ND68" s="240"/>
      <c r="NE68" s="240"/>
      <c r="NF68" s="240"/>
      <c r="NG68" s="240"/>
      <c r="NH68" s="240"/>
      <c r="NI68" s="240"/>
      <c r="NJ68" s="240"/>
      <c r="NK68" s="240"/>
      <c r="NL68" s="240"/>
      <c r="NM68" s="240"/>
      <c r="NN68" s="240"/>
      <c r="NO68" s="240"/>
      <c r="NP68" s="240"/>
      <c r="NQ68" s="240"/>
      <c r="NR68" s="240"/>
      <c r="NS68" s="240"/>
      <c r="NT68" s="240"/>
      <c r="NU68" s="240"/>
      <c r="NV68" s="240"/>
      <c r="NW68" s="240"/>
      <c r="NX68" s="240"/>
      <c r="NY68" s="240"/>
      <c r="NZ68" s="240"/>
      <c r="OA68" s="240"/>
      <c r="OB68" s="240"/>
      <c r="OC68" s="240"/>
      <c r="OD68" s="240"/>
      <c r="OE68" s="240"/>
      <c r="OF68" s="240">
        <f t="shared" si="178"/>
        <v>0</v>
      </c>
      <c r="OI68" s="242"/>
      <c r="OJ68" s="240"/>
      <c r="OK68" s="240"/>
      <c r="OL68" s="240"/>
      <c r="OM68" s="240"/>
      <c r="ON68" s="240"/>
      <c r="OO68" s="240"/>
      <c r="OP68" s="240"/>
      <c r="OQ68" s="240"/>
      <c r="OR68" s="240"/>
      <c r="OS68" s="240"/>
      <c r="OT68" s="240"/>
      <c r="OU68" s="240"/>
      <c r="OV68" s="240"/>
      <c r="OW68" s="240"/>
      <c r="OX68" s="240"/>
      <c r="OY68" s="240"/>
      <c r="OZ68" s="240"/>
      <c r="PA68" s="240"/>
      <c r="PB68" s="240"/>
      <c r="PC68" s="240"/>
      <c r="PD68" s="240"/>
      <c r="PE68" s="240"/>
      <c r="PF68" s="240"/>
      <c r="PG68" s="240"/>
      <c r="PH68" s="240"/>
      <c r="PI68" s="240"/>
      <c r="PJ68" s="240"/>
      <c r="PK68" s="240"/>
      <c r="PL68" s="240"/>
      <c r="PM68" s="240">
        <f t="shared" si="179"/>
        <v>0</v>
      </c>
      <c r="PP68" s="242"/>
      <c r="PQ68" s="240"/>
      <c r="PR68" s="240"/>
      <c r="PS68" s="240"/>
      <c r="PT68" s="240"/>
      <c r="PU68" s="240"/>
      <c r="PV68" s="240"/>
      <c r="PW68" s="240"/>
      <c r="PX68" s="240"/>
      <c r="PY68" s="240"/>
      <c r="PZ68" s="240"/>
      <c r="QA68" s="240"/>
      <c r="QB68" s="240"/>
      <c r="QC68" s="240"/>
      <c r="QD68" s="240"/>
      <c r="QE68" s="240"/>
      <c r="QF68" s="240"/>
      <c r="QG68" s="240"/>
      <c r="QH68" s="240"/>
      <c r="QI68" s="240"/>
      <c r="QJ68" s="240"/>
      <c r="QK68" s="240"/>
      <c r="QL68" s="240"/>
      <c r="QM68" s="240"/>
      <c r="QN68" s="240"/>
      <c r="QO68" s="240"/>
      <c r="QP68" s="240"/>
      <c r="QQ68" s="240"/>
      <c r="QR68" s="240"/>
      <c r="QS68" s="240"/>
      <c r="QT68" s="242">
        <f t="shared" si="180"/>
        <v>0</v>
      </c>
      <c r="QU68" s="235"/>
      <c r="QV68" s="235"/>
      <c r="QW68" s="242"/>
      <c r="QX68" s="240"/>
      <c r="QY68" s="240"/>
      <c r="QZ68" s="240"/>
      <c r="RA68" s="240"/>
      <c r="RB68" s="240"/>
      <c r="RC68" s="240"/>
      <c r="RD68" s="240"/>
      <c r="RE68" s="240"/>
      <c r="RF68" s="240"/>
      <c r="RG68" s="240"/>
      <c r="RH68" s="240"/>
      <c r="RI68" s="240"/>
      <c r="RJ68" s="240"/>
      <c r="RK68" s="240"/>
      <c r="RL68" s="240"/>
      <c r="RM68" s="240"/>
      <c r="RN68" s="240"/>
      <c r="RO68" s="240"/>
      <c r="RP68" s="240"/>
      <c r="RQ68" s="240"/>
      <c r="RR68" s="240"/>
      <c r="RS68" s="240"/>
      <c r="RT68" s="240"/>
      <c r="RU68" s="240"/>
      <c r="RV68" s="240"/>
      <c r="RW68" s="240"/>
      <c r="RX68" s="240"/>
      <c r="RY68" s="240"/>
      <c r="RZ68" s="240"/>
      <c r="SA68" s="240"/>
    </row>
    <row r="69" spans="1:495" s="223" customFormat="1" ht="15" hidden="1" outlineLevel="1">
      <c r="A69" s="604">
        <f t="shared" si="36"/>
        <v>57</v>
      </c>
      <c r="B69" s="331"/>
      <c r="C69" s="517"/>
      <c r="D69" s="240"/>
      <c r="E69" s="240"/>
      <c r="F69" s="240"/>
      <c r="G69" s="240"/>
      <c r="H69" s="240"/>
      <c r="I69" s="240"/>
      <c r="J69" s="240"/>
      <c r="K69" s="240"/>
      <c r="L69" s="240"/>
      <c r="M69" s="240"/>
      <c r="N69" s="240"/>
      <c r="O69" s="240"/>
      <c r="P69" s="240"/>
      <c r="Q69" s="240"/>
      <c r="R69" s="240"/>
      <c r="S69" s="240"/>
      <c r="T69" s="240"/>
      <c r="U69" s="240"/>
      <c r="V69" s="240"/>
      <c r="W69" s="240"/>
      <c r="X69" s="240"/>
      <c r="Y69" s="240"/>
      <c r="Z69" s="240"/>
      <c r="AA69" s="240"/>
      <c r="AB69" s="240"/>
      <c r="AC69" s="240"/>
      <c r="AD69" s="240"/>
      <c r="AE69" s="240"/>
      <c r="AF69" s="240"/>
      <c r="AG69" s="240"/>
      <c r="AJ69" s="242"/>
      <c r="AK69" s="240"/>
      <c r="AL69" s="240"/>
      <c r="AM69" s="240"/>
      <c r="AN69" s="240"/>
      <c r="AO69" s="240"/>
      <c r="AP69" s="240"/>
      <c r="AQ69" s="240"/>
      <c r="AR69" s="240"/>
      <c r="AS69" s="240"/>
      <c r="AT69" s="240"/>
      <c r="AU69" s="240"/>
      <c r="AV69" s="240"/>
      <c r="AW69" s="240"/>
      <c r="AX69" s="240"/>
      <c r="AY69" s="240"/>
      <c r="AZ69" s="240"/>
      <c r="BA69" s="240"/>
      <c r="BB69" s="240"/>
      <c r="BC69" s="240"/>
      <c r="BD69" s="240"/>
      <c r="BE69" s="240"/>
      <c r="BF69" s="240"/>
      <c r="BG69" s="240"/>
      <c r="BH69" s="240"/>
      <c r="BI69" s="240"/>
      <c r="BJ69" s="240"/>
      <c r="BK69" s="240"/>
      <c r="BL69" s="240"/>
      <c r="BM69" s="240"/>
      <c r="BN69" s="240"/>
      <c r="BQ69" s="242"/>
      <c r="BR69" s="240"/>
      <c r="BS69" s="240"/>
      <c r="BT69" s="240"/>
      <c r="BU69" s="240"/>
      <c r="BV69" s="240"/>
      <c r="BW69" s="240"/>
      <c r="BX69" s="240"/>
      <c r="BY69" s="240"/>
      <c r="BZ69" s="240"/>
      <c r="CA69" s="240"/>
      <c r="CB69" s="240"/>
      <c r="CC69" s="240"/>
      <c r="CD69" s="240"/>
      <c r="CE69" s="240"/>
      <c r="CF69" s="240"/>
      <c r="CG69" s="240"/>
      <c r="CH69" s="240"/>
      <c r="CI69" s="240"/>
      <c r="CJ69" s="240"/>
      <c r="CK69" s="240"/>
      <c r="CL69" s="240"/>
      <c r="CM69" s="240"/>
      <c r="CN69" s="240"/>
      <c r="CO69" s="240"/>
      <c r="CP69" s="240"/>
      <c r="CQ69" s="240"/>
      <c r="CR69" s="240"/>
      <c r="CS69" s="240"/>
      <c r="CT69" s="240"/>
      <c r="CU69" s="240"/>
      <c r="CX69" s="242"/>
      <c r="CY69" s="240"/>
      <c r="CZ69" s="240"/>
      <c r="DA69" s="240"/>
      <c r="DB69" s="240"/>
      <c r="DC69" s="240"/>
      <c r="DD69" s="240"/>
      <c r="DE69" s="240"/>
      <c r="DF69" s="240"/>
      <c r="DG69" s="240"/>
      <c r="DH69" s="240"/>
      <c r="DI69" s="240"/>
      <c r="DJ69" s="240"/>
      <c r="DK69" s="240"/>
      <c r="DL69" s="240"/>
      <c r="DM69" s="240"/>
      <c r="DN69" s="240"/>
      <c r="DO69" s="240"/>
      <c r="DP69" s="240"/>
      <c r="DQ69" s="240"/>
      <c r="DR69" s="240"/>
      <c r="DS69" s="240"/>
      <c r="DT69" s="240"/>
      <c r="DU69" s="240"/>
      <c r="DV69" s="240"/>
      <c r="DW69" s="240"/>
      <c r="DX69" s="240"/>
      <c r="DY69" s="240"/>
      <c r="DZ69" s="240"/>
      <c r="EA69" s="240"/>
      <c r="EB69" s="240"/>
      <c r="EE69" s="242"/>
      <c r="EF69" s="240"/>
      <c r="EG69" s="240"/>
      <c r="EH69" s="240"/>
      <c r="EI69" s="240"/>
      <c r="EJ69" s="240"/>
      <c r="EK69" s="240"/>
      <c r="EL69" s="240"/>
      <c r="EM69" s="240"/>
      <c r="EN69" s="240"/>
      <c r="EO69" s="240"/>
      <c r="EP69" s="240"/>
      <c r="EQ69" s="240"/>
      <c r="ER69" s="240"/>
      <c r="ES69" s="240"/>
      <c r="ET69" s="240"/>
      <c r="EU69" s="240"/>
      <c r="EV69" s="240"/>
      <c r="EW69" s="240"/>
      <c r="EX69" s="240"/>
      <c r="EY69" s="240"/>
      <c r="EZ69" s="240"/>
      <c r="FA69" s="240"/>
      <c r="FB69" s="240"/>
      <c r="FC69" s="240"/>
      <c r="FD69" s="240"/>
      <c r="FE69" s="240"/>
      <c r="FF69" s="240"/>
      <c r="FG69" s="240"/>
      <c r="FH69" s="240"/>
      <c r="FI69" s="240"/>
      <c r="FL69" s="242"/>
      <c r="FM69" s="240"/>
      <c r="FN69" s="240"/>
      <c r="FO69" s="240"/>
      <c r="FP69" s="240"/>
      <c r="FQ69" s="240"/>
      <c r="FR69" s="240"/>
      <c r="FS69" s="240"/>
      <c r="FT69" s="240"/>
      <c r="FU69" s="240"/>
      <c r="FV69" s="240"/>
      <c r="FW69" s="240"/>
      <c r="FX69" s="240"/>
      <c r="FY69" s="240"/>
      <c r="FZ69" s="240"/>
      <c r="GA69" s="240"/>
      <c r="GB69" s="240"/>
      <c r="GC69" s="240"/>
      <c r="GD69" s="240"/>
      <c r="GE69" s="240"/>
      <c r="GF69" s="240"/>
      <c r="GG69" s="240"/>
      <c r="GH69" s="240"/>
      <c r="GI69" s="240"/>
      <c r="GJ69" s="240"/>
      <c r="GK69" s="240"/>
      <c r="GL69" s="240"/>
      <c r="GM69" s="240"/>
      <c r="GN69" s="240"/>
      <c r="GO69" s="240"/>
      <c r="GP69" s="240"/>
      <c r="GS69" s="242"/>
      <c r="GT69" s="240"/>
      <c r="GU69" s="240"/>
      <c r="GV69" s="240"/>
      <c r="GW69" s="240"/>
      <c r="GX69" s="240"/>
      <c r="GY69" s="240"/>
      <c r="GZ69" s="240"/>
      <c r="HA69" s="240"/>
      <c r="HB69" s="240"/>
      <c r="HC69" s="240"/>
      <c r="HD69" s="240"/>
      <c r="HE69" s="240"/>
      <c r="HF69" s="240"/>
      <c r="HG69" s="240"/>
      <c r="HH69" s="240"/>
      <c r="HI69" s="240"/>
      <c r="HJ69" s="240"/>
      <c r="HK69" s="240"/>
      <c r="HL69" s="240"/>
      <c r="HM69" s="240"/>
      <c r="HN69" s="240"/>
      <c r="HO69" s="240"/>
      <c r="HP69" s="240"/>
      <c r="HQ69" s="240"/>
      <c r="HR69" s="240"/>
      <c r="HS69" s="240"/>
      <c r="HT69" s="240"/>
      <c r="HU69" s="240"/>
      <c r="HV69" s="240"/>
      <c r="HW69" s="240"/>
      <c r="HZ69" s="242"/>
      <c r="IA69" s="240"/>
      <c r="IB69" s="240"/>
      <c r="IC69" s="513"/>
      <c r="ID69" s="513"/>
      <c r="IE69" s="240"/>
      <c r="IF69" s="240"/>
      <c r="IG69" s="240"/>
      <c r="IH69" s="240"/>
      <c r="II69" s="513"/>
      <c r="IJ69" s="240"/>
      <c r="IK69" s="240"/>
      <c r="IL69" s="240"/>
      <c r="IM69" s="240"/>
      <c r="IN69" s="240"/>
      <c r="IO69" s="240"/>
      <c r="IP69" s="240"/>
      <c r="IQ69" s="240"/>
      <c r="IR69" s="240"/>
      <c r="IS69" s="240"/>
      <c r="IT69" s="513"/>
      <c r="IU69" s="240"/>
      <c r="IV69" s="240"/>
      <c r="IW69" s="240"/>
      <c r="IX69" s="240"/>
      <c r="IY69" s="240"/>
      <c r="IZ69" s="240"/>
      <c r="JA69" s="513"/>
      <c r="JB69" s="240"/>
      <c r="JC69" s="514"/>
      <c r="JD69" s="240">
        <f t="shared" si="146"/>
        <v>0</v>
      </c>
      <c r="JG69" s="242"/>
      <c r="JH69" s="240"/>
      <c r="JI69" s="240"/>
      <c r="JJ69" s="240"/>
      <c r="JK69" s="240"/>
      <c r="JL69" s="240"/>
      <c r="JM69" s="240"/>
      <c r="JN69" s="240"/>
      <c r="JO69" s="240"/>
      <c r="JP69" s="240"/>
      <c r="JQ69" s="240"/>
      <c r="JR69" s="240"/>
      <c r="JS69" s="240"/>
      <c r="JT69" s="240"/>
      <c r="JU69" s="240"/>
      <c r="JV69" s="240"/>
      <c r="JW69" s="240"/>
      <c r="JX69" s="240"/>
      <c r="JY69" s="240"/>
      <c r="JZ69" s="240"/>
      <c r="KA69" s="240"/>
      <c r="KB69" s="240"/>
      <c r="KC69" s="240"/>
      <c r="KD69" s="240"/>
      <c r="KE69" s="240"/>
      <c r="KF69" s="240"/>
      <c r="KG69" s="240"/>
      <c r="KH69" s="240"/>
      <c r="KI69" s="240"/>
      <c r="KJ69" s="240"/>
      <c r="KK69" s="240">
        <f t="shared" si="175"/>
        <v>0</v>
      </c>
      <c r="KL69" s="234"/>
      <c r="KN69" s="242"/>
      <c r="KO69" s="240"/>
      <c r="KP69" s="240"/>
      <c r="KQ69" s="240"/>
      <c r="KR69" s="240"/>
      <c r="KS69" s="240"/>
      <c r="KT69" s="240"/>
      <c r="KU69" s="240"/>
      <c r="KV69" s="240"/>
      <c r="KW69" s="240"/>
      <c r="KX69" s="240"/>
      <c r="KY69" s="240"/>
      <c r="KZ69" s="240"/>
      <c r="LA69" s="240"/>
      <c r="LB69" s="240"/>
      <c r="LC69" s="240"/>
      <c r="LD69" s="240"/>
      <c r="LE69" s="240"/>
      <c r="LF69" s="240"/>
      <c r="LG69" s="240"/>
      <c r="LH69" s="240"/>
      <c r="LI69" s="240"/>
      <c r="LJ69" s="240"/>
      <c r="LK69" s="240"/>
      <c r="LL69" s="240"/>
      <c r="LM69" s="240"/>
      <c r="LN69" s="240"/>
      <c r="LO69" s="240"/>
      <c r="LP69" s="240"/>
      <c r="LQ69" s="240"/>
      <c r="LR69" s="240">
        <f t="shared" si="176"/>
        <v>0</v>
      </c>
      <c r="LU69" s="242"/>
      <c r="LV69" s="240"/>
      <c r="LW69" s="240"/>
      <c r="LX69" s="240"/>
      <c r="LY69" s="240"/>
      <c r="LZ69" s="240"/>
      <c r="MA69" s="240"/>
      <c r="MB69" s="240"/>
      <c r="MC69" s="240"/>
      <c r="MD69" s="240"/>
      <c r="ME69" s="240"/>
      <c r="MF69" s="240"/>
      <c r="MG69" s="240"/>
      <c r="MH69" s="240"/>
      <c r="MI69" s="240"/>
      <c r="MJ69" s="240"/>
      <c r="MK69" s="240"/>
      <c r="ML69" s="240"/>
      <c r="MM69" s="240"/>
      <c r="MN69" s="240"/>
      <c r="MO69" s="240"/>
      <c r="MP69" s="240"/>
      <c r="MQ69" s="240"/>
      <c r="MR69" s="240"/>
      <c r="MS69" s="240"/>
      <c r="MT69" s="240"/>
      <c r="MU69" s="240"/>
      <c r="MV69" s="240"/>
      <c r="MW69" s="240"/>
      <c r="MX69" s="240"/>
      <c r="MY69" s="240">
        <f t="shared" si="177"/>
        <v>0</v>
      </c>
      <c r="NB69" s="242"/>
      <c r="NC69" s="240"/>
      <c r="ND69" s="240"/>
      <c r="NE69" s="240"/>
      <c r="NF69" s="240"/>
      <c r="NG69" s="240"/>
      <c r="NH69" s="240"/>
      <c r="NI69" s="240"/>
      <c r="NJ69" s="240"/>
      <c r="NK69" s="240"/>
      <c r="NL69" s="240"/>
      <c r="NM69" s="240"/>
      <c r="NN69" s="240"/>
      <c r="NO69" s="240"/>
      <c r="NP69" s="240"/>
      <c r="NQ69" s="240"/>
      <c r="NR69" s="240"/>
      <c r="NS69" s="240"/>
      <c r="NT69" s="240"/>
      <c r="NU69" s="240"/>
      <c r="NV69" s="240"/>
      <c r="NW69" s="240"/>
      <c r="NX69" s="240"/>
      <c r="NY69" s="240"/>
      <c r="NZ69" s="240"/>
      <c r="OA69" s="240"/>
      <c r="OB69" s="240"/>
      <c r="OC69" s="240"/>
      <c r="OD69" s="240"/>
      <c r="OE69" s="240"/>
      <c r="OF69" s="240">
        <f t="shared" si="178"/>
        <v>0</v>
      </c>
      <c r="OI69" s="242"/>
      <c r="OJ69" s="240"/>
      <c r="OK69" s="240"/>
      <c r="OL69" s="240"/>
      <c r="OM69" s="240"/>
      <c r="ON69" s="240"/>
      <c r="OO69" s="240"/>
      <c r="OP69" s="240"/>
      <c r="OQ69" s="240"/>
      <c r="OR69" s="240"/>
      <c r="OS69" s="240"/>
      <c r="OT69" s="240"/>
      <c r="OU69" s="240"/>
      <c r="OV69" s="240"/>
      <c r="OW69" s="240"/>
      <c r="OX69" s="240"/>
      <c r="OY69" s="240"/>
      <c r="OZ69" s="240"/>
      <c r="PA69" s="240"/>
      <c r="PB69" s="240"/>
      <c r="PC69" s="240"/>
      <c r="PD69" s="240"/>
      <c r="PE69" s="240"/>
      <c r="PF69" s="240"/>
      <c r="PG69" s="240"/>
      <c r="PH69" s="240"/>
      <c r="PI69" s="240"/>
      <c r="PJ69" s="240"/>
      <c r="PK69" s="240"/>
      <c r="PL69" s="240"/>
      <c r="PM69" s="240">
        <f t="shared" si="179"/>
        <v>0</v>
      </c>
      <c r="PP69" s="242"/>
      <c r="PQ69" s="240"/>
      <c r="PR69" s="240"/>
      <c r="PS69" s="240"/>
      <c r="PT69" s="240"/>
      <c r="PU69" s="240"/>
      <c r="PV69" s="240"/>
      <c r="PW69" s="240"/>
      <c r="PX69" s="240"/>
      <c r="PY69" s="240"/>
      <c r="PZ69" s="240"/>
      <c r="QA69" s="240"/>
      <c r="QB69" s="240"/>
      <c r="QC69" s="240"/>
      <c r="QD69" s="240"/>
      <c r="QE69" s="240"/>
      <c r="QF69" s="240"/>
      <c r="QG69" s="240"/>
      <c r="QH69" s="240"/>
      <c r="QI69" s="240"/>
      <c r="QJ69" s="240"/>
      <c r="QK69" s="240"/>
      <c r="QL69" s="240"/>
      <c r="QM69" s="240"/>
      <c r="QN69" s="240"/>
      <c r="QO69" s="240"/>
      <c r="QP69" s="240"/>
      <c r="QQ69" s="240"/>
      <c r="QR69" s="240"/>
      <c r="QS69" s="240"/>
      <c r="QT69" s="242">
        <f t="shared" si="180"/>
        <v>0</v>
      </c>
      <c r="QU69" s="235"/>
      <c r="QV69" s="235"/>
      <c r="QW69" s="242"/>
      <c r="QX69" s="240"/>
      <c r="QY69" s="240"/>
      <c r="QZ69" s="240"/>
      <c r="RA69" s="240"/>
      <c r="RB69" s="240"/>
      <c r="RC69" s="240"/>
      <c r="RD69" s="240"/>
      <c r="RE69" s="240"/>
      <c r="RF69" s="240"/>
      <c r="RG69" s="240"/>
      <c r="RH69" s="240"/>
      <c r="RI69" s="240"/>
      <c r="RJ69" s="240"/>
      <c r="RK69" s="240"/>
      <c r="RL69" s="240"/>
      <c r="RM69" s="240"/>
      <c r="RN69" s="240"/>
      <c r="RO69" s="240"/>
      <c r="RP69" s="240"/>
      <c r="RQ69" s="240"/>
      <c r="RR69" s="240"/>
      <c r="RS69" s="240"/>
      <c r="RT69" s="240"/>
      <c r="RU69" s="240"/>
      <c r="RV69" s="240"/>
      <c r="RW69" s="240"/>
      <c r="RX69" s="240"/>
      <c r="RY69" s="240"/>
      <c r="RZ69" s="240"/>
      <c r="SA69" s="240"/>
    </row>
    <row r="70" spans="1:495" s="223" customFormat="1" ht="15" hidden="1" outlineLevel="1">
      <c r="A70" s="604">
        <f t="shared" si="36"/>
        <v>58</v>
      </c>
      <c r="B70" s="331"/>
      <c r="C70" s="517"/>
      <c r="D70" s="240"/>
      <c r="E70" s="240"/>
      <c r="F70" s="240"/>
      <c r="G70" s="240"/>
      <c r="H70" s="240"/>
      <c r="I70" s="240"/>
      <c r="J70" s="240"/>
      <c r="K70" s="240"/>
      <c r="L70" s="240"/>
      <c r="M70" s="240"/>
      <c r="N70" s="240"/>
      <c r="O70" s="240"/>
      <c r="P70" s="240"/>
      <c r="Q70" s="240"/>
      <c r="R70" s="240"/>
      <c r="S70" s="240"/>
      <c r="T70" s="240"/>
      <c r="U70" s="240"/>
      <c r="V70" s="240"/>
      <c r="W70" s="240"/>
      <c r="X70" s="240"/>
      <c r="Y70" s="240"/>
      <c r="Z70" s="240"/>
      <c r="AA70" s="240"/>
      <c r="AB70" s="240"/>
      <c r="AC70" s="240"/>
      <c r="AD70" s="240"/>
      <c r="AE70" s="240"/>
      <c r="AF70" s="240"/>
      <c r="AG70" s="240"/>
      <c r="AJ70" s="242"/>
      <c r="AK70" s="240"/>
      <c r="AL70" s="240"/>
      <c r="AM70" s="240"/>
      <c r="AN70" s="240"/>
      <c r="AO70" s="240"/>
      <c r="AP70" s="240"/>
      <c r="AQ70" s="240"/>
      <c r="AR70" s="240"/>
      <c r="AS70" s="240"/>
      <c r="AT70" s="240"/>
      <c r="AU70" s="240"/>
      <c r="AV70" s="240"/>
      <c r="AW70" s="240"/>
      <c r="AX70" s="240"/>
      <c r="AY70" s="240"/>
      <c r="AZ70" s="240"/>
      <c r="BA70" s="240"/>
      <c r="BB70" s="240"/>
      <c r="BC70" s="240"/>
      <c r="BD70" s="240"/>
      <c r="BE70" s="240"/>
      <c r="BF70" s="240"/>
      <c r="BG70" s="240"/>
      <c r="BH70" s="240"/>
      <c r="BI70" s="240"/>
      <c r="BJ70" s="240"/>
      <c r="BK70" s="240"/>
      <c r="BL70" s="240"/>
      <c r="BM70" s="240"/>
      <c r="BN70" s="240"/>
      <c r="BQ70" s="242"/>
      <c r="BR70" s="240"/>
      <c r="BS70" s="240"/>
      <c r="BT70" s="240"/>
      <c r="BU70" s="240"/>
      <c r="BV70" s="240"/>
      <c r="BW70" s="240"/>
      <c r="BX70" s="240"/>
      <c r="BY70" s="240"/>
      <c r="BZ70" s="240"/>
      <c r="CA70" s="240"/>
      <c r="CB70" s="240"/>
      <c r="CC70" s="240"/>
      <c r="CD70" s="240"/>
      <c r="CE70" s="240"/>
      <c r="CF70" s="240"/>
      <c r="CG70" s="240"/>
      <c r="CH70" s="240"/>
      <c r="CI70" s="240"/>
      <c r="CJ70" s="240"/>
      <c r="CK70" s="240"/>
      <c r="CL70" s="240"/>
      <c r="CM70" s="240"/>
      <c r="CN70" s="240"/>
      <c r="CO70" s="240"/>
      <c r="CP70" s="240"/>
      <c r="CQ70" s="240"/>
      <c r="CR70" s="240"/>
      <c r="CS70" s="240"/>
      <c r="CT70" s="240"/>
      <c r="CU70" s="240"/>
      <c r="CX70" s="242"/>
      <c r="CY70" s="240"/>
      <c r="CZ70" s="240"/>
      <c r="DA70" s="240"/>
      <c r="DB70" s="240"/>
      <c r="DC70" s="240"/>
      <c r="DD70" s="240"/>
      <c r="DE70" s="240"/>
      <c r="DF70" s="240"/>
      <c r="DG70" s="240"/>
      <c r="DH70" s="240"/>
      <c r="DI70" s="240"/>
      <c r="DJ70" s="240"/>
      <c r="DK70" s="240"/>
      <c r="DL70" s="240"/>
      <c r="DM70" s="240"/>
      <c r="DN70" s="240"/>
      <c r="DO70" s="240"/>
      <c r="DP70" s="240"/>
      <c r="DQ70" s="240"/>
      <c r="DR70" s="240"/>
      <c r="DS70" s="240"/>
      <c r="DT70" s="240"/>
      <c r="DU70" s="240"/>
      <c r="DV70" s="240"/>
      <c r="DW70" s="240"/>
      <c r="DX70" s="240"/>
      <c r="DY70" s="240"/>
      <c r="DZ70" s="240"/>
      <c r="EA70" s="240"/>
      <c r="EB70" s="240"/>
      <c r="EE70" s="242"/>
      <c r="EF70" s="240"/>
      <c r="EG70" s="240"/>
      <c r="EH70" s="240"/>
      <c r="EI70" s="240"/>
      <c r="EJ70" s="240"/>
      <c r="EK70" s="240"/>
      <c r="EL70" s="240"/>
      <c r="EM70" s="240"/>
      <c r="EN70" s="240"/>
      <c r="EO70" s="240"/>
      <c r="EP70" s="240"/>
      <c r="EQ70" s="240"/>
      <c r="ER70" s="240"/>
      <c r="ES70" s="240"/>
      <c r="ET70" s="240"/>
      <c r="EU70" s="240"/>
      <c r="EV70" s="240"/>
      <c r="EW70" s="240"/>
      <c r="EX70" s="240"/>
      <c r="EY70" s="240"/>
      <c r="EZ70" s="240"/>
      <c r="FA70" s="240"/>
      <c r="FB70" s="240"/>
      <c r="FC70" s="240"/>
      <c r="FD70" s="240"/>
      <c r="FE70" s="240"/>
      <c r="FF70" s="240"/>
      <c r="FG70" s="240"/>
      <c r="FH70" s="240"/>
      <c r="FI70" s="240"/>
      <c r="FL70" s="242"/>
      <c r="FM70" s="240"/>
      <c r="FN70" s="240"/>
      <c r="FO70" s="240"/>
      <c r="FP70" s="240"/>
      <c r="FQ70" s="240"/>
      <c r="FR70" s="240"/>
      <c r="FS70" s="240"/>
      <c r="FT70" s="240"/>
      <c r="FU70" s="240"/>
      <c r="FV70" s="240"/>
      <c r="FW70" s="240"/>
      <c r="FX70" s="240"/>
      <c r="FY70" s="240"/>
      <c r="FZ70" s="240"/>
      <c r="GA70" s="240"/>
      <c r="GB70" s="240"/>
      <c r="GC70" s="240"/>
      <c r="GD70" s="240"/>
      <c r="GE70" s="240"/>
      <c r="GF70" s="240"/>
      <c r="GG70" s="240"/>
      <c r="GH70" s="240"/>
      <c r="GI70" s="240"/>
      <c r="GJ70" s="240"/>
      <c r="GK70" s="240"/>
      <c r="GL70" s="240"/>
      <c r="GM70" s="240"/>
      <c r="GN70" s="240"/>
      <c r="GO70" s="240"/>
      <c r="GP70" s="240"/>
      <c r="GS70" s="242"/>
      <c r="GT70" s="240"/>
      <c r="GU70" s="240"/>
      <c r="GV70" s="240"/>
      <c r="GW70" s="240"/>
      <c r="GX70" s="240"/>
      <c r="GY70" s="240"/>
      <c r="GZ70" s="240"/>
      <c r="HA70" s="240"/>
      <c r="HB70" s="240"/>
      <c r="HC70" s="240"/>
      <c r="HD70" s="240"/>
      <c r="HE70" s="240"/>
      <c r="HF70" s="240"/>
      <c r="HG70" s="240"/>
      <c r="HH70" s="240"/>
      <c r="HI70" s="240"/>
      <c r="HJ70" s="240"/>
      <c r="HK70" s="240"/>
      <c r="HL70" s="240"/>
      <c r="HM70" s="240"/>
      <c r="HN70" s="240"/>
      <c r="HO70" s="240"/>
      <c r="HP70" s="240"/>
      <c r="HQ70" s="240"/>
      <c r="HR70" s="240"/>
      <c r="HS70" s="240"/>
      <c r="HT70" s="240"/>
      <c r="HU70" s="240"/>
      <c r="HV70" s="240"/>
      <c r="HW70" s="240"/>
      <c r="HZ70" s="242"/>
      <c r="IA70" s="240"/>
      <c r="IB70" s="240"/>
      <c r="IC70" s="513"/>
      <c r="ID70" s="240"/>
      <c r="IE70" s="240"/>
      <c r="IF70" s="240"/>
      <c r="IG70" s="240"/>
      <c r="IH70" s="240"/>
      <c r="II70" s="513"/>
      <c r="IJ70" s="240"/>
      <c r="IK70" s="240"/>
      <c r="IL70" s="240"/>
      <c r="IM70" s="240"/>
      <c r="IN70" s="240"/>
      <c r="IO70" s="240"/>
      <c r="IP70" s="240"/>
      <c r="IQ70" s="240"/>
      <c r="IR70" s="240"/>
      <c r="IS70" s="240"/>
      <c r="IT70" s="240"/>
      <c r="IU70" s="240"/>
      <c r="IV70" s="240"/>
      <c r="IW70" s="240"/>
      <c r="IX70" s="240"/>
      <c r="IY70" s="240"/>
      <c r="IZ70" s="240"/>
      <c r="JA70" s="513"/>
      <c r="JB70" s="240"/>
      <c r="JC70" s="514"/>
      <c r="JD70" s="240">
        <f t="shared" si="146"/>
        <v>0</v>
      </c>
      <c r="JG70" s="242"/>
      <c r="JH70" s="240"/>
      <c r="JI70" s="240"/>
      <c r="JJ70" s="240"/>
      <c r="JK70" s="240"/>
      <c r="JL70" s="240"/>
      <c r="JM70" s="240"/>
      <c r="JN70" s="240"/>
      <c r="JO70" s="240"/>
      <c r="JP70" s="240"/>
      <c r="JQ70" s="240"/>
      <c r="JR70" s="240"/>
      <c r="JS70" s="240"/>
      <c r="JT70" s="240"/>
      <c r="JU70" s="240"/>
      <c r="JV70" s="240"/>
      <c r="JW70" s="240"/>
      <c r="JX70" s="240"/>
      <c r="JY70" s="240"/>
      <c r="JZ70" s="240"/>
      <c r="KA70" s="240"/>
      <c r="KB70" s="240"/>
      <c r="KC70" s="240"/>
      <c r="KD70" s="240"/>
      <c r="KE70" s="240"/>
      <c r="KF70" s="240"/>
      <c r="KG70" s="240"/>
      <c r="KH70" s="240"/>
      <c r="KI70" s="240"/>
      <c r="KJ70" s="240"/>
      <c r="KK70" s="240">
        <f t="shared" si="175"/>
        <v>0</v>
      </c>
      <c r="KL70" s="234"/>
      <c r="KN70" s="242"/>
      <c r="KO70" s="240"/>
      <c r="KP70" s="240"/>
      <c r="KQ70" s="240"/>
      <c r="KR70" s="240"/>
      <c r="KS70" s="240"/>
      <c r="KT70" s="240"/>
      <c r="KU70" s="240"/>
      <c r="KV70" s="240"/>
      <c r="KW70" s="240"/>
      <c r="KX70" s="240"/>
      <c r="KY70" s="240"/>
      <c r="KZ70" s="240"/>
      <c r="LA70" s="240"/>
      <c r="LB70" s="240"/>
      <c r="LC70" s="240"/>
      <c r="LD70" s="240"/>
      <c r="LE70" s="240"/>
      <c r="LF70" s="240"/>
      <c r="LG70" s="240"/>
      <c r="LH70" s="240"/>
      <c r="LI70" s="240"/>
      <c r="LJ70" s="240"/>
      <c r="LK70" s="240"/>
      <c r="LL70" s="240"/>
      <c r="LM70" s="240"/>
      <c r="LN70" s="240"/>
      <c r="LO70" s="240"/>
      <c r="LP70" s="240"/>
      <c r="LQ70" s="240"/>
      <c r="LR70" s="240">
        <f t="shared" si="176"/>
        <v>0</v>
      </c>
      <c r="LU70" s="242"/>
      <c r="LV70" s="240"/>
      <c r="LW70" s="240"/>
      <c r="LX70" s="240"/>
      <c r="LY70" s="240"/>
      <c r="LZ70" s="240"/>
      <c r="MA70" s="240"/>
      <c r="MB70" s="240"/>
      <c r="MC70" s="240"/>
      <c r="MD70" s="240"/>
      <c r="ME70" s="240"/>
      <c r="MF70" s="240"/>
      <c r="MG70" s="240"/>
      <c r="MH70" s="240"/>
      <c r="MI70" s="240"/>
      <c r="MJ70" s="240"/>
      <c r="MK70" s="240"/>
      <c r="ML70" s="240"/>
      <c r="MM70" s="240"/>
      <c r="MN70" s="240"/>
      <c r="MO70" s="240"/>
      <c r="MP70" s="240"/>
      <c r="MQ70" s="240"/>
      <c r="MR70" s="240"/>
      <c r="MS70" s="240"/>
      <c r="MT70" s="240"/>
      <c r="MU70" s="240"/>
      <c r="MV70" s="240"/>
      <c r="MW70" s="240"/>
      <c r="MX70" s="240"/>
      <c r="MY70" s="240">
        <f t="shared" si="177"/>
        <v>0</v>
      </c>
      <c r="NB70" s="242"/>
      <c r="NC70" s="240"/>
      <c r="ND70" s="240"/>
      <c r="NE70" s="240"/>
      <c r="NF70" s="240"/>
      <c r="NG70" s="240"/>
      <c r="NH70" s="240"/>
      <c r="NI70" s="240"/>
      <c r="NJ70" s="240"/>
      <c r="NK70" s="240"/>
      <c r="NL70" s="240"/>
      <c r="NM70" s="240"/>
      <c r="NN70" s="240"/>
      <c r="NO70" s="240"/>
      <c r="NP70" s="240"/>
      <c r="NQ70" s="240"/>
      <c r="NR70" s="240"/>
      <c r="NS70" s="240"/>
      <c r="NT70" s="240"/>
      <c r="NU70" s="240"/>
      <c r="NV70" s="240"/>
      <c r="NW70" s="240"/>
      <c r="NX70" s="240"/>
      <c r="NY70" s="240"/>
      <c r="NZ70" s="240"/>
      <c r="OA70" s="240"/>
      <c r="OB70" s="240"/>
      <c r="OC70" s="240"/>
      <c r="OD70" s="240"/>
      <c r="OE70" s="240"/>
      <c r="OF70" s="240">
        <f t="shared" si="178"/>
        <v>0</v>
      </c>
      <c r="OI70" s="242"/>
      <c r="OJ70" s="240"/>
      <c r="OK70" s="240"/>
      <c r="OL70" s="240"/>
      <c r="OM70" s="240"/>
      <c r="ON70" s="240"/>
      <c r="OO70" s="240"/>
      <c r="OP70" s="240"/>
      <c r="OQ70" s="240"/>
      <c r="OR70" s="240"/>
      <c r="OS70" s="240"/>
      <c r="OT70" s="240"/>
      <c r="OU70" s="240"/>
      <c r="OV70" s="240"/>
      <c r="OW70" s="240"/>
      <c r="OX70" s="240"/>
      <c r="OY70" s="240"/>
      <c r="OZ70" s="240"/>
      <c r="PA70" s="240"/>
      <c r="PB70" s="240"/>
      <c r="PC70" s="240"/>
      <c r="PD70" s="240"/>
      <c r="PE70" s="240"/>
      <c r="PF70" s="240"/>
      <c r="PG70" s="240"/>
      <c r="PH70" s="240"/>
      <c r="PI70" s="240"/>
      <c r="PJ70" s="240"/>
      <c r="PK70" s="240"/>
      <c r="PL70" s="240"/>
      <c r="PM70" s="240">
        <f t="shared" si="179"/>
        <v>0</v>
      </c>
      <c r="PP70" s="242"/>
      <c r="PQ70" s="240"/>
      <c r="PR70" s="240"/>
      <c r="PS70" s="240"/>
      <c r="PT70" s="240"/>
      <c r="PU70" s="240"/>
      <c r="PV70" s="240"/>
      <c r="PW70" s="240"/>
      <c r="PX70" s="240"/>
      <c r="PY70" s="240"/>
      <c r="PZ70" s="240"/>
      <c r="QA70" s="240"/>
      <c r="QB70" s="240"/>
      <c r="QC70" s="240"/>
      <c r="QD70" s="240"/>
      <c r="QE70" s="240"/>
      <c r="QF70" s="240"/>
      <c r="QG70" s="240"/>
      <c r="QH70" s="240"/>
      <c r="QI70" s="240"/>
      <c r="QJ70" s="240"/>
      <c r="QK70" s="240"/>
      <c r="QL70" s="240"/>
      <c r="QM70" s="240"/>
      <c r="QN70" s="240"/>
      <c r="QO70" s="240"/>
      <c r="QP70" s="240"/>
      <c r="QQ70" s="240"/>
      <c r="QR70" s="240"/>
      <c r="QS70" s="240"/>
      <c r="QT70" s="242">
        <f t="shared" si="180"/>
        <v>0</v>
      </c>
      <c r="QU70" s="235"/>
      <c r="QV70" s="235"/>
      <c r="QW70" s="242"/>
      <c r="QX70" s="240"/>
      <c r="QY70" s="240"/>
      <c r="QZ70" s="240"/>
      <c r="RA70" s="240"/>
      <c r="RB70" s="240"/>
      <c r="RC70" s="240"/>
      <c r="RD70" s="240"/>
      <c r="RE70" s="240"/>
      <c r="RF70" s="240"/>
      <c r="RG70" s="240"/>
      <c r="RH70" s="240"/>
      <c r="RI70" s="240"/>
      <c r="RJ70" s="240"/>
      <c r="RK70" s="240"/>
      <c r="RL70" s="240"/>
      <c r="RM70" s="240"/>
      <c r="RN70" s="240"/>
      <c r="RO70" s="240"/>
      <c r="RP70" s="240"/>
      <c r="RQ70" s="240"/>
      <c r="RR70" s="240"/>
      <c r="RS70" s="240"/>
      <c r="RT70" s="240"/>
      <c r="RU70" s="240"/>
      <c r="RV70" s="240"/>
      <c r="RW70" s="240"/>
      <c r="RX70" s="240"/>
      <c r="RY70" s="240"/>
      <c r="RZ70" s="240"/>
      <c r="SA70" s="240"/>
    </row>
    <row r="71" spans="1:495" s="223" customFormat="1" ht="15" hidden="1" outlineLevel="1">
      <c r="A71" s="604">
        <f t="shared" si="36"/>
        <v>59</v>
      </c>
      <c r="B71" s="331"/>
      <c r="C71" s="517"/>
      <c r="D71" s="240"/>
      <c r="E71" s="240"/>
      <c r="F71" s="240"/>
      <c r="G71" s="240"/>
      <c r="H71" s="240"/>
      <c r="I71" s="240"/>
      <c r="J71" s="240"/>
      <c r="K71" s="240"/>
      <c r="L71" s="240"/>
      <c r="M71" s="240"/>
      <c r="N71" s="240"/>
      <c r="O71" s="240"/>
      <c r="P71" s="240"/>
      <c r="Q71" s="240"/>
      <c r="R71" s="240"/>
      <c r="S71" s="240"/>
      <c r="T71" s="240"/>
      <c r="U71" s="240"/>
      <c r="V71" s="240"/>
      <c r="W71" s="240"/>
      <c r="X71" s="240"/>
      <c r="Y71" s="240"/>
      <c r="Z71" s="240"/>
      <c r="AA71" s="240"/>
      <c r="AB71" s="240"/>
      <c r="AC71" s="240"/>
      <c r="AD71" s="240"/>
      <c r="AE71" s="240"/>
      <c r="AF71" s="240"/>
      <c r="AG71" s="240"/>
      <c r="AJ71" s="242"/>
      <c r="AK71" s="240"/>
      <c r="AL71" s="240"/>
      <c r="AM71" s="240"/>
      <c r="AN71" s="240"/>
      <c r="AO71" s="240"/>
      <c r="AP71" s="240"/>
      <c r="AQ71" s="240"/>
      <c r="AR71" s="240"/>
      <c r="AS71" s="240"/>
      <c r="AT71" s="240"/>
      <c r="AU71" s="240"/>
      <c r="AV71" s="240"/>
      <c r="AW71" s="240"/>
      <c r="AX71" s="240"/>
      <c r="AY71" s="240"/>
      <c r="AZ71" s="240"/>
      <c r="BA71" s="240"/>
      <c r="BB71" s="240"/>
      <c r="BC71" s="240"/>
      <c r="BD71" s="240"/>
      <c r="BE71" s="240"/>
      <c r="BF71" s="240"/>
      <c r="BG71" s="240"/>
      <c r="BH71" s="240"/>
      <c r="BI71" s="240"/>
      <c r="BJ71" s="240"/>
      <c r="BK71" s="240"/>
      <c r="BL71" s="240"/>
      <c r="BM71" s="240"/>
      <c r="BN71" s="240"/>
      <c r="BQ71" s="242"/>
      <c r="BR71" s="240"/>
      <c r="BS71" s="240"/>
      <c r="BT71" s="240"/>
      <c r="BU71" s="240"/>
      <c r="BV71" s="240"/>
      <c r="BW71" s="240"/>
      <c r="BX71" s="240"/>
      <c r="BY71" s="240"/>
      <c r="BZ71" s="240"/>
      <c r="CA71" s="240"/>
      <c r="CB71" s="240"/>
      <c r="CC71" s="240"/>
      <c r="CD71" s="240"/>
      <c r="CE71" s="240"/>
      <c r="CF71" s="240"/>
      <c r="CG71" s="240"/>
      <c r="CH71" s="240"/>
      <c r="CI71" s="240"/>
      <c r="CJ71" s="240"/>
      <c r="CK71" s="240"/>
      <c r="CL71" s="240"/>
      <c r="CM71" s="240"/>
      <c r="CN71" s="240"/>
      <c r="CO71" s="240"/>
      <c r="CP71" s="240"/>
      <c r="CQ71" s="240"/>
      <c r="CR71" s="240"/>
      <c r="CS71" s="240"/>
      <c r="CT71" s="240"/>
      <c r="CU71" s="240"/>
      <c r="CX71" s="242"/>
      <c r="CY71" s="240"/>
      <c r="CZ71" s="240"/>
      <c r="DA71" s="240"/>
      <c r="DB71" s="240"/>
      <c r="DC71" s="240"/>
      <c r="DD71" s="240"/>
      <c r="DE71" s="240"/>
      <c r="DF71" s="240"/>
      <c r="DG71" s="240"/>
      <c r="DH71" s="240"/>
      <c r="DI71" s="240"/>
      <c r="DJ71" s="240"/>
      <c r="DK71" s="240"/>
      <c r="DL71" s="240"/>
      <c r="DM71" s="240"/>
      <c r="DN71" s="240"/>
      <c r="DO71" s="240"/>
      <c r="DP71" s="240"/>
      <c r="DQ71" s="240"/>
      <c r="DR71" s="240"/>
      <c r="DS71" s="240"/>
      <c r="DT71" s="240"/>
      <c r="DU71" s="240"/>
      <c r="DV71" s="240"/>
      <c r="DW71" s="240"/>
      <c r="DX71" s="240"/>
      <c r="DY71" s="240"/>
      <c r="DZ71" s="240"/>
      <c r="EA71" s="240"/>
      <c r="EB71" s="240"/>
      <c r="EE71" s="242"/>
      <c r="EF71" s="240"/>
      <c r="EG71" s="240"/>
      <c r="EH71" s="240"/>
      <c r="EI71" s="240"/>
      <c r="EJ71" s="240"/>
      <c r="EK71" s="240"/>
      <c r="EL71" s="240"/>
      <c r="EM71" s="240"/>
      <c r="EN71" s="240"/>
      <c r="EO71" s="240"/>
      <c r="EP71" s="240"/>
      <c r="EQ71" s="240"/>
      <c r="ER71" s="240"/>
      <c r="ES71" s="240"/>
      <c r="ET71" s="240"/>
      <c r="EU71" s="240"/>
      <c r="EV71" s="240"/>
      <c r="EW71" s="240"/>
      <c r="EX71" s="240"/>
      <c r="EY71" s="240"/>
      <c r="EZ71" s="240"/>
      <c r="FA71" s="240"/>
      <c r="FB71" s="240"/>
      <c r="FC71" s="240"/>
      <c r="FD71" s="240"/>
      <c r="FE71" s="240"/>
      <c r="FF71" s="240"/>
      <c r="FG71" s="240"/>
      <c r="FH71" s="240"/>
      <c r="FI71" s="240"/>
      <c r="FL71" s="242"/>
      <c r="FM71" s="240"/>
      <c r="FN71" s="240"/>
      <c r="FO71" s="240"/>
      <c r="FP71" s="240"/>
      <c r="FQ71" s="240"/>
      <c r="FR71" s="240"/>
      <c r="FS71" s="240"/>
      <c r="FT71" s="240"/>
      <c r="FU71" s="240"/>
      <c r="FV71" s="240"/>
      <c r="FW71" s="240"/>
      <c r="FX71" s="240"/>
      <c r="FY71" s="240"/>
      <c r="FZ71" s="240"/>
      <c r="GA71" s="240"/>
      <c r="GB71" s="240"/>
      <c r="GC71" s="240"/>
      <c r="GD71" s="240"/>
      <c r="GE71" s="240"/>
      <c r="GF71" s="240"/>
      <c r="GG71" s="240"/>
      <c r="GH71" s="240"/>
      <c r="GI71" s="240"/>
      <c r="GJ71" s="240"/>
      <c r="GK71" s="240"/>
      <c r="GL71" s="240"/>
      <c r="GM71" s="240"/>
      <c r="GN71" s="240"/>
      <c r="GO71" s="240"/>
      <c r="GP71" s="240"/>
      <c r="GS71" s="242"/>
      <c r="GT71" s="240"/>
      <c r="GU71" s="240"/>
      <c r="GV71" s="240"/>
      <c r="GW71" s="240"/>
      <c r="GX71" s="240"/>
      <c r="GY71" s="240"/>
      <c r="GZ71" s="240"/>
      <c r="HA71" s="240"/>
      <c r="HB71" s="240"/>
      <c r="HC71" s="240"/>
      <c r="HD71" s="240"/>
      <c r="HE71" s="240"/>
      <c r="HF71" s="240"/>
      <c r="HG71" s="240"/>
      <c r="HH71" s="240"/>
      <c r="HI71" s="240"/>
      <c r="HJ71" s="240"/>
      <c r="HK71" s="240"/>
      <c r="HL71" s="240"/>
      <c r="HM71" s="240"/>
      <c r="HN71" s="240"/>
      <c r="HO71" s="240"/>
      <c r="HP71" s="240"/>
      <c r="HQ71" s="240"/>
      <c r="HR71" s="240"/>
      <c r="HS71" s="240"/>
      <c r="HT71" s="240"/>
      <c r="HU71" s="240"/>
      <c r="HV71" s="240"/>
      <c r="HW71" s="240"/>
      <c r="HZ71" s="242"/>
      <c r="IA71" s="240"/>
      <c r="IB71" s="240"/>
      <c r="IC71" s="240"/>
      <c r="ID71" s="240"/>
      <c r="IE71" s="240"/>
      <c r="IF71" s="240"/>
      <c r="IG71" s="240"/>
      <c r="IH71" s="240"/>
      <c r="II71" s="513"/>
      <c r="IJ71" s="240"/>
      <c r="IK71" s="240"/>
      <c r="IL71" s="240"/>
      <c r="IM71" s="240"/>
      <c r="IN71" s="240"/>
      <c r="IO71" s="240"/>
      <c r="IP71" s="240"/>
      <c r="IQ71" s="240"/>
      <c r="IR71" s="240"/>
      <c r="IS71" s="240"/>
      <c r="IT71" s="240"/>
      <c r="IU71" s="240"/>
      <c r="IV71" s="240"/>
      <c r="IW71" s="240"/>
      <c r="IX71" s="240"/>
      <c r="IY71" s="240"/>
      <c r="IZ71" s="240"/>
      <c r="JA71" s="513"/>
      <c r="JB71" s="240"/>
      <c r="JC71" s="514"/>
      <c r="JD71" s="240">
        <f t="shared" si="146"/>
        <v>0</v>
      </c>
      <c r="JG71" s="242"/>
      <c r="JH71" s="240"/>
      <c r="JI71" s="240"/>
      <c r="JJ71" s="240"/>
      <c r="JK71" s="240"/>
      <c r="JL71" s="240"/>
      <c r="JM71" s="240"/>
      <c r="JN71" s="240"/>
      <c r="JO71" s="240"/>
      <c r="JP71" s="240"/>
      <c r="JQ71" s="240"/>
      <c r="JR71" s="240"/>
      <c r="JS71" s="240"/>
      <c r="JT71" s="240"/>
      <c r="JU71" s="240"/>
      <c r="JV71" s="240"/>
      <c r="JW71" s="240"/>
      <c r="JX71" s="240"/>
      <c r="JY71" s="240"/>
      <c r="JZ71" s="240"/>
      <c r="KA71" s="240"/>
      <c r="KB71" s="240"/>
      <c r="KC71" s="240"/>
      <c r="KD71" s="240"/>
      <c r="KE71" s="240"/>
      <c r="KF71" s="240"/>
      <c r="KG71" s="240"/>
      <c r="KH71" s="240"/>
      <c r="KI71" s="240"/>
      <c r="KJ71" s="240"/>
      <c r="KK71" s="240">
        <f t="shared" si="175"/>
        <v>0</v>
      </c>
      <c r="KL71" s="234"/>
      <c r="KN71" s="242"/>
      <c r="KO71" s="240"/>
      <c r="KP71" s="240"/>
      <c r="KQ71" s="240"/>
      <c r="KR71" s="240"/>
      <c r="KS71" s="240"/>
      <c r="KT71" s="240"/>
      <c r="KU71" s="240"/>
      <c r="KV71" s="240"/>
      <c r="KW71" s="240"/>
      <c r="KX71" s="240"/>
      <c r="KY71" s="240"/>
      <c r="KZ71" s="240"/>
      <c r="LA71" s="240"/>
      <c r="LB71" s="240"/>
      <c r="LC71" s="240"/>
      <c r="LD71" s="240"/>
      <c r="LE71" s="240"/>
      <c r="LF71" s="240"/>
      <c r="LG71" s="240"/>
      <c r="LH71" s="240"/>
      <c r="LI71" s="240"/>
      <c r="LJ71" s="240"/>
      <c r="LK71" s="240"/>
      <c r="LL71" s="240"/>
      <c r="LM71" s="240"/>
      <c r="LN71" s="240"/>
      <c r="LO71" s="240"/>
      <c r="LP71" s="240"/>
      <c r="LQ71" s="240"/>
      <c r="LR71" s="240">
        <f t="shared" si="176"/>
        <v>0</v>
      </c>
      <c r="LU71" s="242"/>
      <c r="LV71" s="240"/>
      <c r="LW71" s="240"/>
      <c r="LX71" s="240"/>
      <c r="LY71" s="240"/>
      <c r="LZ71" s="240"/>
      <c r="MA71" s="240"/>
      <c r="MB71" s="240"/>
      <c r="MC71" s="240"/>
      <c r="MD71" s="240"/>
      <c r="ME71" s="240"/>
      <c r="MF71" s="240"/>
      <c r="MG71" s="240"/>
      <c r="MH71" s="240"/>
      <c r="MI71" s="240"/>
      <c r="MJ71" s="240"/>
      <c r="MK71" s="240"/>
      <c r="ML71" s="240"/>
      <c r="MM71" s="240"/>
      <c r="MN71" s="240"/>
      <c r="MO71" s="240"/>
      <c r="MP71" s="240"/>
      <c r="MQ71" s="240"/>
      <c r="MR71" s="240"/>
      <c r="MS71" s="240"/>
      <c r="MT71" s="240"/>
      <c r="MU71" s="240"/>
      <c r="MV71" s="240"/>
      <c r="MW71" s="240"/>
      <c r="MX71" s="240"/>
      <c r="MY71" s="240">
        <f t="shared" si="177"/>
        <v>0</v>
      </c>
      <c r="NB71" s="242"/>
      <c r="NC71" s="240"/>
      <c r="ND71" s="240"/>
      <c r="NE71" s="240"/>
      <c r="NF71" s="240"/>
      <c r="NG71" s="240"/>
      <c r="NH71" s="240"/>
      <c r="NI71" s="240"/>
      <c r="NJ71" s="240"/>
      <c r="NK71" s="240"/>
      <c r="NL71" s="240"/>
      <c r="NM71" s="240"/>
      <c r="NN71" s="240"/>
      <c r="NO71" s="240"/>
      <c r="NP71" s="240"/>
      <c r="NQ71" s="240"/>
      <c r="NR71" s="240"/>
      <c r="NS71" s="240"/>
      <c r="NT71" s="240"/>
      <c r="NU71" s="240"/>
      <c r="NV71" s="240"/>
      <c r="NW71" s="240"/>
      <c r="NX71" s="240"/>
      <c r="NY71" s="240"/>
      <c r="NZ71" s="240"/>
      <c r="OA71" s="240"/>
      <c r="OB71" s="240"/>
      <c r="OC71" s="240"/>
      <c r="OD71" s="240"/>
      <c r="OE71" s="240"/>
      <c r="OF71" s="240">
        <f t="shared" si="178"/>
        <v>0</v>
      </c>
      <c r="OI71" s="242"/>
      <c r="OJ71" s="240"/>
      <c r="OK71" s="240"/>
      <c r="OL71" s="240"/>
      <c r="OM71" s="240"/>
      <c r="ON71" s="240"/>
      <c r="OO71" s="240"/>
      <c r="OP71" s="240"/>
      <c r="OQ71" s="240"/>
      <c r="OR71" s="240"/>
      <c r="OS71" s="240"/>
      <c r="OT71" s="240"/>
      <c r="OU71" s="240"/>
      <c r="OV71" s="240"/>
      <c r="OW71" s="240"/>
      <c r="OX71" s="240"/>
      <c r="OY71" s="240"/>
      <c r="OZ71" s="240"/>
      <c r="PA71" s="240"/>
      <c r="PB71" s="240"/>
      <c r="PC71" s="240"/>
      <c r="PD71" s="240"/>
      <c r="PE71" s="240"/>
      <c r="PF71" s="240"/>
      <c r="PG71" s="240"/>
      <c r="PH71" s="240"/>
      <c r="PI71" s="240"/>
      <c r="PJ71" s="240"/>
      <c r="PK71" s="240"/>
      <c r="PL71" s="240"/>
      <c r="PM71" s="240">
        <f t="shared" si="179"/>
        <v>0</v>
      </c>
      <c r="PP71" s="242"/>
      <c r="PQ71" s="240"/>
      <c r="PR71" s="240"/>
      <c r="PS71" s="240"/>
      <c r="PT71" s="240"/>
      <c r="PU71" s="240"/>
      <c r="PV71" s="240"/>
      <c r="PW71" s="240"/>
      <c r="PX71" s="240"/>
      <c r="PY71" s="240"/>
      <c r="PZ71" s="240"/>
      <c r="QA71" s="240"/>
      <c r="QB71" s="240"/>
      <c r="QC71" s="240"/>
      <c r="QD71" s="240"/>
      <c r="QE71" s="240"/>
      <c r="QF71" s="240"/>
      <c r="QG71" s="240"/>
      <c r="QH71" s="240"/>
      <c r="QI71" s="240"/>
      <c r="QJ71" s="240"/>
      <c r="QK71" s="240"/>
      <c r="QL71" s="240"/>
      <c r="QM71" s="240"/>
      <c r="QN71" s="240"/>
      <c r="QO71" s="240"/>
      <c r="QP71" s="240"/>
      <c r="QQ71" s="240"/>
      <c r="QR71" s="240"/>
      <c r="QS71" s="240"/>
      <c r="QT71" s="242">
        <f t="shared" si="180"/>
        <v>0</v>
      </c>
      <c r="QU71" s="235"/>
      <c r="QV71" s="235"/>
      <c r="QW71" s="242"/>
      <c r="QX71" s="240"/>
      <c r="QY71" s="240"/>
      <c r="QZ71" s="240"/>
      <c r="RA71" s="240"/>
      <c r="RB71" s="240"/>
      <c r="RC71" s="240"/>
      <c r="RD71" s="240"/>
      <c r="RE71" s="240"/>
      <c r="RF71" s="240"/>
      <c r="RG71" s="240"/>
      <c r="RH71" s="240"/>
      <c r="RI71" s="240"/>
      <c r="RJ71" s="240"/>
      <c r="RK71" s="240"/>
      <c r="RL71" s="240"/>
      <c r="RM71" s="240"/>
      <c r="RN71" s="240"/>
      <c r="RO71" s="240"/>
      <c r="RP71" s="240"/>
      <c r="RQ71" s="240"/>
      <c r="RR71" s="240"/>
      <c r="RS71" s="240"/>
      <c r="RT71" s="240"/>
      <c r="RU71" s="240"/>
      <c r="RV71" s="240"/>
      <c r="RW71" s="240"/>
      <c r="RX71" s="240"/>
      <c r="RY71" s="240"/>
      <c r="RZ71" s="240"/>
      <c r="SA71" s="240"/>
    </row>
    <row r="72" spans="1:495" s="223" customFormat="1" ht="15" hidden="1" outlineLevel="1">
      <c r="A72" s="604">
        <f t="shared" si="36"/>
        <v>60</v>
      </c>
      <c r="B72" s="331"/>
      <c r="C72" s="517"/>
      <c r="D72" s="240"/>
      <c r="E72" s="240"/>
      <c r="F72" s="240"/>
      <c r="G72" s="240"/>
      <c r="H72" s="240"/>
      <c r="I72" s="240"/>
      <c r="J72" s="240"/>
      <c r="K72" s="240"/>
      <c r="L72" s="240"/>
      <c r="M72" s="240"/>
      <c r="N72" s="240"/>
      <c r="O72" s="240"/>
      <c r="P72" s="240"/>
      <c r="Q72" s="240"/>
      <c r="R72" s="240"/>
      <c r="S72" s="240"/>
      <c r="T72" s="240"/>
      <c r="U72" s="240"/>
      <c r="V72" s="240"/>
      <c r="W72" s="240"/>
      <c r="X72" s="240"/>
      <c r="Y72" s="240"/>
      <c r="Z72" s="240"/>
      <c r="AA72" s="240"/>
      <c r="AB72" s="240"/>
      <c r="AC72" s="240"/>
      <c r="AD72" s="240"/>
      <c r="AE72" s="240"/>
      <c r="AF72" s="240"/>
      <c r="AG72" s="240"/>
      <c r="AJ72" s="242"/>
      <c r="AK72" s="240"/>
      <c r="AL72" s="240"/>
      <c r="AM72" s="240"/>
      <c r="AN72" s="240"/>
      <c r="AO72" s="240"/>
      <c r="AP72" s="240"/>
      <c r="AQ72" s="240"/>
      <c r="AR72" s="240"/>
      <c r="AS72" s="240"/>
      <c r="AT72" s="240"/>
      <c r="AU72" s="240"/>
      <c r="AV72" s="240"/>
      <c r="AW72" s="240"/>
      <c r="AX72" s="240"/>
      <c r="AY72" s="240"/>
      <c r="AZ72" s="240"/>
      <c r="BA72" s="240"/>
      <c r="BB72" s="240"/>
      <c r="BC72" s="240"/>
      <c r="BD72" s="240"/>
      <c r="BE72" s="240"/>
      <c r="BF72" s="240"/>
      <c r="BG72" s="240"/>
      <c r="BH72" s="240"/>
      <c r="BI72" s="240"/>
      <c r="BJ72" s="240"/>
      <c r="BK72" s="240"/>
      <c r="BL72" s="240"/>
      <c r="BM72" s="240"/>
      <c r="BN72" s="240"/>
      <c r="BQ72" s="242"/>
      <c r="BR72" s="240"/>
      <c r="BS72" s="240"/>
      <c r="BT72" s="240"/>
      <c r="BU72" s="240"/>
      <c r="BV72" s="240"/>
      <c r="BW72" s="240"/>
      <c r="BX72" s="240"/>
      <c r="BY72" s="240"/>
      <c r="BZ72" s="240"/>
      <c r="CA72" s="240"/>
      <c r="CB72" s="240"/>
      <c r="CC72" s="240"/>
      <c r="CD72" s="240"/>
      <c r="CE72" s="240"/>
      <c r="CF72" s="240"/>
      <c r="CG72" s="240"/>
      <c r="CH72" s="240"/>
      <c r="CI72" s="240"/>
      <c r="CJ72" s="240"/>
      <c r="CK72" s="240"/>
      <c r="CL72" s="240"/>
      <c r="CM72" s="240"/>
      <c r="CN72" s="240"/>
      <c r="CO72" s="240"/>
      <c r="CP72" s="240"/>
      <c r="CQ72" s="240"/>
      <c r="CR72" s="240"/>
      <c r="CS72" s="240"/>
      <c r="CT72" s="240"/>
      <c r="CU72" s="240"/>
      <c r="CX72" s="242"/>
      <c r="CY72" s="240"/>
      <c r="CZ72" s="240"/>
      <c r="DA72" s="240"/>
      <c r="DB72" s="240"/>
      <c r="DC72" s="240"/>
      <c r="DD72" s="240"/>
      <c r="DE72" s="240"/>
      <c r="DF72" s="240"/>
      <c r="DG72" s="240"/>
      <c r="DH72" s="240"/>
      <c r="DI72" s="240"/>
      <c r="DJ72" s="240"/>
      <c r="DK72" s="240"/>
      <c r="DL72" s="240"/>
      <c r="DM72" s="240"/>
      <c r="DN72" s="240"/>
      <c r="DO72" s="240"/>
      <c r="DP72" s="240"/>
      <c r="DQ72" s="240"/>
      <c r="DR72" s="240"/>
      <c r="DS72" s="240"/>
      <c r="DT72" s="240"/>
      <c r="DU72" s="240"/>
      <c r="DV72" s="240"/>
      <c r="DW72" s="240"/>
      <c r="DX72" s="240"/>
      <c r="DY72" s="240"/>
      <c r="DZ72" s="240"/>
      <c r="EA72" s="240"/>
      <c r="EB72" s="240"/>
      <c r="EE72" s="242"/>
      <c r="EF72" s="240"/>
      <c r="EG72" s="240"/>
      <c r="EH72" s="240"/>
      <c r="EI72" s="240"/>
      <c r="EJ72" s="240"/>
      <c r="EK72" s="240"/>
      <c r="EL72" s="240"/>
      <c r="EM72" s="240"/>
      <c r="EN72" s="240"/>
      <c r="EO72" s="240"/>
      <c r="EP72" s="240"/>
      <c r="EQ72" s="240"/>
      <c r="ER72" s="240"/>
      <c r="ES72" s="240"/>
      <c r="ET72" s="240"/>
      <c r="EU72" s="240"/>
      <c r="EV72" s="240"/>
      <c r="EW72" s="240"/>
      <c r="EX72" s="240"/>
      <c r="EY72" s="240"/>
      <c r="EZ72" s="240"/>
      <c r="FA72" s="240"/>
      <c r="FB72" s="240"/>
      <c r="FC72" s="240"/>
      <c r="FD72" s="240"/>
      <c r="FE72" s="240"/>
      <c r="FF72" s="240"/>
      <c r="FG72" s="240"/>
      <c r="FH72" s="240"/>
      <c r="FI72" s="240"/>
      <c r="FL72" s="242"/>
      <c r="FM72" s="240"/>
      <c r="FN72" s="240"/>
      <c r="FO72" s="240"/>
      <c r="FP72" s="240"/>
      <c r="FQ72" s="240"/>
      <c r="FR72" s="240"/>
      <c r="FS72" s="240"/>
      <c r="FT72" s="240"/>
      <c r="FU72" s="240"/>
      <c r="FV72" s="240"/>
      <c r="FW72" s="240"/>
      <c r="FX72" s="240"/>
      <c r="FY72" s="240"/>
      <c r="FZ72" s="240"/>
      <c r="GA72" s="240"/>
      <c r="GB72" s="240"/>
      <c r="GC72" s="240"/>
      <c r="GD72" s="240"/>
      <c r="GE72" s="240"/>
      <c r="GF72" s="240"/>
      <c r="GG72" s="240"/>
      <c r="GH72" s="240"/>
      <c r="GI72" s="240"/>
      <c r="GJ72" s="240"/>
      <c r="GK72" s="240"/>
      <c r="GL72" s="240"/>
      <c r="GM72" s="240"/>
      <c r="GN72" s="240"/>
      <c r="GO72" s="240"/>
      <c r="GP72" s="240"/>
      <c r="GS72" s="242"/>
      <c r="GT72" s="240"/>
      <c r="GU72" s="240"/>
      <c r="GV72" s="240"/>
      <c r="GW72" s="240"/>
      <c r="GX72" s="240"/>
      <c r="GY72" s="240"/>
      <c r="GZ72" s="240"/>
      <c r="HA72" s="240"/>
      <c r="HB72" s="240"/>
      <c r="HC72" s="240"/>
      <c r="HD72" s="240"/>
      <c r="HE72" s="240"/>
      <c r="HF72" s="240"/>
      <c r="HG72" s="240"/>
      <c r="HH72" s="240"/>
      <c r="HI72" s="240"/>
      <c r="HJ72" s="240"/>
      <c r="HK72" s="240"/>
      <c r="HL72" s="240"/>
      <c r="HM72" s="240"/>
      <c r="HN72" s="240"/>
      <c r="HO72" s="240"/>
      <c r="HP72" s="240"/>
      <c r="HQ72" s="240"/>
      <c r="HR72" s="240"/>
      <c r="HS72" s="240"/>
      <c r="HT72" s="240"/>
      <c r="HU72" s="240"/>
      <c r="HV72" s="240"/>
      <c r="HW72" s="240"/>
      <c r="HZ72" s="242"/>
      <c r="IA72" s="240"/>
      <c r="IB72" s="240"/>
      <c r="IC72" s="240"/>
      <c r="ID72" s="240"/>
      <c r="IE72" s="240"/>
      <c r="IF72" s="240"/>
      <c r="IG72" s="240"/>
      <c r="IH72" s="240"/>
      <c r="II72" s="240"/>
      <c r="IJ72" s="240"/>
      <c r="IK72" s="240"/>
      <c r="IL72" s="240"/>
      <c r="IM72" s="240"/>
      <c r="IN72" s="240"/>
      <c r="IO72" s="240"/>
      <c r="IP72" s="240"/>
      <c r="IQ72" s="240"/>
      <c r="IR72" s="240"/>
      <c r="IS72" s="240"/>
      <c r="IT72" s="240"/>
      <c r="IU72" s="240"/>
      <c r="IV72" s="240"/>
      <c r="IW72" s="240"/>
      <c r="IX72" s="240"/>
      <c r="IY72" s="240"/>
      <c r="IZ72" s="240"/>
      <c r="JA72" s="240"/>
      <c r="JB72" s="240"/>
      <c r="JC72" s="514"/>
      <c r="JD72" s="240">
        <f t="shared" si="146"/>
        <v>0</v>
      </c>
      <c r="JG72" s="242"/>
      <c r="JH72" s="240"/>
      <c r="JI72" s="240"/>
      <c r="JJ72" s="240"/>
      <c r="JK72" s="240"/>
      <c r="JL72" s="240"/>
      <c r="JM72" s="240"/>
      <c r="JN72" s="240"/>
      <c r="JO72" s="240"/>
      <c r="JP72" s="240"/>
      <c r="JQ72" s="240"/>
      <c r="JR72" s="240"/>
      <c r="JS72" s="240"/>
      <c r="JT72" s="240"/>
      <c r="JU72" s="240"/>
      <c r="JV72" s="240"/>
      <c r="JW72" s="240"/>
      <c r="JX72" s="240"/>
      <c r="JY72" s="240"/>
      <c r="JZ72" s="240"/>
      <c r="KA72" s="240"/>
      <c r="KB72" s="240"/>
      <c r="KC72" s="240"/>
      <c r="KD72" s="240"/>
      <c r="KE72" s="240"/>
      <c r="KF72" s="240"/>
      <c r="KG72" s="240"/>
      <c r="KH72" s="240"/>
      <c r="KI72" s="240"/>
      <c r="KJ72" s="240"/>
      <c r="KK72" s="240">
        <f t="shared" si="175"/>
        <v>0</v>
      </c>
      <c r="KL72" s="234"/>
      <c r="KN72" s="242"/>
      <c r="KO72" s="240"/>
      <c r="KP72" s="240"/>
      <c r="KQ72" s="240"/>
      <c r="KR72" s="240"/>
      <c r="KS72" s="240"/>
      <c r="KT72" s="240"/>
      <c r="KU72" s="240"/>
      <c r="KV72" s="240"/>
      <c r="KW72" s="240"/>
      <c r="KX72" s="240"/>
      <c r="KY72" s="240"/>
      <c r="KZ72" s="240"/>
      <c r="LA72" s="240"/>
      <c r="LB72" s="240"/>
      <c r="LC72" s="240"/>
      <c r="LD72" s="240"/>
      <c r="LE72" s="240"/>
      <c r="LF72" s="240"/>
      <c r="LG72" s="240"/>
      <c r="LH72" s="240"/>
      <c r="LI72" s="240"/>
      <c r="LJ72" s="240"/>
      <c r="LK72" s="240"/>
      <c r="LL72" s="240"/>
      <c r="LM72" s="240"/>
      <c r="LN72" s="240"/>
      <c r="LO72" s="240"/>
      <c r="LP72" s="240"/>
      <c r="LQ72" s="240"/>
      <c r="LR72" s="240">
        <f t="shared" si="176"/>
        <v>0</v>
      </c>
      <c r="LU72" s="242"/>
      <c r="LV72" s="240"/>
      <c r="LW72" s="240"/>
      <c r="LX72" s="240"/>
      <c r="LY72" s="240"/>
      <c r="LZ72" s="240"/>
      <c r="MA72" s="240"/>
      <c r="MB72" s="240"/>
      <c r="MC72" s="240"/>
      <c r="MD72" s="240"/>
      <c r="ME72" s="240"/>
      <c r="MF72" s="240"/>
      <c r="MG72" s="240"/>
      <c r="MH72" s="240"/>
      <c r="MI72" s="240"/>
      <c r="MJ72" s="240"/>
      <c r="MK72" s="240"/>
      <c r="ML72" s="240"/>
      <c r="MM72" s="240"/>
      <c r="MN72" s="240"/>
      <c r="MO72" s="240"/>
      <c r="MP72" s="240"/>
      <c r="MQ72" s="240"/>
      <c r="MR72" s="240"/>
      <c r="MS72" s="240"/>
      <c r="MT72" s="240"/>
      <c r="MU72" s="240"/>
      <c r="MV72" s="240"/>
      <c r="MW72" s="240"/>
      <c r="MX72" s="240"/>
      <c r="MY72" s="240">
        <f t="shared" si="177"/>
        <v>0</v>
      </c>
      <c r="NB72" s="242"/>
      <c r="NC72" s="240"/>
      <c r="ND72" s="240"/>
      <c r="NE72" s="240"/>
      <c r="NF72" s="240"/>
      <c r="NG72" s="240"/>
      <c r="NH72" s="240"/>
      <c r="NI72" s="240"/>
      <c r="NJ72" s="240"/>
      <c r="NK72" s="240"/>
      <c r="NL72" s="240"/>
      <c r="NM72" s="240"/>
      <c r="NN72" s="240"/>
      <c r="NO72" s="240"/>
      <c r="NP72" s="240"/>
      <c r="NQ72" s="240"/>
      <c r="NR72" s="240"/>
      <c r="NS72" s="240"/>
      <c r="NT72" s="240"/>
      <c r="NU72" s="240"/>
      <c r="NV72" s="240"/>
      <c r="NW72" s="240"/>
      <c r="NX72" s="240"/>
      <c r="NY72" s="240"/>
      <c r="NZ72" s="240"/>
      <c r="OA72" s="240"/>
      <c r="OB72" s="240"/>
      <c r="OC72" s="240"/>
      <c r="OD72" s="240"/>
      <c r="OE72" s="240"/>
      <c r="OF72" s="240">
        <f t="shared" si="178"/>
        <v>0</v>
      </c>
      <c r="OI72" s="242"/>
      <c r="OJ72" s="240"/>
      <c r="OK72" s="240"/>
      <c r="OL72" s="240"/>
      <c r="OM72" s="240"/>
      <c r="ON72" s="240"/>
      <c r="OO72" s="240"/>
      <c r="OP72" s="240"/>
      <c r="OQ72" s="240"/>
      <c r="OR72" s="240"/>
      <c r="OS72" s="240"/>
      <c r="OT72" s="240"/>
      <c r="OU72" s="240"/>
      <c r="OV72" s="240"/>
      <c r="OW72" s="240"/>
      <c r="OX72" s="240"/>
      <c r="OY72" s="240"/>
      <c r="OZ72" s="240"/>
      <c r="PA72" s="240"/>
      <c r="PB72" s="240"/>
      <c r="PC72" s="240"/>
      <c r="PD72" s="240"/>
      <c r="PE72" s="240"/>
      <c r="PF72" s="240"/>
      <c r="PG72" s="240"/>
      <c r="PH72" s="240"/>
      <c r="PI72" s="240"/>
      <c r="PJ72" s="240"/>
      <c r="PK72" s="240"/>
      <c r="PL72" s="240"/>
      <c r="PM72" s="240">
        <f t="shared" si="179"/>
        <v>0</v>
      </c>
      <c r="PP72" s="242"/>
      <c r="PQ72" s="240"/>
      <c r="PR72" s="240"/>
      <c r="PS72" s="240"/>
      <c r="PT72" s="240"/>
      <c r="PU72" s="240"/>
      <c r="PV72" s="240"/>
      <c r="PW72" s="240"/>
      <c r="PX72" s="240"/>
      <c r="PY72" s="240"/>
      <c r="PZ72" s="240"/>
      <c r="QA72" s="240"/>
      <c r="QB72" s="240"/>
      <c r="QC72" s="240"/>
      <c r="QD72" s="240"/>
      <c r="QE72" s="240"/>
      <c r="QF72" s="240"/>
      <c r="QG72" s="240"/>
      <c r="QH72" s="240"/>
      <c r="QI72" s="240"/>
      <c r="QJ72" s="240"/>
      <c r="QK72" s="240"/>
      <c r="QL72" s="240"/>
      <c r="QM72" s="240"/>
      <c r="QN72" s="240"/>
      <c r="QO72" s="240"/>
      <c r="QP72" s="240"/>
      <c r="QQ72" s="240"/>
      <c r="QR72" s="240"/>
      <c r="QS72" s="240"/>
      <c r="QT72" s="242">
        <f t="shared" si="180"/>
        <v>0</v>
      </c>
      <c r="QU72" s="235"/>
      <c r="QV72" s="235"/>
      <c r="QW72" s="242"/>
      <c r="QX72" s="240"/>
      <c r="QY72" s="240"/>
      <c r="QZ72" s="240"/>
      <c r="RA72" s="240"/>
      <c r="RB72" s="240"/>
      <c r="RC72" s="240"/>
      <c r="RD72" s="240"/>
      <c r="RE72" s="240"/>
      <c r="RF72" s="240"/>
      <c r="RG72" s="240"/>
      <c r="RH72" s="240"/>
      <c r="RI72" s="240"/>
      <c r="RJ72" s="240"/>
      <c r="RK72" s="240"/>
      <c r="RL72" s="240"/>
      <c r="RM72" s="240"/>
      <c r="RN72" s="240"/>
      <c r="RO72" s="240"/>
      <c r="RP72" s="240"/>
      <c r="RQ72" s="240"/>
      <c r="RR72" s="240"/>
      <c r="RS72" s="240"/>
      <c r="RT72" s="240"/>
      <c r="RU72" s="240"/>
      <c r="RV72" s="240"/>
      <c r="RW72" s="240"/>
      <c r="RX72" s="240"/>
      <c r="RY72" s="240"/>
      <c r="RZ72" s="240"/>
      <c r="SA72" s="240"/>
    </row>
    <row r="73" spans="1:495" s="223" customFormat="1" ht="15" hidden="1" outlineLevel="1">
      <c r="A73" s="604">
        <f t="shared" si="36"/>
        <v>61</v>
      </c>
      <c r="B73" s="331"/>
      <c r="C73" s="517"/>
      <c r="D73" s="240"/>
      <c r="E73" s="240"/>
      <c r="F73" s="240"/>
      <c r="G73" s="240"/>
      <c r="H73" s="240"/>
      <c r="I73" s="240"/>
      <c r="J73" s="240"/>
      <c r="K73" s="240"/>
      <c r="L73" s="240"/>
      <c r="M73" s="240"/>
      <c r="N73" s="240"/>
      <c r="O73" s="240"/>
      <c r="P73" s="240"/>
      <c r="Q73" s="240"/>
      <c r="R73" s="240"/>
      <c r="S73" s="240"/>
      <c r="T73" s="240"/>
      <c r="U73" s="240"/>
      <c r="V73" s="240"/>
      <c r="W73" s="240"/>
      <c r="X73" s="240"/>
      <c r="Y73" s="240"/>
      <c r="Z73" s="240"/>
      <c r="AA73" s="240"/>
      <c r="AB73" s="240"/>
      <c r="AC73" s="240"/>
      <c r="AD73" s="240"/>
      <c r="AE73" s="240"/>
      <c r="AF73" s="240"/>
      <c r="AG73" s="240"/>
      <c r="AJ73" s="242"/>
      <c r="AK73" s="240"/>
      <c r="AL73" s="240"/>
      <c r="AM73" s="240"/>
      <c r="AN73" s="240"/>
      <c r="AO73" s="240"/>
      <c r="AP73" s="240"/>
      <c r="AQ73" s="240"/>
      <c r="AR73" s="240"/>
      <c r="AS73" s="240"/>
      <c r="AT73" s="240"/>
      <c r="AU73" s="240"/>
      <c r="AV73" s="240"/>
      <c r="AW73" s="240"/>
      <c r="AX73" s="240"/>
      <c r="AY73" s="240"/>
      <c r="AZ73" s="240"/>
      <c r="BA73" s="240"/>
      <c r="BB73" s="240"/>
      <c r="BC73" s="240"/>
      <c r="BD73" s="240"/>
      <c r="BE73" s="240"/>
      <c r="BF73" s="240"/>
      <c r="BG73" s="240"/>
      <c r="BH73" s="240"/>
      <c r="BI73" s="240"/>
      <c r="BJ73" s="240"/>
      <c r="BK73" s="240"/>
      <c r="BL73" s="240"/>
      <c r="BM73" s="240"/>
      <c r="BN73" s="240"/>
      <c r="BQ73" s="242"/>
      <c r="BR73" s="240"/>
      <c r="BS73" s="240"/>
      <c r="BT73" s="240"/>
      <c r="BU73" s="240"/>
      <c r="BV73" s="240"/>
      <c r="BW73" s="240"/>
      <c r="BX73" s="240"/>
      <c r="BY73" s="240"/>
      <c r="BZ73" s="240"/>
      <c r="CA73" s="240"/>
      <c r="CB73" s="240"/>
      <c r="CC73" s="240"/>
      <c r="CD73" s="240"/>
      <c r="CE73" s="240"/>
      <c r="CF73" s="240"/>
      <c r="CG73" s="240"/>
      <c r="CH73" s="240"/>
      <c r="CI73" s="240"/>
      <c r="CJ73" s="240"/>
      <c r="CK73" s="240"/>
      <c r="CL73" s="240"/>
      <c r="CM73" s="240"/>
      <c r="CN73" s="240"/>
      <c r="CO73" s="240"/>
      <c r="CP73" s="240"/>
      <c r="CQ73" s="240"/>
      <c r="CR73" s="240"/>
      <c r="CS73" s="240"/>
      <c r="CT73" s="240"/>
      <c r="CU73" s="240"/>
      <c r="CX73" s="242"/>
      <c r="CY73" s="240"/>
      <c r="CZ73" s="240"/>
      <c r="DA73" s="240"/>
      <c r="DB73" s="240"/>
      <c r="DC73" s="240"/>
      <c r="DD73" s="240"/>
      <c r="DE73" s="240"/>
      <c r="DF73" s="240"/>
      <c r="DG73" s="240"/>
      <c r="DH73" s="240"/>
      <c r="DI73" s="240"/>
      <c r="DJ73" s="240"/>
      <c r="DK73" s="240"/>
      <c r="DL73" s="240"/>
      <c r="DM73" s="240"/>
      <c r="DN73" s="240"/>
      <c r="DO73" s="240"/>
      <c r="DP73" s="240"/>
      <c r="DQ73" s="240"/>
      <c r="DR73" s="240"/>
      <c r="DS73" s="240"/>
      <c r="DT73" s="240"/>
      <c r="DU73" s="240"/>
      <c r="DV73" s="240"/>
      <c r="DW73" s="240"/>
      <c r="DX73" s="240"/>
      <c r="DY73" s="240"/>
      <c r="DZ73" s="240"/>
      <c r="EA73" s="240"/>
      <c r="EB73" s="240"/>
      <c r="EE73" s="242"/>
      <c r="EF73" s="240"/>
      <c r="EG73" s="240"/>
      <c r="EH73" s="240"/>
      <c r="EI73" s="240"/>
      <c r="EJ73" s="240"/>
      <c r="EK73" s="240"/>
      <c r="EL73" s="240"/>
      <c r="EM73" s="240"/>
      <c r="EN73" s="240"/>
      <c r="EO73" s="240"/>
      <c r="EP73" s="240"/>
      <c r="EQ73" s="240"/>
      <c r="ER73" s="240"/>
      <c r="ES73" s="240"/>
      <c r="ET73" s="240"/>
      <c r="EU73" s="240"/>
      <c r="EV73" s="240"/>
      <c r="EW73" s="240"/>
      <c r="EX73" s="240"/>
      <c r="EY73" s="240"/>
      <c r="EZ73" s="240"/>
      <c r="FA73" s="240"/>
      <c r="FB73" s="240"/>
      <c r="FC73" s="240"/>
      <c r="FD73" s="240"/>
      <c r="FE73" s="240"/>
      <c r="FF73" s="240"/>
      <c r="FG73" s="240"/>
      <c r="FH73" s="240"/>
      <c r="FI73" s="240"/>
      <c r="FL73" s="242"/>
      <c r="FM73" s="240"/>
      <c r="FN73" s="240"/>
      <c r="FO73" s="240"/>
      <c r="FP73" s="240"/>
      <c r="FQ73" s="240"/>
      <c r="FR73" s="240"/>
      <c r="FS73" s="240"/>
      <c r="FT73" s="240"/>
      <c r="FU73" s="240"/>
      <c r="FV73" s="240"/>
      <c r="FW73" s="240"/>
      <c r="FX73" s="240"/>
      <c r="FY73" s="240"/>
      <c r="FZ73" s="240"/>
      <c r="GA73" s="240"/>
      <c r="GB73" s="240"/>
      <c r="GC73" s="240"/>
      <c r="GD73" s="240"/>
      <c r="GE73" s="240"/>
      <c r="GF73" s="240"/>
      <c r="GG73" s="240"/>
      <c r="GH73" s="240"/>
      <c r="GI73" s="240"/>
      <c r="GJ73" s="240"/>
      <c r="GK73" s="240"/>
      <c r="GL73" s="240"/>
      <c r="GM73" s="240"/>
      <c r="GN73" s="240"/>
      <c r="GO73" s="240"/>
      <c r="GP73" s="240"/>
      <c r="GS73" s="242"/>
      <c r="GT73" s="240"/>
      <c r="GU73" s="240"/>
      <c r="GV73" s="240"/>
      <c r="GW73" s="240"/>
      <c r="GX73" s="240"/>
      <c r="GY73" s="240"/>
      <c r="GZ73" s="240"/>
      <c r="HA73" s="240"/>
      <c r="HB73" s="240"/>
      <c r="HC73" s="240"/>
      <c r="HD73" s="240"/>
      <c r="HE73" s="240"/>
      <c r="HF73" s="240"/>
      <c r="HG73" s="240"/>
      <c r="HH73" s="240"/>
      <c r="HI73" s="240"/>
      <c r="HJ73" s="240"/>
      <c r="HK73" s="240"/>
      <c r="HL73" s="240"/>
      <c r="HM73" s="240"/>
      <c r="HN73" s="240"/>
      <c r="HO73" s="240"/>
      <c r="HP73" s="240"/>
      <c r="HQ73" s="240"/>
      <c r="HR73" s="240"/>
      <c r="HS73" s="240"/>
      <c r="HT73" s="240"/>
      <c r="HU73" s="240"/>
      <c r="HV73" s="240"/>
      <c r="HW73" s="240"/>
      <c r="HZ73" s="242"/>
      <c r="IA73" s="240"/>
      <c r="IB73" s="240"/>
      <c r="IC73" s="240"/>
      <c r="ID73" s="240"/>
      <c r="IE73" s="240"/>
      <c r="IF73" s="240"/>
      <c r="IG73" s="240"/>
      <c r="IH73" s="240"/>
      <c r="II73" s="240"/>
      <c r="IJ73" s="240"/>
      <c r="IK73" s="240"/>
      <c r="IL73" s="240"/>
      <c r="IM73" s="240"/>
      <c r="IN73" s="240"/>
      <c r="IO73" s="240"/>
      <c r="IP73" s="240"/>
      <c r="IQ73" s="240"/>
      <c r="IR73" s="240"/>
      <c r="IS73" s="240"/>
      <c r="IT73" s="240"/>
      <c r="IU73" s="240"/>
      <c r="IV73" s="240"/>
      <c r="IW73" s="240"/>
      <c r="IX73" s="240"/>
      <c r="IY73" s="240"/>
      <c r="IZ73" s="240"/>
      <c r="JA73" s="240"/>
      <c r="JB73" s="240"/>
      <c r="JC73" s="514"/>
      <c r="JD73" s="240">
        <f t="shared" si="146"/>
        <v>0</v>
      </c>
      <c r="JG73" s="242"/>
      <c r="JH73" s="240"/>
      <c r="JI73" s="240"/>
      <c r="JJ73" s="240"/>
      <c r="JK73" s="240"/>
      <c r="JL73" s="240"/>
      <c r="JM73" s="240"/>
      <c r="JN73" s="240"/>
      <c r="JO73" s="240"/>
      <c r="JP73" s="240"/>
      <c r="JQ73" s="240"/>
      <c r="JR73" s="240"/>
      <c r="JS73" s="240"/>
      <c r="JT73" s="240"/>
      <c r="JU73" s="240"/>
      <c r="JV73" s="240"/>
      <c r="JW73" s="240"/>
      <c r="JX73" s="240"/>
      <c r="JY73" s="240"/>
      <c r="JZ73" s="240"/>
      <c r="KA73" s="240"/>
      <c r="KB73" s="240"/>
      <c r="KC73" s="240"/>
      <c r="KD73" s="240"/>
      <c r="KE73" s="240"/>
      <c r="KF73" s="240"/>
      <c r="KG73" s="240"/>
      <c r="KH73" s="240"/>
      <c r="KI73" s="240"/>
      <c r="KJ73" s="240"/>
      <c r="KK73" s="240">
        <f t="shared" si="175"/>
        <v>0</v>
      </c>
      <c r="KL73" s="234"/>
      <c r="KN73" s="242"/>
      <c r="KO73" s="240"/>
      <c r="KP73" s="240"/>
      <c r="KQ73" s="240"/>
      <c r="KR73" s="240"/>
      <c r="KS73" s="240"/>
      <c r="KT73" s="240"/>
      <c r="KU73" s="240"/>
      <c r="KV73" s="240"/>
      <c r="KW73" s="240"/>
      <c r="KX73" s="240"/>
      <c r="KY73" s="240"/>
      <c r="KZ73" s="240"/>
      <c r="LA73" s="240"/>
      <c r="LB73" s="240"/>
      <c r="LC73" s="240"/>
      <c r="LD73" s="240"/>
      <c r="LE73" s="240"/>
      <c r="LF73" s="240"/>
      <c r="LG73" s="240"/>
      <c r="LH73" s="240"/>
      <c r="LI73" s="240"/>
      <c r="LJ73" s="240"/>
      <c r="LK73" s="240"/>
      <c r="LL73" s="240"/>
      <c r="LM73" s="240"/>
      <c r="LN73" s="240"/>
      <c r="LO73" s="240"/>
      <c r="LP73" s="240"/>
      <c r="LQ73" s="240"/>
      <c r="LR73" s="240">
        <f t="shared" si="176"/>
        <v>0</v>
      </c>
      <c r="LU73" s="242"/>
      <c r="LV73" s="240"/>
      <c r="LW73" s="240"/>
      <c r="LX73" s="240"/>
      <c r="LY73" s="240"/>
      <c r="LZ73" s="240"/>
      <c r="MA73" s="240"/>
      <c r="MB73" s="240"/>
      <c r="MC73" s="240"/>
      <c r="MD73" s="240"/>
      <c r="ME73" s="240"/>
      <c r="MF73" s="240"/>
      <c r="MG73" s="240"/>
      <c r="MH73" s="240"/>
      <c r="MI73" s="240"/>
      <c r="MJ73" s="240"/>
      <c r="MK73" s="240"/>
      <c r="ML73" s="240"/>
      <c r="MM73" s="240"/>
      <c r="MN73" s="240"/>
      <c r="MO73" s="240"/>
      <c r="MP73" s="240"/>
      <c r="MQ73" s="240"/>
      <c r="MR73" s="240"/>
      <c r="MS73" s="240"/>
      <c r="MT73" s="240"/>
      <c r="MU73" s="240"/>
      <c r="MV73" s="240"/>
      <c r="MW73" s="240"/>
      <c r="MX73" s="240"/>
      <c r="MY73" s="240">
        <f t="shared" si="177"/>
        <v>0</v>
      </c>
      <c r="NB73" s="242"/>
      <c r="NC73" s="240"/>
      <c r="ND73" s="240"/>
      <c r="NE73" s="240"/>
      <c r="NF73" s="240"/>
      <c r="NG73" s="240"/>
      <c r="NH73" s="240"/>
      <c r="NI73" s="240"/>
      <c r="NJ73" s="240"/>
      <c r="NK73" s="240"/>
      <c r="NL73" s="240"/>
      <c r="NM73" s="240"/>
      <c r="NN73" s="240"/>
      <c r="NO73" s="240"/>
      <c r="NP73" s="240"/>
      <c r="NQ73" s="240"/>
      <c r="NR73" s="240"/>
      <c r="NS73" s="240"/>
      <c r="NT73" s="240"/>
      <c r="NU73" s="240"/>
      <c r="NV73" s="240"/>
      <c r="NW73" s="240"/>
      <c r="NX73" s="240"/>
      <c r="NY73" s="240"/>
      <c r="NZ73" s="240"/>
      <c r="OA73" s="240"/>
      <c r="OB73" s="240"/>
      <c r="OC73" s="240"/>
      <c r="OD73" s="240"/>
      <c r="OE73" s="240"/>
      <c r="OF73" s="240">
        <f t="shared" si="178"/>
        <v>0</v>
      </c>
      <c r="OI73" s="242"/>
      <c r="OJ73" s="240"/>
      <c r="OK73" s="240"/>
      <c r="OL73" s="240"/>
      <c r="OM73" s="240"/>
      <c r="ON73" s="240"/>
      <c r="OO73" s="240"/>
      <c r="OP73" s="240"/>
      <c r="OQ73" s="240"/>
      <c r="OR73" s="240"/>
      <c r="OS73" s="240"/>
      <c r="OT73" s="240"/>
      <c r="OU73" s="240"/>
      <c r="OV73" s="240"/>
      <c r="OW73" s="240"/>
      <c r="OX73" s="240"/>
      <c r="OY73" s="240"/>
      <c r="OZ73" s="240"/>
      <c r="PA73" s="240"/>
      <c r="PB73" s="240"/>
      <c r="PC73" s="240"/>
      <c r="PD73" s="240"/>
      <c r="PE73" s="240"/>
      <c r="PF73" s="240"/>
      <c r="PG73" s="240"/>
      <c r="PH73" s="240"/>
      <c r="PI73" s="240"/>
      <c r="PJ73" s="240"/>
      <c r="PK73" s="240"/>
      <c r="PL73" s="240"/>
      <c r="PM73" s="240">
        <f t="shared" si="179"/>
        <v>0</v>
      </c>
      <c r="PP73" s="242"/>
      <c r="PQ73" s="240"/>
      <c r="PR73" s="240"/>
      <c r="PS73" s="240"/>
      <c r="PT73" s="240"/>
      <c r="PU73" s="240"/>
      <c r="PV73" s="240"/>
      <c r="PW73" s="240"/>
      <c r="PX73" s="240"/>
      <c r="PY73" s="240"/>
      <c r="PZ73" s="240"/>
      <c r="QA73" s="240"/>
      <c r="QB73" s="240"/>
      <c r="QC73" s="240"/>
      <c r="QD73" s="240"/>
      <c r="QE73" s="240"/>
      <c r="QF73" s="240"/>
      <c r="QG73" s="240"/>
      <c r="QH73" s="240"/>
      <c r="QI73" s="240"/>
      <c r="QJ73" s="240"/>
      <c r="QK73" s="240"/>
      <c r="QL73" s="240"/>
      <c r="QM73" s="240"/>
      <c r="QN73" s="240"/>
      <c r="QO73" s="240"/>
      <c r="QP73" s="240"/>
      <c r="QQ73" s="240"/>
      <c r="QR73" s="240"/>
      <c r="QS73" s="240"/>
      <c r="QT73" s="242">
        <f t="shared" si="180"/>
        <v>0</v>
      </c>
      <c r="QU73" s="235"/>
      <c r="QV73" s="235"/>
      <c r="QW73" s="242"/>
      <c r="QX73" s="240"/>
      <c r="QY73" s="240"/>
      <c r="QZ73" s="240"/>
      <c r="RA73" s="240"/>
      <c r="RB73" s="240"/>
      <c r="RC73" s="240"/>
      <c r="RD73" s="240"/>
      <c r="RE73" s="240"/>
      <c r="RF73" s="240"/>
      <c r="RG73" s="240"/>
      <c r="RH73" s="240"/>
      <c r="RI73" s="240"/>
      <c r="RJ73" s="240"/>
      <c r="RK73" s="240"/>
      <c r="RL73" s="240"/>
      <c r="RM73" s="240"/>
      <c r="RN73" s="240"/>
      <c r="RO73" s="240"/>
      <c r="RP73" s="240"/>
      <c r="RQ73" s="240"/>
      <c r="RR73" s="240"/>
      <c r="RS73" s="240"/>
      <c r="RT73" s="240"/>
      <c r="RU73" s="240"/>
      <c r="RV73" s="240"/>
      <c r="RW73" s="240"/>
      <c r="RX73" s="240"/>
      <c r="RY73" s="240"/>
      <c r="RZ73" s="240"/>
      <c r="SA73" s="240"/>
    </row>
    <row r="74" spans="1:495" s="223" customFormat="1" ht="15" hidden="1" outlineLevel="1">
      <c r="A74" s="604">
        <f t="shared" si="36"/>
        <v>62</v>
      </c>
      <c r="B74" s="331"/>
      <c r="C74" s="517"/>
      <c r="D74" s="240"/>
      <c r="E74" s="240"/>
      <c r="F74" s="240"/>
      <c r="G74" s="240"/>
      <c r="H74" s="240"/>
      <c r="I74" s="240"/>
      <c r="J74" s="240"/>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J74" s="242"/>
      <c r="AK74" s="240"/>
      <c r="AL74" s="240"/>
      <c r="AM74" s="240"/>
      <c r="AN74" s="240"/>
      <c r="AO74" s="240"/>
      <c r="AP74" s="240"/>
      <c r="AQ74" s="240"/>
      <c r="AR74" s="240"/>
      <c r="AS74" s="240"/>
      <c r="AT74" s="240"/>
      <c r="AU74" s="240"/>
      <c r="AV74" s="240"/>
      <c r="AW74" s="240"/>
      <c r="AX74" s="240"/>
      <c r="AY74" s="240"/>
      <c r="AZ74" s="240"/>
      <c r="BA74" s="240"/>
      <c r="BB74" s="240"/>
      <c r="BC74" s="240"/>
      <c r="BD74" s="240"/>
      <c r="BE74" s="240"/>
      <c r="BF74" s="240"/>
      <c r="BG74" s="240"/>
      <c r="BH74" s="240"/>
      <c r="BI74" s="240"/>
      <c r="BJ74" s="240"/>
      <c r="BK74" s="240"/>
      <c r="BL74" s="240"/>
      <c r="BM74" s="240"/>
      <c r="BN74" s="240"/>
      <c r="BQ74" s="242"/>
      <c r="BR74" s="240"/>
      <c r="BS74" s="240"/>
      <c r="BT74" s="240"/>
      <c r="BU74" s="240"/>
      <c r="BV74" s="240"/>
      <c r="BW74" s="240"/>
      <c r="BX74" s="240"/>
      <c r="BY74" s="240"/>
      <c r="BZ74" s="240"/>
      <c r="CA74" s="240"/>
      <c r="CB74" s="240"/>
      <c r="CC74" s="240"/>
      <c r="CD74" s="240"/>
      <c r="CE74" s="240"/>
      <c r="CF74" s="240"/>
      <c r="CG74" s="240"/>
      <c r="CH74" s="240"/>
      <c r="CI74" s="240"/>
      <c r="CJ74" s="240"/>
      <c r="CK74" s="240"/>
      <c r="CL74" s="240"/>
      <c r="CM74" s="240"/>
      <c r="CN74" s="240"/>
      <c r="CO74" s="240"/>
      <c r="CP74" s="240"/>
      <c r="CQ74" s="240"/>
      <c r="CR74" s="240"/>
      <c r="CS74" s="240"/>
      <c r="CT74" s="240"/>
      <c r="CU74" s="240"/>
      <c r="CX74" s="242"/>
      <c r="CY74" s="240"/>
      <c r="CZ74" s="240"/>
      <c r="DA74" s="240"/>
      <c r="DB74" s="240"/>
      <c r="DC74" s="240"/>
      <c r="DD74" s="240"/>
      <c r="DE74" s="240"/>
      <c r="DF74" s="240"/>
      <c r="DG74" s="240"/>
      <c r="DH74" s="240"/>
      <c r="DI74" s="240"/>
      <c r="DJ74" s="240"/>
      <c r="DK74" s="240"/>
      <c r="DL74" s="240"/>
      <c r="DM74" s="240"/>
      <c r="DN74" s="240"/>
      <c r="DO74" s="240"/>
      <c r="DP74" s="240"/>
      <c r="DQ74" s="240"/>
      <c r="DR74" s="240"/>
      <c r="DS74" s="240"/>
      <c r="DT74" s="240"/>
      <c r="DU74" s="240"/>
      <c r="DV74" s="240"/>
      <c r="DW74" s="240"/>
      <c r="DX74" s="240"/>
      <c r="DY74" s="240"/>
      <c r="DZ74" s="240"/>
      <c r="EA74" s="240"/>
      <c r="EB74" s="240"/>
      <c r="EE74" s="242"/>
      <c r="EF74" s="240"/>
      <c r="EG74" s="240"/>
      <c r="EH74" s="240"/>
      <c r="EI74" s="240"/>
      <c r="EJ74" s="240"/>
      <c r="EK74" s="240"/>
      <c r="EL74" s="240"/>
      <c r="EM74" s="240"/>
      <c r="EN74" s="240"/>
      <c r="EO74" s="240"/>
      <c r="EP74" s="240"/>
      <c r="EQ74" s="240"/>
      <c r="ER74" s="240"/>
      <c r="ES74" s="240"/>
      <c r="ET74" s="240"/>
      <c r="EU74" s="240"/>
      <c r="EV74" s="240"/>
      <c r="EW74" s="240"/>
      <c r="EX74" s="240"/>
      <c r="EY74" s="240"/>
      <c r="EZ74" s="240"/>
      <c r="FA74" s="240"/>
      <c r="FB74" s="240"/>
      <c r="FC74" s="240"/>
      <c r="FD74" s="240"/>
      <c r="FE74" s="240"/>
      <c r="FF74" s="240"/>
      <c r="FG74" s="240"/>
      <c r="FH74" s="240"/>
      <c r="FI74" s="240"/>
      <c r="FL74" s="242"/>
      <c r="FM74" s="240"/>
      <c r="FN74" s="240"/>
      <c r="FO74" s="240"/>
      <c r="FP74" s="240"/>
      <c r="FQ74" s="240"/>
      <c r="FR74" s="240"/>
      <c r="FS74" s="240"/>
      <c r="FT74" s="240"/>
      <c r="FU74" s="240"/>
      <c r="FV74" s="240"/>
      <c r="FW74" s="240"/>
      <c r="FX74" s="240"/>
      <c r="FY74" s="240"/>
      <c r="FZ74" s="240"/>
      <c r="GA74" s="240"/>
      <c r="GB74" s="240"/>
      <c r="GC74" s="240"/>
      <c r="GD74" s="240"/>
      <c r="GE74" s="240"/>
      <c r="GF74" s="240"/>
      <c r="GG74" s="240"/>
      <c r="GH74" s="240"/>
      <c r="GI74" s="240"/>
      <c r="GJ74" s="240"/>
      <c r="GK74" s="240"/>
      <c r="GL74" s="240"/>
      <c r="GM74" s="240"/>
      <c r="GN74" s="240"/>
      <c r="GO74" s="240"/>
      <c r="GP74" s="240"/>
      <c r="GS74" s="242"/>
      <c r="GT74" s="240"/>
      <c r="GU74" s="240"/>
      <c r="GV74" s="240"/>
      <c r="GW74" s="240"/>
      <c r="GX74" s="240"/>
      <c r="GY74" s="240"/>
      <c r="GZ74" s="240"/>
      <c r="HA74" s="240"/>
      <c r="HB74" s="240"/>
      <c r="HC74" s="240"/>
      <c r="HD74" s="240"/>
      <c r="HE74" s="240"/>
      <c r="HF74" s="240"/>
      <c r="HG74" s="240"/>
      <c r="HH74" s="240"/>
      <c r="HI74" s="240"/>
      <c r="HJ74" s="240"/>
      <c r="HK74" s="240"/>
      <c r="HL74" s="240"/>
      <c r="HM74" s="240"/>
      <c r="HN74" s="240"/>
      <c r="HO74" s="240"/>
      <c r="HP74" s="240"/>
      <c r="HQ74" s="240"/>
      <c r="HR74" s="240"/>
      <c r="HS74" s="240"/>
      <c r="HT74" s="240"/>
      <c r="HU74" s="240"/>
      <c r="HV74" s="240"/>
      <c r="HW74" s="240"/>
      <c r="HZ74" s="242"/>
      <c r="IA74" s="240"/>
      <c r="IB74" s="240"/>
      <c r="IC74" s="240"/>
      <c r="ID74" s="240"/>
      <c r="IE74" s="240"/>
      <c r="IF74" s="240"/>
      <c r="IG74" s="240"/>
      <c r="IH74" s="240"/>
      <c r="II74" s="240"/>
      <c r="IJ74" s="240"/>
      <c r="IK74" s="240"/>
      <c r="IL74" s="240"/>
      <c r="IM74" s="240"/>
      <c r="IN74" s="240"/>
      <c r="IO74" s="240"/>
      <c r="IP74" s="240"/>
      <c r="IQ74" s="240"/>
      <c r="IR74" s="240"/>
      <c r="IS74" s="240"/>
      <c r="IT74" s="240"/>
      <c r="IU74" s="240"/>
      <c r="IV74" s="240"/>
      <c r="IW74" s="240"/>
      <c r="IX74" s="240"/>
      <c r="IY74" s="240"/>
      <c r="IZ74" s="240"/>
      <c r="JA74" s="240"/>
      <c r="JB74" s="240"/>
      <c r="JC74" s="514"/>
      <c r="JD74" s="240">
        <f t="shared" si="146"/>
        <v>0</v>
      </c>
      <c r="JG74" s="242"/>
      <c r="JH74" s="240"/>
      <c r="JI74" s="240"/>
      <c r="JJ74" s="240"/>
      <c r="JK74" s="240"/>
      <c r="JL74" s="240"/>
      <c r="JM74" s="240"/>
      <c r="JN74" s="240"/>
      <c r="JO74" s="240"/>
      <c r="JP74" s="240"/>
      <c r="JQ74" s="240"/>
      <c r="JR74" s="240"/>
      <c r="JS74" s="240"/>
      <c r="JT74" s="240"/>
      <c r="JU74" s="240"/>
      <c r="JV74" s="240"/>
      <c r="JW74" s="240"/>
      <c r="JX74" s="240"/>
      <c r="JY74" s="240"/>
      <c r="JZ74" s="240"/>
      <c r="KA74" s="240"/>
      <c r="KB74" s="240"/>
      <c r="KC74" s="240"/>
      <c r="KD74" s="240"/>
      <c r="KE74" s="240"/>
      <c r="KF74" s="240"/>
      <c r="KG74" s="240"/>
      <c r="KH74" s="240"/>
      <c r="KI74" s="240"/>
      <c r="KJ74" s="240"/>
      <c r="KK74" s="240">
        <f t="shared" si="175"/>
        <v>0</v>
      </c>
      <c r="KL74" s="234"/>
      <c r="KN74" s="242"/>
      <c r="KO74" s="240"/>
      <c r="KP74" s="240"/>
      <c r="KQ74" s="240"/>
      <c r="KR74" s="240"/>
      <c r="KS74" s="240"/>
      <c r="KT74" s="240"/>
      <c r="KU74" s="240"/>
      <c r="KV74" s="240"/>
      <c r="KW74" s="240"/>
      <c r="KX74" s="240"/>
      <c r="KY74" s="240"/>
      <c r="KZ74" s="240"/>
      <c r="LA74" s="240"/>
      <c r="LB74" s="240"/>
      <c r="LC74" s="240"/>
      <c r="LD74" s="240"/>
      <c r="LE74" s="240"/>
      <c r="LF74" s="240"/>
      <c r="LG74" s="240"/>
      <c r="LH74" s="240"/>
      <c r="LI74" s="240"/>
      <c r="LJ74" s="240"/>
      <c r="LK74" s="240"/>
      <c r="LL74" s="240"/>
      <c r="LM74" s="240"/>
      <c r="LN74" s="240"/>
      <c r="LO74" s="240"/>
      <c r="LP74" s="240"/>
      <c r="LQ74" s="240"/>
      <c r="LR74" s="240">
        <f t="shared" si="176"/>
        <v>0</v>
      </c>
      <c r="LU74" s="242"/>
      <c r="LV74" s="240"/>
      <c r="LW74" s="240"/>
      <c r="LX74" s="240"/>
      <c r="LY74" s="240"/>
      <c r="LZ74" s="240"/>
      <c r="MA74" s="240"/>
      <c r="MB74" s="240"/>
      <c r="MC74" s="240"/>
      <c r="MD74" s="240"/>
      <c r="ME74" s="240"/>
      <c r="MF74" s="240"/>
      <c r="MG74" s="240"/>
      <c r="MH74" s="240"/>
      <c r="MI74" s="240"/>
      <c r="MJ74" s="240"/>
      <c r="MK74" s="240"/>
      <c r="ML74" s="240"/>
      <c r="MM74" s="240"/>
      <c r="MN74" s="240"/>
      <c r="MO74" s="240"/>
      <c r="MP74" s="240"/>
      <c r="MQ74" s="240"/>
      <c r="MR74" s="240"/>
      <c r="MS74" s="240"/>
      <c r="MT74" s="240"/>
      <c r="MU74" s="240"/>
      <c r="MV74" s="240"/>
      <c r="MW74" s="240"/>
      <c r="MX74" s="240"/>
      <c r="MY74" s="240">
        <f t="shared" si="177"/>
        <v>0</v>
      </c>
      <c r="NB74" s="242"/>
      <c r="NC74" s="240"/>
      <c r="ND74" s="240"/>
      <c r="NE74" s="240"/>
      <c r="NF74" s="240"/>
      <c r="NG74" s="240"/>
      <c r="NH74" s="240"/>
      <c r="NI74" s="240"/>
      <c r="NJ74" s="240"/>
      <c r="NK74" s="240"/>
      <c r="NL74" s="240"/>
      <c r="NM74" s="240"/>
      <c r="NN74" s="240"/>
      <c r="NO74" s="240"/>
      <c r="NP74" s="240"/>
      <c r="NQ74" s="240"/>
      <c r="NR74" s="240"/>
      <c r="NS74" s="240"/>
      <c r="NT74" s="240"/>
      <c r="NU74" s="240"/>
      <c r="NV74" s="240"/>
      <c r="NW74" s="240"/>
      <c r="NX74" s="240"/>
      <c r="NY74" s="240"/>
      <c r="NZ74" s="240"/>
      <c r="OA74" s="240"/>
      <c r="OB74" s="240"/>
      <c r="OC74" s="240"/>
      <c r="OD74" s="240"/>
      <c r="OE74" s="240"/>
      <c r="OF74" s="240">
        <f t="shared" si="178"/>
        <v>0</v>
      </c>
      <c r="OI74" s="242"/>
      <c r="OJ74" s="240"/>
      <c r="OK74" s="240"/>
      <c r="OL74" s="240"/>
      <c r="OM74" s="240"/>
      <c r="ON74" s="240"/>
      <c r="OO74" s="240"/>
      <c r="OP74" s="240"/>
      <c r="OQ74" s="240"/>
      <c r="OR74" s="240"/>
      <c r="OS74" s="240"/>
      <c r="OT74" s="240"/>
      <c r="OU74" s="240"/>
      <c r="OV74" s="240"/>
      <c r="OW74" s="240"/>
      <c r="OX74" s="240"/>
      <c r="OY74" s="240"/>
      <c r="OZ74" s="240"/>
      <c r="PA74" s="240"/>
      <c r="PB74" s="240"/>
      <c r="PC74" s="240"/>
      <c r="PD74" s="240"/>
      <c r="PE74" s="240"/>
      <c r="PF74" s="240"/>
      <c r="PG74" s="240"/>
      <c r="PH74" s="240"/>
      <c r="PI74" s="240"/>
      <c r="PJ74" s="240"/>
      <c r="PK74" s="240"/>
      <c r="PL74" s="240"/>
      <c r="PM74" s="240">
        <f t="shared" si="179"/>
        <v>0</v>
      </c>
      <c r="PP74" s="242"/>
      <c r="PQ74" s="240"/>
      <c r="PR74" s="240"/>
      <c r="PS74" s="240"/>
      <c r="PT74" s="240"/>
      <c r="PU74" s="240"/>
      <c r="PV74" s="240"/>
      <c r="PW74" s="240"/>
      <c r="PX74" s="240"/>
      <c r="PY74" s="240"/>
      <c r="PZ74" s="240"/>
      <c r="QA74" s="240"/>
      <c r="QB74" s="240"/>
      <c r="QC74" s="240"/>
      <c r="QD74" s="240"/>
      <c r="QE74" s="240"/>
      <c r="QF74" s="240"/>
      <c r="QG74" s="240"/>
      <c r="QH74" s="240"/>
      <c r="QI74" s="240"/>
      <c r="QJ74" s="240"/>
      <c r="QK74" s="240"/>
      <c r="QL74" s="240"/>
      <c r="QM74" s="240"/>
      <c r="QN74" s="240"/>
      <c r="QO74" s="240"/>
      <c r="QP74" s="240"/>
      <c r="QQ74" s="240"/>
      <c r="QR74" s="240"/>
      <c r="QS74" s="240"/>
      <c r="QT74" s="242">
        <f t="shared" si="180"/>
        <v>0</v>
      </c>
      <c r="QU74" s="235"/>
      <c r="QV74" s="235"/>
      <c r="QW74" s="242"/>
      <c r="QX74" s="240"/>
      <c r="QY74" s="240"/>
      <c r="QZ74" s="240"/>
      <c r="RA74" s="240"/>
      <c r="RB74" s="240"/>
      <c r="RC74" s="240"/>
      <c r="RD74" s="240"/>
      <c r="RE74" s="240"/>
      <c r="RF74" s="240"/>
      <c r="RG74" s="240"/>
      <c r="RH74" s="240"/>
      <c r="RI74" s="240"/>
      <c r="RJ74" s="240"/>
      <c r="RK74" s="240"/>
      <c r="RL74" s="240"/>
      <c r="RM74" s="240"/>
      <c r="RN74" s="240"/>
      <c r="RO74" s="240"/>
      <c r="RP74" s="240"/>
      <c r="RQ74" s="240"/>
      <c r="RR74" s="240"/>
      <c r="RS74" s="240"/>
      <c r="RT74" s="240"/>
      <c r="RU74" s="240"/>
      <c r="RV74" s="240"/>
      <c r="RW74" s="240"/>
      <c r="RX74" s="240"/>
      <c r="RY74" s="240"/>
      <c r="RZ74" s="240"/>
      <c r="SA74" s="240"/>
    </row>
    <row r="75" spans="1:495" s="223" customFormat="1" ht="15" collapsed="1">
      <c r="A75" s="604">
        <f t="shared" si="36"/>
        <v>63</v>
      </c>
      <c r="B75" s="328" t="s">
        <v>240</v>
      </c>
      <c r="C75" s="513"/>
      <c r="D75" s="513"/>
      <c r="E75" s="514"/>
      <c r="F75" s="240"/>
      <c r="G75" s="513"/>
      <c r="H75" s="240"/>
      <c r="I75" s="240"/>
      <c r="J75" s="240"/>
      <c r="K75" s="240"/>
      <c r="L75" s="240"/>
      <c r="M75" s="240"/>
      <c r="N75" s="240"/>
      <c r="O75" s="240"/>
      <c r="P75" s="240"/>
      <c r="Q75" s="240"/>
      <c r="R75" s="240"/>
      <c r="S75" s="240"/>
      <c r="T75" s="240"/>
      <c r="U75" s="240"/>
      <c r="V75" s="240"/>
      <c r="W75" s="240"/>
      <c r="X75" s="240"/>
      <c r="Y75" s="240"/>
      <c r="Z75" s="240"/>
      <c r="AA75" s="240"/>
      <c r="AB75" s="240"/>
      <c r="AC75" s="240"/>
      <c r="AD75" s="240"/>
      <c r="AE75" s="240"/>
      <c r="AF75" s="240"/>
      <c r="AG75" s="240"/>
      <c r="AJ75" s="240"/>
      <c r="AK75" s="240"/>
      <c r="AL75" s="240"/>
      <c r="AM75" s="240"/>
      <c r="AN75" s="240"/>
      <c r="AO75" s="240"/>
      <c r="AP75" s="240"/>
      <c r="AQ75" s="240"/>
      <c r="AR75" s="240"/>
      <c r="AS75" s="240"/>
      <c r="AT75" s="240"/>
      <c r="AU75" s="240"/>
      <c r="AV75" s="240"/>
      <c r="AW75" s="240"/>
      <c r="AX75" s="240"/>
      <c r="AY75" s="240"/>
      <c r="AZ75" s="240"/>
      <c r="BA75" s="240"/>
      <c r="BB75" s="240"/>
      <c r="BC75" s="240"/>
      <c r="BD75" s="240"/>
      <c r="BE75" s="240"/>
      <c r="BF75" s="240"/>
      <c r="BG75" s="240"/>
      <c r="BH75" s="240"/>
      <c r="BI75" s="240"/>
      <c r="BJ75" s="240"/>
      <c r="BK75" s="240"/>
      <c r="BL75" s="240"/>
      <c r="BM75" s="240"/>
      <c r="BN75" s="240"/>
      <c r="BQ75" s="240"/>
      <c r="BR75" s="240"/>
      <c r="BS75" s="240"/>
      <c r="BT75" s="240"/>
      <c r="BU75" s="240"/>
      <c r="BV75" s="240"/>
      <c r="BW75" s="240"/>
      <c r="BX75" s="240"/>
      <c r="BY75" s="240"/>
      <c r="BZ75" s="240"/>
      <c r="CA75" s="240"/>
      <c r="CB75" s="240"/>
      <c r="CC75" s="240"/>
      <c r="CD75" s="240"/>
      <c r="CE75" s="240"/>
      <c r="CF75" s="240"/>
      <c r="CG75" s="240"/>
      <c r="CH75" s="240"/>
      <c r="CI75" s="240"/>
      <c r="CJ75" s="240"/>
      <c r="CK75" s="240"/>
      <c r="CL75" s="240"/>
      <c r="CM75" s="240"/>
      <c r="CN75" s="240"/>
      <c r="CO75" s="240"/>
      <c r="CP75" s="240"/>
      <c r="CQ75" s="240"/>
      <c r="CR75" s="240"/>
      <c r="CS75" s="240"/>
      <c r="CT75" s="240"/>
      <c r="CU75" s="240"/>
      <c r="CX75" s="240"/>
      <c r="CY75" s="240"/>
      <c r="CZ75" s="240"/>
      <c r="DA75" s="240"/>
      <c r="DB75" s="240"/>
      <c r="DC75" s="240"/>
      <c r="DD75" s="240"/>
      <c r="DE75" s="240"/>
      <c r="DF75" s="240"/>
      <c r="DG75" s="240"/>
      <c r="DH75" s="240"/>
      <c r="DI75" s="240"/>
      <c r="DJ75" s="240"/>
      <c r="DK75" s="240"/>
      <c r="DL75" s="240"/>
      <c r="DM75" s="240"/>
      <c r="DN75" s="240"/>
      <c r="DO75" s="240"/>
      <c r="DP75" s="240"/>
      <c r="DQ75" s="240"/>
      <c r="DR75" s="240"/>
      <c r="DS75" s="240"/>
      <c r="DT75" s="240"/>
      <c r="DU75" s="240"/>
      <c r="DV75" s="240"/>
      <c r="DW75" s="240"/>
      <c r="DX75" s="240"/>
      <c r="DY75" s="240"/>
      <c r="DZ75" s="240"/>
      <c r="EA75" s="240"/>
      <c r="EB75" s="240"/>
      <c r="EE75" s="240"/>
      <c r="EF75" s="240"/>
      <c r="EG75" s="240"/>
      <c r="EH75" s="240"/>
      <c r="EI75" s="240"/>
      <c r="EJ75" s="240"/>
      <c r="EK75" s="240"/>
      <c r="EL75" s="240"/>
      <c r="EM75" s="240"/>
      <c r="EN75" s="240"/>
      <c r="EO75" s="240"/>
      <c r="EP75" s="240"/>
      <c r="EQ75" s="240"/>
      <c r="ER75" s="240"/>
      <c r="ES75" s="240"/>
      <c r="ET75" s="240"/>
      <c r="EU75" s="240"/>
      <c r="EV75" s="240"/>
      <c r="EW75" s="240"/>
      <c r="EX75" s="240"/>
      <c r="EY75" s="240"/>
      <c r="EZ75" s="240"/>
      <c r="FA75" s="240"/>
      <c r="FB75" s="240"/>
      <c r="FC75" s="240"/>
      <c r="FD75" s="240"/>
      <c r="FE75" s="240"/>
      <c r="FF75" s="240"/>
      <c r="FG75" s="240"/>
      <c r="FH75" s="240"/>
      <c r="FI75" s="240"/>
      <c r="FL75" s="240"/>
      <c r="FM75" s="240"/>
      <c r="FN75" s="240"/>
      <c r="FO75" s="240"/>
      <c r="FP75" s="240"/>
      <c r="FQ75" s="240"/>
      <c r="FR75" s="240"/>
      <c r="FS75" s="240"/>
      <c r="FT75" s="240"/>
      <c r="FU75" s="240"/>
      <c r="FV75" s="240"/>
      <c r="FW75" s="240"/>
      <c r="FX75" s="240"/>
      <c r="FY75" s="240"/>
      <c r="FZ75" s="240"/>
      <c r="GA75" s="240"/>
      <c r="GB75" s="240"/>
      <c r="GC75" s="240"/>
      <c r="GD75" s="240"/>
      <c r="GE75" s="240"/>
      <c r="GF75" s="240"/>
      <c r="GG75" s="240"/>
      <c r="GH75" s="240"/>
      <c r="GI75" s="240"/>
      <c r="GJ75" s="240"/>
      <c r="GK75" s="240"/>
      <c r="GL75" s="240"/>
      <c r="GM75" s="240"/>
      <c r="GN75" s="240"/>
      <c r="GO75" s="240"/>
      <c r="GP75" s="240"/>
      <c r="GS75" s="240"/>
      <c r="GT75" s="240"/>
      <c r="GU75" s="240"/>
      <c r="GV75" s="240"/>
      <c r="GW75" s="240"/>
      <c r="GX75" s="240"/>
      <c r="GY75" s="240"/>
      <c r="GZ75" s="240"/>
      <c r="HA75" s="240"/>
      <c r="HB75" s="240"/>
      <c r="HC75" s="240"/>
      <c r="HD75" s="240"/>
      <c r="HE75" s="240"/>
      <c r="HF75" s="240"/>
      <c r="HG75" s="240"/>
      <c r="HH75" s="240"/>
      <c r="HI75" s="240"/>
      <c r="HJ75" s="240"/>
      <c r="HK75" s="240"/>
      <c r="HL75" s="240"/>
      <c r="HM75" s="240"/>
      <c r="HN75" s="240"/>
      <c r="HO75" s="240"/>
      <c r="HP75" s="240"/>
      <c r="HQ75" s="240"/>
      <c r="HR75" s="240"/>
      <c r="HS75" s="240"/>
      <c r="HT75" s="240"/>
      <c r="HU75" s="240"/>
      <c r="HV75" s="240"/>
      <c r="HW75" s="240"/>
      <c r="HZ75" s="240"/>
      <c r="IA75" s="240"/>
      <c r="IB75" s="240"/>
      <c r="IC75" s="240"/>
      <c r="ID75" s="240"/>
      <c r="IE75" s="240"/>
      <c r="IF75" s="240"/>
      <c r="IG75" s="240"/>
      <c r="IH75" s="240"/>
      <c r="II75" s="240"/>
      <c r="IJ75" s="240"/>
      <c r="IK75" s="240"/>
      <c r="IL75" s="240"/>
      <c r="IM75" s="240"/>
      <c r="IN75" s="240"/>
      <c r="IO75" s="240"/>
      <c r="IP75" s="240"/>
      <c r="IQ75" s="240"/>
      <c r="IR75" s="240"/>
      <c r="IS75" s="240"/>
      <c r="IT75" s="240"/>
      <c r="IU75" s="240"/>
      <c r="IV75" s="240"/>
      <c r="IW75" s="240"/>
      <c r="IX75" s="240"/>
      <c r="IY75" s="240"/>
      <c r="IZ75" s="240"/>
      <c r="JA75" s="240"/>
      <c r="JB75" s="240"/>
      <c r="JC75" s="514"/>
      <c r="JD75" s="240">
        <f t="shared" si="146"/>
        <v>0</v>
      </c>
      <c r="JG75" s="240"/>
      <c r="JH75" s="240"/>
      <c r="JI75" s="240"/>
      <c r="JJ75" s="240"/>
      <c r="JK75" s="240"/>
      <c r="JL75" s="240"/>
      <c r="JM75" s="240"/>
      <c r="JN75" s="240"/>
      <c r="JO75" s="240"/>
      <c r="JP75" s="240"/>
      <c r="JQ75" s="240"/>
      <c r="JR75" s="240"/>
      <c r="JS75" s="240"/>
      <c r="JT75" s="240"/>
      <c r="JU75" s="240"/>
      <c r="JV75" s="240"/>
      <c r="JW75" s="240"/>
      <c r="JX75" s="240"/>
      <c r="JY75" s="240"/>
      <c r="JZ75" s="240"/>
      <c r="KA75" s="240"/>
      <c r="KB75" s="240"/>
      <c r="KC75" s="240"/>
      <c r="KD75" s="240"/>
      <c r="KE75" s="240"/>
      <c r="KF75" s="240"/>
      <c r="KG75" s="240"/>
      <c r="KH75" s="240"/>
      <c r="KI75" s="240"/>
      <c r="KJ75" s="240"/>
      <c r="KK75" s="240">
        <f t="shared" si="175"/>
        <v>0</v>
      </c>
      <c r="KL75" s="234"/>
      <c r="KN75" s="240"/>
      <c r="KO75" s="240"/>
      <c r="KP75" s="240"/>
      <c r="KQ75" s="240"/>
      <c r="KR75" s="240"/>
      <c r="KS75" s="240"/>
      <c r="KT75" s="240"/>
      <c r="KU75" s="240"/>
      <c r="KV75" s="240"/>
      <c r="KW75" s="240"/>
      <c r="KX75" s="240"/>
      <c r="KY75" s="240"/>
      <c r="KZ75" s="240"/>
      <c r="LA75" s="240"/>
      <c r="LB75" s="240"/>
      <c r="LC75" s="240"/>
      <c r="LD75" s="240"/>
      <c r="LE75" s="240"/>
      <c r="LF75" s="240"/>
      <c r="LG75" s="240"/>
      <c r="LH75" s="240"/>
      <c r="LI75" s="240"/>
      <c r="LJ75" s="240"/>
      <c r="LK75" s="240"/>
      <c r="LL75" s="240"/>
      <c r="LM75" s="240"/>
      <c r="LN75" s="240"/>
      <c r="LO75" s="240"/>
      <c r="LP75" s="240"/>
      <c r="LQ75" s="240"/>
      <c r="LR75" s="240">
        <f t="shared" si="176"/>
        <v>0</v>
      </c>
      <c r="LU75" s="240"/>
      <c r="LV75" s="240"/>
      <c r="LW75" s="240"/>
      <c r="LX75" s="240"/>
      <c r="LY75" s="240"/>
      <c r="LZ75" s="240"/>
      <c r="MA75" s="240"/>
      <c r="MB75" s="240"/>
      <c r="MC75" s="240"/>
      <c r="MD75" s="240"/>
      <c r="ME75" s="240"/>
      <c r="MF75" s="240"/>
      <c r="MG75" s="240"/>
      <c r="MH75" s="240"/>
      <c r="MI75" s="240"/>
      <c r="MJ75" s="240"/>
      <c r="MK75" s="240"/>
      <c r="ML75" s="240"/>
      <c r="MM75" s="240"/>
      <c r="MN75" s="240"/>
      <c r="MO75" s="240"/>
      <c r="MP75" s="240"/>
      <c r="MQ75" s="240"/>
      <c r="MR75" s="240"/>
      <c r="MS75" s="240"/>
      <c r="MT75" s="240"/>
      <c r="MU75" s="240"/>
      <c r="MV75" s="240"/>
      <c r="MW75" s="240"/>
      <c r="MX75" s="240"/>
      <c r="MY75" s="240">
        <f t="shared" si="177"/>
        <v>0</v>
      </c>
      <c r="NB75" s="240"/>
      <c r="NC75" s="240"/>
      <c r="ND75" s="240"/>
      <c r="NE75" s="240"/>
      <c r="NF75" s="240"/>
      <c r="NG75" s="240"/>
      <c r="NH75" s="240"/>
      <c r="NI75" s="240"/>
      <c r="NJ75" s="240"/>
      <c r="NK75" s="240"/>
      <c r="NL75" s="240"/>
      <c r="NM75" s="240"/>
      <c r="NN75" s="240"/>
      <c r="NO75" s="240"/>
      <c r="NP75" s="240"/>
      <c r="NQ75" s="240"/>
      <c r="NR75" s="240"/>
      <c r="NS75" s="240"/>
      <c r="NT75" s="240"/>
      <c r="NU75" s="240"/>
      <c r="NV75" s="240"/>
      <c r="NW75" s="240"/>
      <c r="NX75" s="240"/>
      <c r="NY75" s="240"/>
      <c r="NZ75" s="240"/>
      <c r="OA75" s="240"/>
      <c r="OB75" s="240"/>
      <c r="OC75" s="240"/>
      <c r="OD75" s="240"/>
      <c r="OE75" s="240"/>
      <c r="OF75" s="240">
        <f t="shared" si="178"/>
        <v>0</v>
      </c>
      <c r="OI75" s="240"/>
      <c r="OJ75" s="240"/>
      <c r="OK75" s="240"/>
      <c r="OL75" s="240"/>
      <c r="OM75" s="240"/>
      <c r="ON75" s="240"/>
      <c r="OO75" s="240"/>
      <c r="OP75" s="240"/>
      <c r="OQ75" s="240"/>
      <c r="OR75" s="240"/>
      <c r="OS75" s="240"/>
      <c r="OT75" s="240"/>
      <c r="OU75" s="240"/>
      <c r="OV75" s="240"/>
      <c r="OW75" s="240"/>
      <c r="OX75" s="240"/>
      <c r="OY75" s="240"/>
      <c r="OZ75" s="240"/>
      <c r="PA75" s="240"/>
      <c r="PB75" s="240"/>
      <c r="PC75" s="240"/>
      <c r="PD75" s="240"/>
      <c r="PE75" s="240"/>
      <c r="PF75" s="240"/>
      <c r="PG75" s="240"/>
      <c r="PH75" s="240"/>
      <c r="PI75" s="240"/>
      <c r="PJ75" s="240"/>
      <c r="PK75" s="240"/>
      <c r="PL75" s="240"/>
      <c r="PM75" s="240">
        <f t="shared" si="179"/>
        <v>0</v>
      </c>
      <c r="PP75" s="240"/>
      <c r="PQ75" s="240"/>
      <c r="PR75" s="240"/>
      <c r="PS75" s="240"/>
      <c r="PT75" s="240"/>
      <c r="PU75" s="240"/>
      <c r="PV75" s="240"/>
      <c r="PW75" s="240"/>
      <c r="PX75" s="240"/>
      <c r="PY75" s="240"/>
      <c r="PZ75" s="240"/>
      <c r="QA75" s="240"/>
      <c r="QB75" s="240"/>
      <c r="QC75" s="240"/>
      <c r="QD75" s="240"/>
      <c r="QE75" s="240"/>
      <c r="QF75" s="240"/>
      <c r="QG75" s="240"/>
      <c r="QH75" s="240"/>
      <c r="QI75" s="240"/>
      <c r="QJ75" s="240"/>
      <c r="QK75" s="240"/>
      <c r="QL75" s="240"/>
      <c r="QM75" s="240"/>
      <c r="QN75" s="240"/>
      <c r="QO75" s="240"/>
      <c r="QP75" s="240"/>
      <c r="QQ75" s="240"/>
      <c r="QR75" s="240"/>
      <c r="QS75" s="240"/>
      <c r="QT75" s="242">
        <f t="shared" si="180"/>
        <v>0</v>
      </c>
      <c r="QU75" s="235"/>
      <c r="QV75" s="235"/>
      <c r="QW75" s="240"/>
      <c r="QX75" s="240"/>
      <c r="QY75" s="240"/>
      <c r="QZ75" s="240"/>
      <c r="RA75" s="240"/>
      <c r="RB75" s="240"/>
      <c r="RC75" s="240"/>
      <c r="RD75" s="240"/>
      <c r="RE75" s="240"/>
      <c r="RF75" s="240"/>
      <c r="RG75" s="240"/>
      <c r="RH75" s="240"/>
      <c r="RI75" s="240"/>
      <c r="RJ75" s="240"/>
      <c r="RK75" s="240"/>
      <c r="RL75" s="240"/>
      <c r="RM75" s="240"/>
      <c r="RN75" s="240"/>
      <c r="RO75" s="240"/>
      <c r="RP75" s="240"/>
      <c r="RQ75" s="240"/>
      <c r="RR75" s="240"/>
      <c r="RS75" s="240"/>
      <c r="RT75" s="240"/>
      <c r="RU75" s="240"/>
      <c r="RV75" s="240"/>
      <c r="RW75" s="240"/>
      <c r="RX75" s="240"/>
      <c r="RY75" s="240"/>
      <c r="RZ75" s="240"/>
      <c r="SA75" s="240"/>
    </row>
    <row r="76" spans="1:495" s="223" customFormat="1" ht="15">
      <c r="A76" s="604">
        <f t="shared" si="36"/>
        <v>64</v>
      </c>
      <c r="B76" s="328" t="s">
        <v>197</v>
      </c>
      <c r="C76" s="513">
        <f>C77</f>
        <v>0</v>
      </c>
      <c r="D76" s="513">
        <f>SUM(D77:D103)</f>
        <v>0</v>
      </c>
      <c r="E76" s="514">
        <f t="shared" ref="E76:AG76" si="181">SUM(E77:E103)</f>
        <v>0</v>
      </c>
      <c r="F76" s="240">
        <f t="shared" si="181"/>
        <v>0</v>
      </c>
      <c r="G76" s="513">
        <f t="shared" si="181"/>
        <v>0</v>
      </c>
      <c r="H76" s="240">
        <f t="shared" si="181"/>
        <v>0</v>
      </c>
      <c r="I76" s="240">
        <f t="shared" si="181"/>
        <v>0</v>
      </c>
      <c r="J76" s="240">
        <f t="shared" si="181"/>
        <v>0</v>
      </c>
      <c r="K76" s="240">
        <f t="shared" si="181"/>
        <v>0</v>
      </c>
      <c r="L76" s="240">
        <f t="shared" si="181"/>
        <v>0</v>
      </c>
      <c r="M76" s="240">
        <f t="shared" si="181"/>
        <v>0</v>
      </c>
      <c r="N76" s="240">
        <f t="shared" si="181"/>
        <v>0</v>
      </c>
      <c r="O76" s="240">
        <f t="shared" si="181"/>
        <v>0</v>
      </c>
      <c r="P76" s="240">
        <f t="shared" si="181"/>
        <v>0</v>
      </c>
      <c r="Q76" s="240">
        <f t="shared" si="181"/>
        <v>0</v>
      </c>
      <c r="R76" s="240">
        <f t="shared" si="181"/>
        <v>0</v>
      </c>
      <c r="S76" s="240">
        <f t="shared" si="181"/>
        <v>0</v>
      </c>
      <c r="T76" s="240">
        <f t="shared" si="181"/>
        <v>0</v>
      </c>
      <c r="U76" s="240">
        <f t="shared" si="181"/>
        <v>0</v>
      </c>
      <c r="V76" s="240">
        <f t="shared" si="181"/>
        <v>0</v>
      </c>
      <c r="W76" s="240">
        <f t="shared" si="181"/>
        <v>0</v>
      </c>
      <c r="X76" s="240">
        <f t="shared" si="181"/>
        <v>0</v>
      </c>
      <c r="Y76" s="240">
        <f t="shared" si="181"/>
        <v>0</v>
      </c>
      <c r="Z76" s="240">
        <f t="shared" si="181"/>
        <v>0</v>
      </c>
      <c r="AA76" s="240">
        <f t="shared" si="181"/>
        <v>0</v>
      </c>
      <c r="AB76" s="240">
        <f t="shared" si="181"/>
        <v>0</v>
      </c>
      <c r="AC76" s="240">
        <f t="shared" si="181"/>
        <v>0</v>
      </c>
      <c r="AD76" s="240">
        <f t="shared" si="181"/>
        <v>0</v>
      </c>
      <c r="AE76" s="240">
        <f t="shared" si="181"/>
        <v>0</v>
      </c>
      <c r="AF76" s="240">
        <f t="shared" si="181"/>
        <v>0</v>
      </c>
      <c r="AG76" s="240">
        <f t="shared" si="181"/>
        <v>0</v>
      </c>
      <c r="AH76" s="233"/>
      <c r="AI76" s="513"/>
      <c r="AJ76" s="240">
        <f>AJ77</f>
        <v>0</v>
      </c>
      <c r="AK76" s="240">
        <f t="shared" ref="AK76:BA76" si="182">SUM(AK77:AK94)</f>
        <v>0</v>
      </c>
      <c r="AL76" s="240">
        <f t="shared" si="182"/>
        <v>0</v>
      </c>
      <c r="AM76" s="240">
        <f t="shared" si="182"/>
        <v>0</v>
      </c>
      <c r="AN76" s="240">
        <f t="shared" si="182"/>
        <v>0</v>
      </c>
      <c r="AO76" s="240">
        <f t="shared" si="182"/>
        <v>0</v>
      </c>
      <c r="AP76" s="240">
        <f t="shared" si="182"/>
        <v>0</v>
      </c>
      <c r="AQ76" s="240">
        <f t="shared" si="182"/>
        <v>0</v>
      </c>
      <c r="AR76" s="240">
        <f t="shared" si="182"/>
        <v>0</v>
      </c>
      <c r="AS76" s="240">
        <f t="shared" si="182"/>
        <v>0</v>
      </c>
      <c r="AT76" s="240">
        <f t="shared" si="182"/>
        <v>0</v>
      </c>
      <c r="AU76" s="240">
        <f t="shared" si="182"/>
        <v>0</v>
      </c>
      <c r="AV76" s="240">
        <f t="shared" si="182"/>
        <v>0</v>
      </c>
      <c r="AW76" s="240">
        <f t="shared" si="182"/>
        <v>0</v>
      </c>
      <c r="AX76" s="240">
        <f t="shared" si="182"/>
        <v>0</v>
      </c>
      <c r="AY76" s="240">
        <f t="shared" si="182"/>
        <v>0</v>
      </c>
      <c r="AZ76" s="240">
        <f t="shared" si="182"/>
        <v>0</v>
      </c>
      <c r="BA76" s="240">
        <f t="shared" si="182"/>
        <v>0</v>
      </c>
      <c r="BB76" s="240">
        <f t="shared" ref="BB76:BN76" si="183">SUM(BB77:BB94)</f>
        <v>0</v>
      </c>
      <c r="BC76" s="240">
        <f t="shared" si="183"/>
        <v>0</v>
      </c>
      <c r="BD76" s="240">
        <f t="shared" si="183"/>
        <v>0</v>
      </c>
      <c r="BE76" s="240">
        <f t="shared" si="183"/>
        <v>0</v>
      </c>
      <c r="BF76" s="240">
        <f t="shared" si="183"/>
        <v>0</v>
      </c>
      <c r="BG76" s="240">
        <f t="shared" si="183"/>
        <v>0</v>
      </c>
      <c r="BH76" s="240">
        <f t="shared" si="183"/>
        <v>0</v>
      </c>
      <c r="BI76" s="240">
        <f t="shared" si="183"/>
        <v>0</v>
      </c>
      <c r="BJ76" s="240">
        <f t="shared" si="183"/>
        <v>0</v>
      </c>
      <c r="BK76" s="240">
        <f t="shared" si="183"/>
        <v>0</v>
      </c>
      <c r="BL76" s="240">
        <f t="shared" si="183"/>
        <v>0</v>
      </c>
      <c r="BM76" s="240">
        <f t="shared" si="183"/>
        <v>0</v>
      </c>
      <c r="BN76" s="240">
        <f t="shared" si="183"/>
        <v>0</v>
      </c>
      <c r="BO76" s="233"/>
      <c r="BP76" s="513"/>
      <c r="BQ76" s="240">
        <f>BQ77</f>
        <v>0</v>
      </c>
      <c r="BR76" s="240">
        <f t="shared" ref="BR76:CH76" si="184">SUM(BR77:BR94)</f>
        <v>0</v>
      </c>
      <c r="BS76" s="240">
        <f t="shared" si="184"/>
        <v>0</v>
      </c>
      <c r="BT76" s="240">
        <f t="shared" si="184"/>
        <v>0</v>
      </c>
      <c r="BU76" s="240">
        <f t="shared" si="184"/>
        <v>0</v>
      </c>
      <c r="BV76" s="240">
        <f t="shared" si="184"/>
        <v>0</v>
      </c>
      <c r="BW76" s="240">
        <f t="shared" si="184"/>
        <v>0</v>
      </c>
      <c r="BX76" s="240">
        <f t="shared" si="184"/>
        <v>0</v>
      </c>
      <c r="BY76" s="240">
        <f t="shared" si="184"/>
        <v>0</v>
      </c>
      <c r="BZ76" s="240">
        <f t="shared" si="184"/>
        <v>0</v>
      </c>
      <c r="CA76" s="240">
        <f t="shared" si="184"/>
        <v>0</v>
      </c>
      <c r="CB76" s="240">
        <f t="shared" si="184"/>
        <v>0</v>
      </c>
      <c r="CC76" s="240">
        <f t="shared" si="184"/>
        <v>0</v>
      </c>
      <c r="CD76" s="240">
        <f t="shared" si="184"/>
        <v>0</v>
      </c>
      <c r="CE76" s="240">
        <f t="shared" si="184"/>
        <v>0</v>
      </c>
      <c r="CF76" s="240">
        <f t="shared" si="184"/>
        <v>0</v>
      </c>
      <c r="CG76" s="240">
        <f t="shared" si="184"/>
        <v>0</v>
      </c>
      <c r="CH76" s="240">
        <f t="shared" si="184"/>
        <v>0</v>
      </c>
      <c r="CI76" s="240">
        <f t="shared" ref="CI76:CU76" si="185">SUM(CI77:CI94)</f>
        <v>0</v>
      </c>
      <c r="CJ76" s="240">
        <f t="shared" si="185"/>
        <v>0</v>
      </c>
      <c r="CK76" s="240">
        <f t="shared" si="185"/>
        <v>0</v>
      </c>
      <c r="CL76" s="240">
        <f t="shared" si="185"/>
        <v>0</v>
      </c>
      <c r="CM76" s="240">
        <f t="shared" si="185"/>
        <v>0</v>
      </c>
      <c r="CN76" s="240">
        <f t="shared" si="185"/>
        <v>0</v>
      </c>
      <c r="CO76" s="240">
        <f t="shared" si="185"/>
        <v>0</v>
      </c>
      <c r="CP76" s="240">
        <f t="shared" si="185"/>
        <v>0</v>
      </c>
      <c r="CQ76" s="240">
        <f t="shared" si="185"/>
        <v>0</v>
      </c>
      <c r="CR76" s="240">
        <f t="shared" si="185"/>
        <v>0</v>
      </c>
      <c r="CS76" s="240">
        <f t="shared" si="185"/>
        <v>0</v>
      </c>
      <c r="CT76" s="240">
        <f t="shared" si="185"/>
        <v>0</v>
      </c>
      <c r="CU76" s="240">
        <f t="shared" si="185"/>
        <v>0</v>
      </c>
      <c r="CV76" s="233"/>
      <c r="CW76" s="513"/>
      <c r="CX76" s="240">
        <f>CX77</f>
        <v>0</v>
      </c>
      <c r="CY76" s="240">
        <f t="shared" ref="CY76:DO76" si="186">SUM(CY77:CY94)</f>
        <v>0</v>
      </c>
      <c r="CZ76" s="240">
        <f t="shared" si="186"/>
        <v>0</v>
      </c>
      <c r="DA76" s="240">
        <f t="shared" si="186"/>
        <v>0</v>
      </c>
      <c r="DB76" s="240">
        <f t="shared" si="186"/>
        <v>0</v>
      </c>
      <c r="DC76" s="240">
        <f t="shared" si="186"/>
        <v>0</v>
      </c>
      <c r="DD76" s="240">
        <f t="shared" si="186"/>
        <v>0</v>
      </c>
      <c r="DE76" s="240">
        <f t="shared" si="186"/>
        <v>0</v>
      </c>
      <c r="DF76" s="240">
        <f t="shared" si="186"/>
        <v>0</v>
      </c>
      <c r="DG76" s="240">
        <f t="shared" si="186"/>
        <v>0</v>
      </c>
      <c r="DH76" s="240">
        <f t="shared" si="186"/>
        <v>0</v>
      </c>
      <c r="DI76" s="240">
        <f t="shared" si="186"/>
        <v>0</v>
      </c>
      <c r="DJ76" s="240">
        <f t="shared" si="186"/>
        <v>0</v>
      </c>
      <c r="DK76" s="240">
        <f t="shared" si="186"/>
        <v>0</v>
      </c>
      <c r="DL76" s="240">
        <f t="shared" si="186"/>
        <v>0</v>
      </c>
      <c r="DM76" s="240">
        <f t="shared" si="186"/>
        <v>0</v>
      </c>
      <c r="DN76" s="240">
        <f t="shared" si="186"/>
        <v>0</v>
      </c>
      <c r="DO76" s="240">
        <f t="shared" si="186"/>
        <v>0</v>
      </c>
      <c r="DP76" s="240">
        <f t="shared" ref="DP76:EB76" si="187">SUM(DP77:DP94)</f>
        <v>0</v>
      </c>
      <c r="DQ76" s="240">
        <f t="shared" si="187"/>
        <v>0</v>
      </c>
      <c r="DR76" s="240">
        <f t="shared" si="187"/>
        <v>0</v>
      </c>
      <c r="DS76" s="240">
        <f t="shared" si="187"/>
        <v>0</v>
      </c>
      <c r="DT76" s="240">
        <f t="shared" si="187"/>
        <v>0</v>
      </c>
      <c r="DU76" s="240">
        <f t="shared" si="187"/>
        <v>0</v>
      </c>
      <c r="DV76" s="240">
        <f t="shared" si="187"/>
        <v>0</v>
      </c>
      <c r="DW76" s="240">
        <f t="shared" si="187"/>
        <v>0</v>
      </c>
      <c r="DX76" s="240">
        <f t="shared" si="187"/>
        <v>0</v>
      </c>
      <c r="DY76" s="240">
        <f t="shared" si="187"/>
        <v>0</v>
      </c>
      <c r="DZ76" s="240">
        <f t="shared" si="187"/>
        <v>0</v>
      </c>
      <c r="EA76" s="240">
        <f t="shared" si="187"/>
        <v>0</v>
      </c>
      <c r="EB76" s="240">
        <f t="shared" si="187"/>
        <v>0</v>
      </c>
      <c r="EC76" s="233"/>
      <c r="ED76" s="513"/>
      <c r="EE76" s="240">
        <f>EE77</f>
        <v>0</v>
      </c>
      <c r="EF76" s="240">
        <f t="shared" ref="EF76:EV76" si="188">SUM(EF77:EF94)</f>
        <v>0</v>
      </c>
      <c r="EG76" s="240">
        <f t="shared" si="188"/>
        <v>0</v>
      </c>
      <c r="EH76" s="240">
        <f t="shared" si="188"/>
        <v>0</v>
      </c>
      <c r="EI76" s="240">
        <f t="shared" si="188"/>
        <v>0</v>
      </c>
      <c r="EJ76" s="240">
        <f t="shared" si="188"/>
        <v>0</v>
      </c>
      <c r="EK76" s="240">
        <f t="shared" si="188"/>
        <v>0</v>
      </c>
      <c r="EL76" s="240">
        <f t="shared" si="188"/>
        <v>0</v>
      </c>
      <c r="EM76" s="240">
        <f t="shared" si="188"/>
        <v>0</v>
      </c>
      <c r="EN76" s="240">
        <f t="shared" si="188"/>
        <v>0</v>
      </c>
      <c r="EO76" s="240">
        <f t="shared" si="188"/>
        <v>0</v>
      </c>
      <c r="EP76" s="240">
        <f t="shared" si="188"/>
        <v>0</v>
      </c>
      <c r="EQ76" s="240">
        <f t="shared" si="188"/>
        <v>0</v>
      </c>
      <c r="ER76" s="240">
        <f t="shared" si="188"/>
        <v>0</v>
      </c>
      <c r="ES76" s="240">
        <f t="shared" si="188"/>
        <v>0</v>
      </c>
      <c r="ET76" s="240">
        <f t="shared" si="188"/>
        <v>0</v>
      </c>
      <c r="EU76" s="240">
        <f t="shared" si="188"/>
        <v>0</v>
      </c>
      <c r="EV76" s="240">
        <f t="shared" si="188"/>
        <v>0</v>
      </c>
      <c r="EW76" s="240">
        <f t="shared" ref="EW76:FI76" si="189">SUM(EW77:EW94)</f>
        <v>0</v>
      </c>
      <c r="EX76" s="240">
        <f t="shared" si="189"/>
        <v>0</v>
      </c>
      <c r="EY76" s="240">
        <f t="shared" si="189"/>
        <v>0</v>
      </c>
      <c r="EZ76" s="240">
        <f t="shared" si="189"/>
        <v>0</v>
      </c>
      <c r="FA76" s="240">
        <f t="shared" si="189"/>
        <v>0</v>
      </c>
      <c r="FB76" s="240">
        <f t="shared" si="189"/>
        <v>0</v>
      </c>
      <c r="FC76" s="240">
        <f t="shared" si="189"/>
        <v>0</v>
      </c>
      <c r="FD76" s="240">
        <f t="shared" si="189"/>
        <v>0</v>
      </c>
      <c r="FE76" s="240">
        <f t="shared" si="189"/>
        <v>0</v>
      </c>
      <c r="FF76" s="240">
        <f t="shared" si="189"/>
        <v>0</v>
      </c>
      <c r="FG76" s="240">
        <f t="shared" si="189"/>
        <v>0</v>
      </c>
      <c r="FH76" s="240">
        <f t="shared" si="189"/>
        <v>0</v>
      </c>
      <c r="FI76" s="240">
        <f t="shared" si="189"/>
        <v>0</v>
      </c>
      <c r="FJ76" s="233"/>
      <c r="FK76" s="513"/>
      <c r="FL76" s="240">
        <f>FL77</f>
        <v>0</v>
      </c>
      <c r="FM76" s="240">
        <f t="shared" ref="FM76:GC76" si="190">SUM(FM77:FM94)</f>
        <v>0</v>
      </c>
      <c r="FN76" s="240">
        <f t="shared" si="190"/>
        <v>0</v>
      </c>
      <c r="FO76" s="240">
        <f t="shared" si="190"/>
        <v>0</v>
      </c>
      <c r="FP76" s="240">
        <f t="shared" si="190"/>
        <v>0</v>
      </c>
      <c r="FQ76" s="240">
        <f t="shared" si="190"/>
        <v>0</v>
      </c>
      <c r="FR76" s="240">
        <f t="shared" si="190"/>
        <v>0</v>
      </c>
      <c r="FS76" s="240">
        <f t="shared" si="190"/>
        <v>0</v>
      </c>
      <c r="FT76" s="240">
        <f t="shared" si="190"/>
        <v>0</v>
      </c>
      <c r="FU76" s="240">
        <f t="shared" si="190"/>
        <v>0</v>
      </c>
      <c r="FV76" s="240">
        <f t="shared" si="190"/>
        <v>0</v>
      </c>
      <c r="FW76" s="240">
        <f t="shared" si="190"/>
        <v>0</v>
      </c>
      <c r="FX76" s="240">
        <f t="shared" si="190"/>
        <v>0</v>
      </c>
      <c r="FY76" s="240">
        <f t="shared" si="190"/>
        <v>0</v>
      </c>
      <c r="FZ76" s="240">
        <f t="shared" si="190"/>
        <v>0</v>
      </c>
      <c r="GA76" s="240">
        <f t="shared" si="190"/>
        <v>0</v>
      </c>
      <c r="GB76" s="240">
        <f t="shared" si="190"/>
        <v>0</v>
      </c>
      <c r="GC76" s="240">
        <f t="shared" si="190"/>
        <v>0</v>
      </c>
      <c r="GD76" s="240">
        <f t="shared" ref="GD76:GP76" si="191">SUM(GD77:GD94)</f>
        <v>0</v>
      </c>
      <c r="GE76" s="240">
        <f t="shared" si="191"/>
        <v>0</v>
      </c>
      <c r="GF76" s="240">
        <f t="shared" si="191"/>
        <v>0</v>
      </c>
      <c r="GG76" s="240">
        <f t="shared" si="191"/>
        <v>0</v>
      </c>
      <c r="GH76" s="240">
        <f t="shared" si="191"/>
        <v>0</v>
      </c>
      <c r="GI76" s="240">
        <f t="shared" ref="GI76" si="192">SUM(GI77:GI94)</f>
        <v>0</v>
      </c>
      <c r="GJ76" s="240">
        <f t="shared" si="191"/>
        <v>0</v>
      </c>
      <c r="GK76" s="240">
        <f t="shared" si="191"/>
        <v>0</v>
      </c>
      <c r="GL76" s="240">
        <f t="shared" si="191"/>
        <v>0</v>
      </c>
      <c r="GM76" s="240">
        <f t="shared" si="191"/>
        <v>0</v>
      </c>
      <c r="GN76" s="240">
        <f t="shared" si="191"/>
        <v>0</v>
      </c>
      <c r="GO76" s="240">
        <f t="shared" si="191"/>
        <v>0</v>
      </c>
      <c r="GP76" s="240">
        <f t="shared" si="191"/>
        <v>0</v>
      </c>
      <c r="GQ76" s="233"/>
      <c r="GR76" s="513"/>
      <c r="GS76" s="240"/>
      <c r="GT76" s="240"/>
      <c r="GU76" s="240"/>
      <c r="GV76" s="240"/>
      <c r="GW76" s="240"/>
      <c r="GX76" s="240"/>
      <c r="GY76" s="240"/>
      <c r="GZ76" s="240"/>
      <c r="HA76" s="240"/>
      <c r="HB76" s="240"/>
      <c r="HC76" s="240"/>
      <c r="HD76" s="240"/>
      <c r="HE76" s="240"/>
      <c r="HF76" s="240"/>
      <c r="HG76" s="240"/>
      <c r="HH76" s="240"/>
      <c r="HI76" s="240"/>
      <c r="HJ76" s="240"/>
      <c r="HK76" s="240"/>
      <c r="HL76" s="240"/>
      <c r="HM76" s="240"/>
      <c r="HN76" s="240"/>
      <c r="HO76" s="240"/>
      <c r="HP76" s="240"/>
      <c r="HQ76" s="240"/>
      <c r="HR76" s="240"/>
      <c r="HS76" s="240"/>
      <c r="HT76" s="240"/>
      <c r="HU76" s="240"/>
      <c r="HV76" s="240"/>
      <c r="HW76" s="240"/>
      <c r="HZ76" s="240">
        <f>HZ77</f>
        <v>0</v>
      </c>
      <c r="IA76" s="240">
        <f t="shared" ref="IA76:IQ76" si="193">SUM(IA77:IA94)</f>
        <v>0</v>
      </c>
      <c r="IB76" s="240">
        <f t="shared" si="193"/>
        <v>0</v>
      </c>
      <c r="IC76" s="240">
        <f t="shared" si="193"/>
        <v>0</v>
      </c>
      <c r="ID76" s="240">
        <f t="shared" si="193"/>
        <v>0</v>
      </c>
      <c r="IE76" s="240">
        <f t="shared" si="193"/>
        <v>0</v>
      </c>
      <c r="IF76" s="240">
        <f t="shared" si="193"/>
        <v>0</v>
      </c>
      <c r="IG76" s="240">
        <f t="shared" si="193"/>
        <v>0</v>
      </c>
      <c r="IH76" s="240">
        <f t="shared" si="193"/>
        <v>0</v>
      </c>
      <c r="II76" s="240">
        <f t="shared" si="193"/>
        <v>0</v>
      </c>
      <c r="IJ76" s="240">
        <f t="shared" si="193"/>
        <v>0</v>
      </c>
      <c r="IK76" s="240">
        <f t="shared" si="193"/>
        <v>0</v>
      </c>
      <c r="IL76" s="240">
        <f t="shared" si="193"/>
        <v>0</v>
      </c>
      <c r="IM76" s="240">
        <f t="shared" si="193"/>
        <v>0</v>
      </c>
      <c r="IN76" s="240">
        <f t="shared" si="193"/>
        <v>0</v>
      </c>
      <c r="IO76" s="240">
        <f t="shared" si="193"/>
        <v>0</v>
      </c>
      <c r="IP76" s="240">
        <f t="shared" si="193"/>
        <v>0</v>
      </c>
      <c r="IQ76" s="240">
        <f t="shared" si="193"/>
        <v>0</v>
      </c>
      <c r="IR76" s="240">
        <f t="shared" ref="IR76:JD76" si="194">SUM(IR77:IR94)</f>
        <v>0</v>
      </c>
      <c r="IS76" s="240">
        <f t="shared" si="194"/>
        <v>0</v>
      </c>
      <c r="IT76" s="240">
        <f t="shared" si="194"/>
        <v>0</v>
      </c>
      <c r="IU76" s="240">
        <f t="shared" si="194"/>
        <v>0</v>
      </c>
      <c r="IV76" s="240">
        <f t="shared" si="194"/>
        <v>0</v>
      </c>
      <c r="IW76" s="240">
        <f t="shared" ref="IW76" si="195">SUM(IW77:IW94)</f>
        <v>0</v>
      </c>
      <c r="IX76" s="240">
        <f t="shared" si="194"/>
        <v>0</v>
      </c>
      <c r="IY76" s="240">
        <f t="shared" si="194"/>
        <v>0</v>
      </c>
      <c r="IZ76" s="240">
        <f t="shared" si="194"/>
        <v>0</v>
      </c>
      <c r="JA76" s="240">
        <f t="shared" si="194"/>
        <v>0</v>
      </c>
      <c r="JB76" s="240">
        <f t="shared" si="194"/>
        <v>0</v>
      </c>
      <c r="JC76" s="514">
        <f t="shared" si="194"/>
        <v>0</v>
      </c>
      <c r="JD76" s="240">
        <f t="shared" si="194"/>
        <v>0</v>
      </c>
      <c r="JG76" s="240">
        <f>JG77</f>
        <v>0</v>
      </c>
      <c r="JH76" s="240">
        <f t="shared" ref="JH76:JX76" si="196">SUM(JH77:JH94)</f>
        <v>0</v>
      </c>
      <c r="JI76" s="240">
        <f t="shared" si="196"/>
        <v>0</v>
      </c>
      <c r="JJ76" s="240">
        <f t="shared" si="196"/>
        <v>0</v>
      </c>
      <c r="JK76" s="240">
        <f t="shared" si="196"/>
        <v>0</v>
      </c>
      <c r="JL76" s="240">
        <f t="shared" si="196"/>
        <v>0</v>
      </c>
      <c r="JM76" s="240">
        <f t="shared" si="196"/>
        <v>0</v>
      </c>
      <c r="JN76" s="240">
        <f t="shared" si="196"/>
        <v>0</v>
      </c>
      <c r="JO76" s="240">
        <f t="shared" si="196"/>
        <v>0</v>
      </c>
      <c r="JP76" s="240">
        <f t="shared" si="196"/>
        <v>0</v>
      </c>
      <c r="JQ76" s="240">
        <f t="shared" si="196"/>
        <v>0</v>
      </c>
      <c r="JR76" s="240">
        <f t="shared" si="196"/>
        <v>0</v>
      </c>
      <c r="JS76" s="240">
        <f t="shared" si="196"/>
        <v>0</v>
      </c>
      <c r="JT76" s="240">
        <f t="shared" si="196"/>
        <v>0</v>
      </c>
      <c r="JU76" s="240">
        <f t="shared" si="196"/>
        <v>0</v>
      </c>
      <c r="JV76" s="240">
        <f t="shared" si="196"/>
        <v>0</v>
      </c>
      <c r="JW76" s="240">
        <f t="shared" si="196"/>
        <v>0</v>
      </c>
      <c r="JX76" s="240">
        <f t="shared" si="196"/>
        <v>0</v>
      </c>
      <c r="JY76" s="240">
        <f t="shared" ref="JY76:KJ76" si="197">SUM(JY77:JY94)</f>
        <v>0</v>
      </c>
      <c r="JZ76" s="240">
        <f t="shared" si="197"/>
        <v>0</v>
      </c>
      <c r="KA76" s="240">
        <f t="shared" si="197"/>
        <v>0</v>
      </c>
      <c r="KB76" s="240">
        <f t="shared" si="197"/>
        <v>0</v>
      </c>
      <c r="KC76" s="240">
        <f t="shared" si="197"/>
        <v>0</v>
      </c>
      <c r="KD76" s="240">
        <f t="shared" ref="KD76" si="198">SUM(KD77:KD94)</f>
        <v>0</v>
      </c>
      <c r="KE76" s="240">
        <f t="shared" si="197"/>
        <v>0</v>
      </c>
      <c r="KF76" s="240">
        <f t="shared" si="197"/>
        <v>0</v>
      </c>
      <c r="KG76" s="240">
        <f t="shared" si="197"/>
        <v>0</v>
      </c>
      <c r="KH76" s="240">
        <f t="shared" si="197"/>
        <v>0</v>
      </c>
      <c r="KI76" s="240">
        <f t="shared" si="197"/>
        <v>0</v>
      </c>
      <c r="KJ76" s="240">
        <f t="shared" si="197"/>
        <v>0</v>
      </c>
      <c r="KK76" s="240">
        <f t="shared" si="175"/>
        <v>0</v>
      </c>
      <c r="KL76" s="234"/>
      <c r="KN76" s="240">
        <f>KN77</f>
        <v>0</v>
      </c>
      <c r="KO76" s="240">
        <f t="shared" ref="KO76:LE76" si="199">SUM(KO77:KO94)</f>
        <v>0</v>
      </c>
      <c r="KP76" s="240">
        <f t="shared" si="199"/>
        <v>0</v>
      </c>
      <c r="KQ76" s="240">
        <f t="shared" si="199"/>
        <v>0</v>
      </c>
      <c r="KR76" s="240">
        <f t="shared" si="199"/>
        <v>0</v>
      </c>
      <c r="KS76" s="240">
        <f t="shared" si="199"/>
        <v>0</v>
      </c>
      <c r="KT76" s="240">
        <f t="shared" si="199"/>
        <v>0</v>
      </c>
      <c r="KU76" s="240">
        <f t="shared" si="199"/>
        <v>0</v>
      </c>
      <c r="KV76" s="240">
        <f t="shared" si="199"/>
        <v>0</v>
      </c>
      <c r="KW76" s="240">
        <f t="shared" si="199"/>
        <v>0</v>
      </c>
      <c r="KX76" s="240">
        <f t="shared" si="199"/>
        <v>0</v>
      </c>
      <c r="KY76" s="240">
        <f t="shared" si="199"/>
        <v>0</v>
      </c>
      <c r="KZ76" s="240">
        <f t="shared" si="199"/>
        <v>0</v>
      </c>
      <c r="LA76" s="240">
        <f t="shared" si="199"/>
        <v>0</v>
      </c>
      <c r="LB76" s="240">
        <f t="shared" si="199"/>
        <v>0</v>
      </c>
      <c r="LC76" s="240">
        <f t="shared" si="199"/>
        <v>0</v>
      </c>
      <c r="LD76" s="240">
        <f t="shared" si="199"/>
        <v>0</v>
      </c>
      <c r="LE76" s="240">
        <f t="shared" si="199"/>
        <v>0</v>
      </c>
      <c r="LF76" s="240">
        <f t="shared" ref="LF76:LQ76" si="200">SUM(LF77:LF94)</f>
        <v>0</v>
      </c>
      <c r="LG76" s="240">
        <f t="shared" si="200"/>
        <v>0</v>
      </c>
      <c r="LH76" s="240">
        <f t="shared" si="200"/>
        <v>0</v>
      </c>
      <c r="LI76" s="240">
        <f t="shared" si="200"/>
        <v>0</v>
      </c>
      <c r="LJ76" s="240">
        <f t="shared" si="200"/>
        <v>0</v>
      </c>
      <c r="LK76" s="240">
        <f t="shared" ref="LK76" si="201">SUM(LK77:LK94)</f>
        <v>0</v>
      </c>
      <c r="LL76" s="240">
        <f t="shared" si="200"/>
        <v>0</v>
      </c>
      <c r="LM76" s="240">
        <f t="shared" si="200"/>
        <v>0</v>
      </c>
      <c r="LN76" s="240">
        <f t="shared" si="200"/>
        <v>0</v>
      </c>
      <c r="LO76" s="240">
        <f t="shared" si="200"/>
        <v>0</v>
      </c>
      <c r="LP76" s="240">
        <f t="shared" si="200"/>
        <v>0</v>
      </c>
      <c r="LQ76" s="240">
        <f t="shared" si="200"/>
        <v>0</v>
      </c>
      <c r="LR76" s="240">
        <f t="shared" si="176"/>
        <v>0</v>
      </c>
      <c r="LU76" s="240">
        <f>LU77</f>
        <v>0</v>
      </c>
      <c r="LV76" s="240">
        <f t="shared" ref="LV76:ML76" si="202">SUM(LV77:LV94)</f>
        <v>0</v>
      </c>
      <c r="LW76" s="240">
        <f t="shared" si="202"/>
        <v>0</v>
      </c>
      <c r="LX76" s="240">
        <f t="shared" si="202"/>
        <v>0</v>
      </c>
      <c r="LY76" s="240">
        <f t="shared" si="202"/>
        <v>0</v>
      </c>
      <c r="LZ76" s="240">
        <f t="shared" si="202"/>
        <v>0</v>
      </c>
      <c r="MA76" s="240">
        <f t="shared" si="202"/>
        <v>0</v>
      </c>
      <c r="MB76" s="240">
        <f t="shared" si="202"/>
        <v>0</v>
      </c>
      <c r="MC76" s="240">
        <f t="shared" si="202"/>
        <v>0</v>
      </c>
      <c r="MD76" s="240">
        <f t="shared" si="202"/>
        <v>0</v>
      </c>
      <c r="ME76" s="240">
        <f t="shared" si="202"/>
        <v>0</v>
      </c>
      <c r="MF76" s="240">
        <f t="shared" si="202"/>
        <v>0</v>
      </c>
      <c r="MG76" s="240">
        <f t="shared" si="202"/>
        <v>0</v>
      </c>
      <c r="MH76" s="240">
        <f t="shared" si="202"/>
        <v>0</v>
      </c>
      <c r="MI76" s="240">
        <f t="shared" si="202"/>
        <v>0</v>
      </c>
      <c r="MJ76" s="240">
        <f t="shared" si="202"/>
        <v>0</v>
      </c>
      <c r="MK76" s="240">
        <f t="shared" si="202"/>
        <v>0</v>
      </c>
      <c r="ML76" s="240">
        <f t="shared" si="202"/>
        <v>0</v>
      </c>
      <c r="MM76" s="240">
        <f t="shared" ref="MM76:MX76" si="203">SUM(MM77:MM94)</f>
        <v>0</v>
      </c>
      <c r="MN76" s="240">
        <f t="shared" si="203"/>
        <v>0</v>
      </c>
      <c r="MO76" s="240">
        <f t="shared" si="203"/>
        <v>0</v>
      </c>
      <c r="MP76" s="240">
        <f t="shared" si="203"/>
        <v>0</v>
      </c>
      <c r="MQ76" s="240">
        <f t="shared" si="203"/>
        <v>0</v>
      </c>
      <c r="MR76" s="240">
        <f t="shared" ref="MR76" si="204">SUM(MR77:MR94)</f>
        <v>0</v>
      </c>
      <c r="MS76" s="240">
        <f t="shared" si="203"/>
        <v>0</v>
      </c>
      <c r="MT76" s="240">
        <f t="shared" si="203"/>
        <v>0</v>
      </c>
      <c r="MU76" s="240">
        <f t="shared" si="203"/>
        <v>0</v>
      </c>
      <c r="MV76" s="240">
        <f t="shared" si="203"/>
        <v>0</v>
      </c>
      <c r="MW76" s="240">
        <f t="shared" si="203"/>
        <v>0</v>
      </c>
      <c r="MX76" s="240">
        <f t="shared" si="203"/>
        <v>0</v>
      </c>
      <c r="MY76" s="240">
        <f t="shared" si="177"/>
        <v>0</v>
      </c>
      <c r="NB76" s="240">
        <f>NB77</f>
        <v>0</v>
      </c>
      <c r="NC76" s="240">
        <f t="shared" ref="NC76:NS76" si="205">SUM(NC77:NC94)</f>
        <v>0</v>
      </c>
      <c r="ND76" s="240">
        <f t="shared" si="205"/>
        <v>0</v>
      </c>
      <c r="NE76" s="240">
        <f t="shared" si="205"/>
        <v>0</v>
      </c>
      <c r="NF76" s="240">
        <f t="shared" si="205"/>
        <v>0</v>
      </c>
      <c r="NG76" s="240">
        <f t="shared" si="205"/>
        <v>0</v>
      </c>
      <c r="NH76" s="240">
        <f t="shared" si="205"/>
        <v>0</v>
      </c>
      <c r="NI76" s="240">
        <f t="shared" si="205"/>
        <v>0</v>
      </c>
      <c r="NJ76" s="240">
        <f t="shared" si="205"/>
        <v>0</v>
      </c>
      <c r="NK76" s="240">
        <f t="shared" si="205"/>
        <v>0</v>
      </c>
      <c r="NL76" s="240">
        <f t="shared" si="205"/>
        <v>0</v>
      </c>
      <c r="NM76" s="240">
        <f t="shared" si="205"/>
        <v>0</v>
      </c>
      <c r="NN76" s="240">
        <f t="shared" si="205"/>
        <v>0</v>
      </c>
      <c r="NO76" s="240">
        <f t="shared" si="205"/>
        <v>0</v>
      </c>
      <c r="NP76" s="240">
        <f t="shared" si="205"/>
        <v>0</v>
      </c>
      <c r="NQ76" s="240">
        <f t="shared" si="205"/>
        <v>0</v>
      </c>
      <c r="NR76" s="240">
        <f t="shared" si="205"/>
        <v>0</v>
      </c>
      <c r="NS76" s="240">
        <f t="shared" si="205"/>
        <v>0</v>
      </c>
      <c r="NT76" s="240">
        <f t="shared" ref="NT76:OE76" si="206">SUM(NT77:NT94)</f>
        <v>0</v>
      </c>
      <c r="NU76" s="240">
        <f t="shared" si="206"/>
        <v>0</v>
      </c>
      <c r="NV76" s="240">
        <f t="shared" si="206"/>
        <v>0</v>
      </c>
      <c r="NW76" s="240">
        <f t="shared" si="206"/>
        <v>0</v>
      </c>
      <c r="NX76" s="240">
        <f t="shared" si="206"/>
        <v>0</v>
      </c>
      <c r="NY76" s="240">
        <f t="shared" ref="NY76" si="207">SUM(NY77:NY94)</f>
        <v>0</v>
      </c>
      <c r="NZ76" s="240">
        <f t="shared" si="206"/>
        <v>0</v>
      </c>
      <c r="OA76" s="240">
        <f t="shared" si="206"/>
        <v>0</v>
      </c>
      <c r="OB76" s="240">
        <f t="shared" si="206"/>
        <v>0</v>
      </c>
      <c r="OC76" s="240">
        <f t="shared" si="206"/>
        <v>0</v>
      </c>
      <c r="OD76" s="240">
        <f t="shared" si="206"/>
        <v>0</v>
      </c>
      <c r="OE76" s="240">
        <f t="shared" si="206"/>
        <v>0</v>
      </c>
      <c r="OF76" s="240">
        <f t="shared" si="178"/>
        <v>0</v>
      </c>
      <c r="OI76" s="240">
        <f>OI77</f>
        <v>0</v>
      </c>
      <c r="OJ76" s="240">
        <f t="shared" ref="OJ76:OZ76" si="208">SUM(OJ77:OJ94)</f>
        <v>0</v>
      </c>
      <c r="OK76" s="240">
        <f t="shared" si="208"/>
        <v>0</v>
      </c>
      <c r="OL76" s="240">
        <f t="shared" si="208"/>
        <v>0</v>
      </c>
      <c r="OM76" s="240">
        <f t="shared" si="208"/>
        <v>0</v>
      </c>
      <c r="ON76" s="240">
        <f t="shared" si="208"/>
        <v>0</v>
      </c>
      <c r="OO76" s="240">
        <f t="shared" si="208"/>
        <v>0</v>
      </c>
      <c r="OP76" s="240">
        <f t="shared" si="208"/>
        <v>0</v>
      </c>
      <c r="OQ76" s="240">
        <f t="shared" si="208"/>
        <v>0</v>
      </c>
      <c r="OR76" s="240">
        <f t="shared" si="208"/>
        <v>0</v>
      </c>
      <c r="OS76" s="240">
        <f t="shared" si="208"/>
        <v>0</v>
      </c>
      <c r="OT76" s="240">
        <f t="shared" si="208"/>
        <v>0</v>
      </c>
      <c r="OU76" s="240">
        <f t="shared" si="208"/>
        <v>0</v>
      </c>
      <c r="OV76" s="240">
        <f t="shared" si="208"/>
        <v>0</v>
      </c>
      <c r="OW76" s="240">
        <f t="shared" si="208"/>
        <v>0</v>
      </c>
      <c r="OX76" s="240">
        <f t="shared" si="208"/>
        <v>0</v>
      </c>
      <c r="OY76" s="240">
        <f t="shared" si="208"/>
        <v>0</v>
      </c>
      <c r="OZ76" s="240">
        <f t="shared" si="208"/>
        <v>0</v>
      </c>
      <c r="PA76" s="240">
        <f t="shared" ref="PA76:PL76" si="209">SUM(PA77:PA94)</f>
        <v>0</v>
      </c>
      <c r="PB76" s="240">
        <f t="shared" si="209"/>
        <v>0</v>
      </c>
      <c r="PC76" s="240">
        <f t="shared" si="209"/>
        <v>0</v>
      </c>
      <c r="PD76" s="240">
        <f t="shared" si="209"/>
        <v>0</v>
      </c>
      <c r="PE76" s="240">
        <f t="shared" si="209"/>
        <v>0</v>
      </c>
      <c r="PF76" s="240">
        <f t="shared" ref="PF76" si="210">SUM(PF77:PF94)</f>
        <v>0</v>
      </c>
      <c r="PG76" s="240">
        <f t="shared" si="209"/>
        <v>0</v>
      </c>
      <c r="PH76" s="240">
        <f t="shared" si="209"/>
        <v>0</v>
      </c>
      <c r="PI76" s="240">
        <f t="shared" si="209"/>
        <v>0</v>
      </c>
      <c r="PJ76" s="240">
        <f t="shared" si="209"/>
        <v>0</v>
      </c>
      <c r="PK76" s="240">
        <f t="shared" si="209"/>
        <v>0</v>
      </c>
      <c r="PL76" s="240">
        <f t="shared" si="209"/>
        <v>0</v>
      </c>
      <c r="PM76" s="240">
        <f t="shared" si="179"/>
        <v>0</v>
      </c>
      <c r="PP76" s="240">
        <f>PP77</f>
        <v>0</v>
      </c>
      <c r="PQ76" s="240">
        <f t="shared" ref="PQ76:QG76" si="211">SUM(PQ77:PQ94)</f>
        <v>0</v>
      </c>
      <c r="PR76" s="240">
        <f t="shared" si="211"/>
        <v>0</v>
      </c>
      <c r="PS76" s="240">
        <f t="shared" si="211"/>
        <v>0</v>
      </c>
      <c r="PT76" s="240">
        <f t="shared" si="211"/>
        <v>0</v>
      </c>
      <c r="PU76" s="240">
        <f t="shared" si="211"/>
        <v>0</v>
      </c>
      <c r="PV76" s="240">
        <f t="shared" si="211"/>
        <v>0</v>
      </c>
      <c r="PW76" s="240">
        <f t="shared" si="211"/>
        <v>0</v>
      </c>
      <c r="PX76" s="240">
        <f t="shared" si="211"/>
        <v>0</v>
      </c>
      <c r="PY76" s="240">
        <f t="shared" si="211"/>
        <v>0</v>
      </c>
      <c r="PZ76" s="240">
        <f t="shared" si="211"/>
        <v>0</v>
      </c>
      <c r="QA76" s="240">
        <f t="shared" si="211"/>
        <v>0</v>
      </c>
      <c r="QB76" s="240">
        <f t="shared" si="211"/>
        <v>0</v>
      </c>
      <c r="QC76" s="240">
        <f t="shared" si="211"/>
        <v>0</v>
      </c>
      <c r="QD76" s="240">
        <f t="shared" si="211"/>
        <v>0</v>
      </c>
      <c r="QE76" s="240">
        <f t="shared" si="211"/>
        <v>0</v>
      </c>
      <c r="QF76" s="240">
        <f t="shared" si="211"/>
        <v>0</v>
      </c>
      <c r="QG76" s="240">
        <f t="shared" si="211"/>
        <v>0</v>
      </c>
      <c r="QH76" s="240">
        <f t="shared" ref="QH76:QS76" si="212">SUM(QH77:QH94)</f>
        <v>0</v>
      </c>
      <c r="QI76" s="240">
        <f t="shared" si="212"/>
        <v>0</v>
      </c>
      <c r="QJ76" s="240">
        <f t="shared" si="212"/>
        <v>0</v>
      </c>
      <c r="QK76" s="240">
        <f t="shared" si="212"/>
        <v>0</v>
      </c>
      <c r="QL76" s="240">
        <f t="shared" si="212"/>
        <v>0</v>
      </c>
      <c r="QM76" s="240">
        <f t="shared" ref="QM76" si="213">SUM(QM77:QM94)</f>
        <v>0</v>
      </c>
      <c r="QN76" s="240">
        <f t="shared" si="212"/>
        <v>0</v>
      </c>
      <c r="QO76" s="240">
        <f t="shared" si="212"/>
        <v>0</v>
      </c>
      <c r="QP76" s="240">
        <f t="shared" si="212"/>
        <v>0</v>
      </c>
      <c r="QQ76" s="240">
        <f t="shared" si="212"/>
        <v>0</v>
      </c>
      <c r="QR76" s="240">
        <f t="shared" si="212"/>
        <v>0</v>
      </c>
      <c r="QS76" s="240">
        <f t="shared" si="212"/>
        <v>0</v>
      </c>
      <c r="QT76" s="242">
        <f t="shared" si="180"/>
        <v>0</v>
      </c>
      <c r="QU76" s="235"/>
      <c r="QV76" s="235"/>
      <c r="QW76" s="240">
        <f>QW77</f>
        <v>0</v>
      </c>
      <c r="QX76" s="240">
        <f t="shared" ref="QX76:RN76" si="214">SUM(QX77:QX94)</f>
        <v>0</v>
      </c>
      <c r="QY76" s="240">
        <f t="shared" si="214"/>
        <v>0</v>
      </c>
      <c r="QZ76" s="240">
        <f t="shared" si="214"/>
        <v>0</v>
      </c>
      <c r="RA76" s="240">
        <f t="shared" si="214"/>
        <v>0</v>
      </c>
      <c r="RB76" s="240">
        <f t="shared" si="214"/>
        <v>0</v>
      </c>
      <c r="RC76" s="240">
        <f t="shared" si="214"/>
        <v>0</v>
      </c>
      <c r="RD76" s="240">
        <f t="shared" si="214"/>
        <v>0</v>
      </c>
      <c r="RE76" s="240">
        <f t="shared" si="214"/>
        <v>0</v>
      </c>
      <c r="RF76" s="240">
        <f t="shared" si="214"/>
        <v>0</v>
      </c>
      <c r="RG76" s="240">
        <f t="shared" si="214"/>
        <v>0</v>
      </c>
      <c r="RH76" s="240">
        <f t="shared" si="214"/>
        <v>0</v>
      </c>
      <c r="RI76" s="240">
        <f t="shared" si="214"/>
        <v>0</v>
      </c>
      <c r="RJ76" s="240">
        <f t="shared" si="214"/>
        <v>0</v>
      </c>
      <c r="RK76" s="240">
        <f t="shared" si="214"/>
        <v>0</v>
      </c>
      <c r="RL76" s="240">
        <f t="shared" si="214"/>
        <v>0</v>
      </c>
      <c r="RM76" s="240">
        <f t="shared" si="214"/>
        <v>0</v>
      </c>
      <c r="RN76" s="240">
        <f t="shared" si="214"/>
        <v>0</v>
      </c>
      <c r="RO76" s="240">
        <f t="shared" ref="RO76:SA76" si="215">SUM(RO77:RO94)</f>
        <v>0</v>
      </c>
      <c r="RP76" s="240">
        <f t="shared" si="215"/>
        <v>0</v>
      </c>
      <c r="RQ76" s="240">
        <f t="shared" si="215"/>
        <v>0</v>
      </c>
      <c r="RR76" s="240">
        <f t="shared" si="215"/>
        <v>0</v>
      </c>
      <c r="RS76" s="240">
        <f t="shared" si="215"/>
        <v>0</v>
      </c>
      <c r="RT76" s="240">
        <f t="shared" ref="RT76" si="216">SUM(RT77:RT94)</f>
        <v>0</v>
      </c>
      <c r="RU76" s="240">
        <f t="shared" si="215"/>
        <v>0</v>
      </c>
      <c r="RV76" s="240">
        <f t="shared" si="215"/>
        <v>0</v>
      </c>
      <c r="RW76" s="240">
        <f t="shared" si="215"/>
        <v>0</v>
      </c>
      <c r="RX76" s="240">
        <f t="shared" si="215"/>
        <v>0</v>
      </c>
      <c r="RY76" s="240">
        <f t="shared" si="215"/>
        <v>0</v>
      </c>
      <c r="RZ76" s="240">
        <f t="shared" si="215"/>
        <v>0</v>
      </c>
      <c r="SA76" s="240">
        <f t="shared" si="215"/>
        <v>0</v>
      </c>
    </row>
    <row r="77" spans="1:495" s="223" customFormat="1" ht="15" hidden="1" outlineLevel="1">
      <c r="A77" s="604">
        <f t="shared" si="36"/>
        <v>65</v>
      </c>
      <c r="B77" s="331"/>
      <c r="C77" s="517"/>
      <c r="D77" s="517"/>
      <c r="E77" s="518">
        <f>IF(E$13&lt;&gt;"",$C77,)</f>
        <v>0</v>
      </c>
      <c r="F77" s="242">
        <f t="shared" ref="F77:AG77" si="217">IF(F$13&lt;&gt;"",$C77,)</f>
        <v>0</v>
      </c>
      <c r="G77" s="517">
        <f t="shared" si="217"/>
        <v>0</v>
      </c>
      <c r="H77" s="242">
        <f t="shared" si="217"/>
        <v>0</v>
      </c>
      <c r="I77" s="242">
        <f t="shared" si="217"/>
        <v>0</v>
      </c>
      <c r="J77" s="242">
        <f t="shared" si="217"/>
        <v>0</v>
      </c>
      <c r="K77" s="242">
        <f t="shared" si="217"/>
        <v>0</v>
      </c>
      <c r="L77" s="242">
        <f t="shared" si="217"/>
        <v>0</v>
      </c>
      <c r="M77" s="242">
        <f t="shared" si="217"/>
        <v>0</v>
      </c>
      <c r="N77" s="242">
        <f t="shared" si="217"/>
        <v>0</v>
      </c>
      <c r="O77" s="242">
        <f t="shared" si="217"/>
        <v>0</v>
      </c>
      <c r="P77" s="242">
        <f t="shared" si="217"/>
        <v>0</v>
      </c>
      <c r="Q77" s="242">
        <f t="shared" si="217"/>
        <v>0</v>
      </c>
      <c r="R77" s="242">
        <f t="shared" si="217"/>
        <v>0</v>
      </c>
      <c r="S77" s="242">
        <f t="shared" si="217"/>
        <v>0</v>
      </c>
      <c r="T77" s="242">
        <f t="shared" si="217"/>
        <v>0</v>
      </c>
      <c r="U77" s="242">
        <f t="shared" si="217"/>
        <v>0</v>
      </c>
      <c r="V77" s="242">
        <f t="shared" si="217"/>
        <v>0</v>
      </c>
      <c r="W77" s="242">
        <f t="shared" si="217"/>
        <v>0</v>
      </c>
      <c r="X77" s="242">
        <f t="shared" si="217"/>
        <v>0</v>
      </c>
      <c r="Y77" s="242">
        <f t="shared" si="217"/>
        <v>0</v>
      </c>
      <c r="Z77" s="242">
        <f t="shared" si="217"/>
        <v>0</v>
      </c>
      <c r="AA77" s="242">
        <f t="shared" si="217"/>
        <v>0</v>
      </c>
      <c r="AB77" s="242">
        <f t="shared" si="217"/>
        <v>0</v>
      </c>
      <c r="AC77" s="242">
        <f t="shared" si="217"/>
        <v>0</v>
      </c>
      <c r="AD77" s="242">
        <f t="shared" si="217"/>
        <v>0</v>
      </c>
      <c r="AE77" s="242">
        <f t="shared" si="217"/>
        <v>0</v>
      </c>
      <c r="AF77" s="242">
        <f t="shared" si="217"/>
        <v>0</v>
      </c>
      <c r="AG77" s="242">
        <f t="shared" si="217"/>
        <v>0</v>
      </c>
      <c r="AJ77" s="242"/>
      <c r="AK77" s="242"/>
      <c r="AL77" s="242">
        <f t="shared" ref="AL77:AO77" si="218">IF(AL$13&lt;&gt;"",$AJ77,)</f>
        <v>0</v>
      </c>
      <c r="AM77" s="242">
        <f t="shared" si="218"/>
        <v>0</v>
      </c>
      <c r="AN77" s="242">
        <f t="shared" si="218"/>
        <v>0</v>
      </c>
      <c r="AO77" s="242">
        <f t="shared" si="218"/>
        <v>0</v>
      </c>
      <c r="AP77" s="242">
        <f t="shared" ref="AP77:AR77" si="219">IF(AP$13&lt;&gt;"",$AJ77,)</f>
        <v>0</v>
      </c>
      <c r="AQ77" s="242">
        <f t="shared" si="219"/>
        <v>0</v>
      </c>
      <c r="AR77" s="242">
        <f t="shared" si="219"/>
        <v>0</v>
      </c>
      <c r="AS77" s="242">
        <f t="shared" ref="AS77:AU77" si="220">IF(AS$13&lt;&gt;"",$AJ77,)</f>
        <v>0</v>
      </c>
      <c r="AT77" s="242">
        <f t="shared" si="220"/>
        <v>0</v>
      </c>
      <c r="AU77" s="242">
        <f t="shared" si="220"/>
        <v>0</v>
      </c>
      <c r="AV77" s="242">
        <f t="shared" ref="AV77:AX77" si="221">IF(AV$13&lt;&gt;"",$AJ77,)</f>
        <v>0</v>
      </c>
      <c r="AW77" s="242">
        <f t="shared" si="221"/>
        <v>0</v>
      </c>
      <c r="AX77" s="242">
        <f t="shared" si="221"/>
        <v>0</v>
      </c>
      <c r="AY77" s="242">
        <f t="shared" ref="AY77:BN77" si="222">IF(AY$13&lt;&gt;"",$AJ77,)</f>
        <v>0</v>
      </c>
      <c r="AZ77" s="242">
        <f t="shared" si="222"/>
        <v>0</v>
      </c>
      <c r="BA77" s="242">
        <f t="shared" si="222"/>
        <v>0</v>
      </c>
      <c r="BB77" s="242">
        <f t="shared" si="222"/>
        <v>0</v>
      </c>
      <c r="BC77" s="242">
        <f t="shared" si="222"/>
        <v>0</v>
      </c>
      <c r="BD77" s="242">
        <f t="shared" si="222"/>
        <v>0</v>
      </c>
      <c r="BE77" s="242">
        <f t="shared" si="222"/>
        <v>0</v>
      </c>
      <c r="BF77" s="242">
        <f t="shared" si="222"/>
        <v>0</v>
      </c>
      <c r="BG77" s="242">
        <f t="shared" si="222"/>
        <v>0</v>
      </c>
      <c r="BH77" s="242">
        <f t="shared" si="222"/>
        <v>0</v>
      </c>
      <c r="BI77" s="242">
        <f t="shared" si="222"/>
        <v>0</v>
      </c>
      <c r="BJ77" s="242">
        <f t="shared" si="222"/>
        <v>0</v>
      </c>
      <c r="BK77" s="242">
        <f t="shared" si="222"/>
        <v>0</v>
      </c>
      <c r="BL77" s="242">
        <f t="shared" si="222"/>
        <v>0</v>
      </c>
      <c r="BM77" s="242">
        <f t="shared" si="222"/>
        <v>0</v>
      </c>
      <c r="BN77" s="242">
        <f t="shared" si="222"/>
        <v>0</v>
      </c>
      <c r="BQ77" s="242"/>
      <c r="BR77" s="242"/>
      <c r="BS77" s="242">
        <f t="shared" ref="BS77:BU77" si="223">IF(BS$13&lt;&gt;"",$BQ77,)</f>
        <v>0</v>
      </c>
      <c r="BT77" s="242">
        <f t="shared" si="223"/>
        <v>0</v>
      </c>
      <c r="BU77" s="242">
        <f t="shared" si="223"/>
        <v>0</v>
      </c>
      <c r="BV77" s="242">
        <f t="shared" ref="BV77:BZ77" si="224">IF(BV$13&lt;&gt;"",$BQ77,)</f>
        <v>0</v>
      </c>
      <c r="BW77" s="242">
        <f t="shared" si="224"/>
        <v>0</v>
      </c>
      <c r="BX77" s="242">
        <f t="shared" si="224"/>
        <v>0</v>
      </c>
      <c r="BY77" s="242">
        <f t="shared" si="224"/>
        <v>0</v>
      </c>
      <c r="BZ77" s="242">
        <f t="shared" si="224"/>
        <v>0</v>
      </c>
      <c r="CA77" s="242">
        <f t="shared" ref="CA77:CU77" si="225">IF(CA$13&lt;&gt;"",$BQ77,)</f>
        <v>0</v>
      </c>
      <c r="CB77" s="242">
        <f t="shared" si="225"/>
        <v>0</v>
      </c>
      <c r="CC77" s="242">
        <f t="shared" si="225"/>
        <v>0</v>
      </c>
      <c r="CD77" s="242">
        <f t="shared" si="225"/>
        <v>0</v>
      </c>
      <c r="CE77" s="242">
        <f t="shared" si="225"/>
        <v>0</v>
      </c>
      <c r="CF77" s="242">
        <f t="shared" si="225"/>
        <v>0</v>
      </c>
      <c r="CG77" s="242">
        <f t="shared" si="225"/>
        <v>0</v>
      </c>
      <c r="CH77" s="242">
        <f t="shared" si="225"/>
        <v>0</v>
      </c>
      <c r="CI77" s="242">
        <f t="shared" si="225"/>
        <v>0</v>
      </c>
      <c r="CJ77" s="242">
        <f t="shared" si="225"/>
        <v>0</v>
      </c>
      <c r="CK77" s="242">
        <f t="shared" si="225"/>
        <v>0</v>
      </c>
      <c r="CL77" s="242">
        <f t="shared" si="225"/>
        <v>0</v>
      </c>
      <c r="CM77" s="242">
        <f t="shared" si="225"/>
        <v>0</v>
      </c>
      <c r="CN77" s="242">
        <f t="shared" si="225"/>
        <v>0</v>
      </c>
      <c r="CO77" s="242">
        <f t="shared" si="225"/>
        <v>0</v>
      </c>
      <c r="CP77" s="242">
        <f t="shared" si="225"/>
        <v>0</v>
      </c>
      <c r="CQ77" s="242">
        <f t="shared" si="225"/>
        <v>0</v>
      </c>
      <c r="CR77" s="242">
        <f t="shared" si="225"/>
        <v>0</v>
      </c>
      <c r="CS77" s="242">
        <f t="shared" si="225"/>
        <v>0</v>
      </c>
      <c r="CT77" s="242">
        <f t="shared" si="225"/>
        <v>0</v>
      </c>
      <c r="CU77" s="242">
        <f t="shared" si="225"/>
        <v>0</v>
      </c>
      <c r="CX77" s="242"/>
      <c r="CY77" s="242"/>
      <c r="CZ77" s="242">
        <f t="shared" ref="CZ77:DC77" si="226">IF(CZ$13&lt;&gt;"",$CX77,)</f>
        <v>0</v>
      </c>
      <c r="DA77" s="242">
        <f t="shared" si="226"/>
        <v>0</v>
      </c>
      <c r="DB77" s="242">
        <f t="shared" si="226"/>
        <v>0</v>
      </c>
      <c r="DC77" s="242">
        <f t="shared" si="226"/>
        <v>0</v>
      </c>
      <c r="DD77" s="242">
        <f t="shared" ref="DD77:DG77" si="227">IF(DD$13&lt;&gt;"",$CX77,)</f>
        <v>0</v>
      </c>
      <c r="DE77" s="242">
        <f t="shared" si="227"/>
        <v>0</v>
      </c>
      <c r="DF77" s="242">
        <f t="shared" si="227"/>
        <v>0</v>
      </c>
      <c r="DG77" s="242">
        <f t="shared" si="227"/>
        <v>0</v>
      </c>
      <c r="DH77" s="242">
        <f t="shared" ref="DH77:DK77" si="228">IF(DH$13&lt;&gt;"",$CX77,)</f>
        <v>0</v>
      </c>
      <c r="DI77" s="242">
        <f t="shared" si="228"/>
        <v>0</v>
      </c>
      <c r="DJ77" s="242">
        <f t="shared" si="228"/>
        <v>0</v>
      </c>
      <c r="DK77" s="242">
        <f t="shared" si="228"/>
        <v>0</v>
      </c>
      <c r="DL77" s="242">
        <f t="shared" ref="DL77:EB77" si="229">IF(DL$13&lt;&gt;"",$CX77,)</f>
        <v>0</v>
      </c>
      <c r="DM77" s="242">
        <f t="shared" si="229"/>
        <v>0</v>
      </c>
      <c r="DN77" s="242">
        <f t="shared" si="229"/>
        <v>0</v>
      </c>
      <c r="DO77" s="242">
        <f t="shared" si="229"/>
        <v>0</v>
      </c>
      <c r="DP77" s="242">
        <f t="shared" si="229"/>
        <v>0</v>
      </c>
      <c r="DQ77" s="242">
        <f t="shared" si="229"/>
        <v>0</v>
      </c>
      <c r="DR77" s="242">
        <f t="shared" si="229"/>
        <v>0</v>
      </c>
      <c r="DS77" s="242">
        <f t="shared" si="229"/>
        <v>0</v>
      </c>
      <c r="DT77" s="242">
        <f t="shared" si="229"/>
        <v>0</v>
      </c>
      <c r="DU77" s="242">
        <f t="shared" si="229"/>
        <v>0</v>
      </c>
      <c r="DV77" s="242">
        <f t="shared" si="229"/>
        <v>0</v>
      </c>
      <c r="DW77" s="242">
        <f t="shared" si="229"/>
        <v>0</v>
      </c>
      <c r="DX77" s="242">
        <f t="shared" si="229"/>
        <v>0</v>
      </c>
      <c r="DY77" s="242">
        <f t="shared" si="229"/>
        <v>0</v>
      </c>
      <c r="DZ77" s="242">
        <f t="shared" si="229"/>
        <v>0</v>
      </c>
      <c r="EA77" s="242">
        <f t="shared" si="229"/>
        <v>0</v>
      </c>
      <c r="EB77" s="242">
        <f t="shared" si="229"/>
        <v>0</v>
      </c>
      <c r="EE77" s="242"/>
      <c r="EF77" s="242"/>
      <c r="EG77" s="242">
        <f t="shared" ref="EG77:EJ77" si="230">IF(EG$13&lt;&gt;"",$EE77,)</f>
        <v>0</v>
      </c>
      <c r="EH77" s="242">
        <f t="shared" si="230"/>
        <v>0</v>
      </c>
      <c r="EI77" s="242">
        <f t="shared" si="230"/>
        <v>0</v>
      </c>
      <c r="EJ77" s="242">
        <f t="shared" si="230"/>
        <v>0</v>
      </c>
      <c r="EK77" s="242">
        <f t="shared" ref="EK77:EN77" si="231">IF(EK$13&lt;&gt;"",$EE77,)</f>
        <v>0</v>
      </c>
      <c r="EL77" s="242">
        <f t="shared" si="231"/>
        <v>0</v>
      </c>
      <c r="EM77" s="242">
        <f t="shared" si="231"/>
        <v>0</v>
      </c>
      <c r="EN77" s="242">
        <f t="shared" si="231"/>
        <v>0</v>
      </c>
      <c r="EO77" s="242">
        <f t="shared" ref="EO77:ER77" si="232">IF(EO$13&lt;&gt;"",$EE77,)</f>
        <v>0</v>
      </c>
      <c r="EP77" s="242">
        <f t="shared" si="232"/>
        <v>0</v>
      </c>
      <c r="EQ77" s="242">
        <f t="shared" si="232"/>
        <v>0</v>
      </c>
      <c r="ER77" s="242">
        <f t="shared" si="232"/>
        <v>0</v>
      </c>
      <c r="ES77" s="242">
        <f t="shared" ref="ES77:FI77" si="233">IF(ES$13&lt;&gt;"",$EE77,)</f>
        <v>0</v>
      </c>
      <c r="ET77" s="242">
        <f t="shared" si="233"/>
        <v>0</v>
      </c>
      <c r="EU77" s="242">
        <f t="shared" si="233"/>
        <v>0</v>
      </c>
      <c r="EV77" s="242">
        <f t="shared" si="233"/>
        <v>0</v>
      </c>
      <c r="EW77" s="242">
        <f t="shared" si="233"/>
        <v>0</v>
      </c>
      <c r="EX77" s="242">
        <f t="shared" si="233"/>
        <v>0</v>
      </c>
      <c r="EY77" s="242">
        <f t="shared" si="233"/>
        <v>0</v>
      </c>
      <c r="EZ77" s="242">
        <f t="shared" si="233"/>
        <v>0</v>
      </c>
      <c r="FA77" s="242">
        <f t="shared" si="233"/>
        <v>0</v>
      </c>
      <c r="FB77" s="242">
        <f t="shared" si="233"/>
        <v>0</v>
      </c>
      <c r="FC77" s="242">
        <f t="shared" si="233"/>
        <v>0</v>
      </c>
      <c r="FD77" s="242">
        <f t="shared" si="233"/>
        <v>0</v>
      </c>
      <c r="FE77" s="242">
        <f t="shared" si="233"/>
        <v>0</v>
      </c>
      <c r="FF77" s="242">
        <f t="shared" si="233"/>
        <v>0</v>
      </c>
      <c r="FG77" s="242">
        <f t="shared" si="233"/>
        <v>0</v>
      </c>
      <c r="FH77" s="242">
        <f t="shared" si="233"/>
        <v>0</v>
      </c>
      <c r="FI77" s="242">
        <f t="shared" si="233"/>
        <v>0</v>
      </c>
      <c r="FL77" s="242"/>
      <c r="FM77" s="242"/>
      <c r="FN77" s="242">
        <f t="shared" ref="FN77:GC77" si="234">IF(FN$13&lt;&gt;"",$FL77,)</f>
        <v>0</v>
      </c>
      <c r="FO77" s="242">
        <f t="shared" si="234"/>
        <v>0</v>
      </c>
      <c r="FP77" s="242">
        <f t="shared" si="234"/>
        <v>0</v>
      </c>
      <c r="FQ77" s="242">
        <f t="shared" si="234"/>
        <v>0</v>
      </c>
      <c r="FR77" s="242">
        <f t="shared" si="234"/>
        <v>0</v>
      </c>
      <c r="FS77" s="242">
        <f t="shared" si="234"/>
        <v>0</v>
      </c>
      <c r="FT77" s="242">
        <f t="shared" si="234"/>
        <v>0</v>
      </c>
      <c r="FU77" s="242">
        <f t="shared" si="234"/>
        <v>0</v>
      </c>
      <c r="FV77" s="242">
        <f t="shared" si="234"/>
        <v>0</v>
      </c>
      <c r="FW77" s="242">
        <f t="shared" si="234"/>
        <v>0</v>
      </c>
      <c r="FX77" s="242">
        <f t="shared" si="234"/>
        <v>0</v>
      </c>
      <c r="FY77" s="242">
        <f t="shared" si="234"/>
        <v>0</v>
      </c>
      <c r="FZ77" s="242">
        <f t="shared" si="234"/>
        <v>0</v>
      </c>
      <c r="GA77" s="242">
        <f t="shared" si="234"/>
        <v>0</v>
      </c>
      <c r="GB77" s="242">
        <f t="shared" si="234"/>
        <v>0</v>
      </c>
      <c r="GC77" s="242">
        <f t="shared" si="234"/>
        <v>0</v>
      </c>
      <c r="GD77" s="242">
        <f t="shared" ref="GD77:GP77" si="235">IF(GD$13&lt;&gt;"",$FL77,)</f>
        <v>0</v>
      </c>
      <c r="GE77" s="242">
        <f t="shared" si="235"/>
        <v>0</v>
      </c>
      <c r="GF77" s="242">
        <f t="shared" si="235"/>
        <v>0</v>
      </c>
      <c r="GG77" s="242">
        <f t="shared" si="235"/>
        <v>0</v>
      </c>
      <c r="GH77" s="242">
        <f t="shared" si="235"/>
        <v>0</v>
      </c>
      <c r="GI77" s="242">
        <f t="shared" si="235"/>
        <v>0</v>
      </c>
      <c r="GJ77" s="242">
        <f t="shared" si="235"/>
        <v>0</v>
      </c>
      <c r="GK77" s="242">
        <f t="shared" si="235"/>
        <v>0</v>
      </c>
      <c r="GL77" s="242">
        <f>IF(GL$13&lt;&gt;"",$FL77,)</f>
        <v>0</v>
      </c>
      <c r="GM77" s="242">
        <f>IF(GM$13&lt;&gt;"",$FL77,)</f>
        <v>0</v>
      </c>
      <c r="GN77" s="242">
        <f>IF(GN$13&lt;&gt;"",$FL77,)</f>
        <v>0</v>
      </c>
      <c r="GO77" s="242">
        <f>IF(GO$13&lt;&gt;"",$FL77,)</f>
        <v>0</v>
      </c>
      <c r="GP77" s="242">
        <f t="shared" si="235"/>
        <v>0</v>
      </c>
      <c r="GS77" s="242"/>
      <c r="GT77" s="242"/>
      <c r="GU77" s="242"/>
      <c r="GV77" s="242"/>
      <c r="GW77" s="242"/>
      <c r="GX77" s="242"/>
      <c r="GY77" s="242"/>
      <c r="GZ77" s="242"/>
      <c r="HA77" s="242"/>
      <c r="HB77" s="242"/>
      <c r="HC77" s="242"/>
      <c r="HD77" s="242"/>
      <c r="HE77" s="242"/>
      <c r="HF77" s="242"/>
      <c r="HG77" s="242"/>
      <c r="HH77" s="242"/>
      <c r="HI77" s="242"/>
      <c r="HJ77" s="242"/>
      <c r="HK77" s="242"/>
      <c r="HL77" s="242"/>
      <c r="HM77" s="242"/>
      <c r="HN77" s="242"/>
      <c r="HO77" s="242"/>
      <c r="HP77" s="242"/>
      <c r="HQ77" s="242"/>
      <c r="HR77" s="242"/>
      <c r="HS77" s="242"/>
      <c r="HT77" s="242"/>
      <c r="HU77" s="242"/>
      <c r="HV77" s="242"/>
      <c r="HW77" s="242"/>
      <c r="HZ77" s="242">
        <v>0</v>
      </c>
      <c r="IA77" s="242">
        <f t="shared" ref="IA77:IQ77" si="236">IF(IA$13&lt;&gt;"",$HZ77,)</f>
        <v>0</v>
      </c>
      <c r="IB77" s="242">
        <f t="shared" si="236"/>
        <v>0</v>
      </c>
      <c r="IC77" s="242">
        <f t="shared" si="236"/>
        <v>0</v>
      </c>
      <c r="ID77" s="242">
        <f t="shared" si="236"/>
        <v>0</v>
      </c>
      <c r="IE77" s="242">
        <f t="shared" si="236"/>
        <v>0</v>
      </c>
      <c r="IF77" s="242">
        <f t="shared" si="236"/>
        <v>0</v>
      </c>
      <c r="IG77" s="242">
        <f t="shared" si="236"/>
        <v>0</v>
      </c>
      <c r="IH77" s="242">
        <f t="shared" si="236"/>
        <v>0</v>
      </c>
      <c r="II77" s="242">
        <f t="shared" si="236"/>
        <v>0</v>
      </c>
      <c r="IJ77" s="242">
        <f t="shared" si="236"/>
        <v>0</v>
      </c>
      <c r="IK77" s="242">
        <f t="shared" si="236"/>
        <v>0</v>
      </c>
      <c r="IL77" s="242">
        <f t="shared" si="236"/>
        <v>0</v>
      </c>
      <c r="IM77" s="242">
        <f t="shared" si="236"/>
        <v>0</v>
      </c>
      <c r="IN77" s="242">
        <f t="shared" si="236"/>
        <v>0</v>
      </c>
      <c r="IO77" s="242">
        <f t="shared" si="236"/>
        <v>0</v>
      </c>
      <c r="IP77" s="242">
        <f t="shared" si="236"/>
        <v>0</v>
      </c>
      <c r="IQ77" s="242">
        <f t="shared" si="236"/>
        <v>0</v>
      </c>
      <c r="IR77" s="242">
        <f t="shared" ref="IR77:IY77" si="237">IF(IR$13&lt;&gt;"",$HZ77,)</f>
        <v>0</v>
      </c>
      <c r="IS77" s="242">
        <f t="shared" si="237"/>
        <v>0</v>
      </c>
      <c r="IT77" s="242">
        <f t="shared" si="237"/>
        <v>0</v>
      </c>
      <c r="IU77" s="242">
        <f t="shared" si="237"/>
        <v>0</v>
      </c>
      <c r="IV77" s="242">
        <f t="shared" si="237"/>
        <v>0</v>
      </c>
      <c r="IW77" s="242">
        <f t="shared" si="237"/>
        <v>0</v>
      </c>
      <c r="IX77" s="242">
        <f t="shared" si="237"/>
        <v>0</v>
      </c>
      <c r="IY77" s="242">
        <f t="shared" si="237"/>
        <v>0</v>
      </c>
      <c r="IZ77" s="242">
        <f>IF(IZ$13&lt;&gt;"",$HZ77,)</f>
        <v>0</v>
      </c>
      <c r="JA77" s="242">
        <f>IF(JA$13&lt;&gt;"",$HZ77,)</f>
        <v>0</v>
      </c>
      <c r="JB77" s="242">
        <f>IF(JB$13&lt;&gt;"",$HZ77,)</f>
        <v>0</v>
      </c>
      <c r="JC77" s="518">
        <f>IF(JC$13&lt;&gt;"",$HZ77,)</f>
        <v>0</v>
      </c>
      <c r="JD77" s="242">
        <f t="shared" ref="JD77:JD103" si="238">HLOOKUP($JD$13,$HZ$13:$JC$196,A77,)</f>
        <v>0</v>
      </c>
      <c r="JG77" s="242"/>
      <c r="JH77" s="242">
        <f t="shared" ref="JH77:JX77" si="239">IF(JH$13&lt;&gt;"",$JG77,)</f>
        <v>0</v>
      </c>
      <c r="JI77" s="242">
        <f t="shared" si="239"/>
        <v>0</v>
      </c>
      <c r="JJ77" s="242">
        <f t="shared" si="239"/>
        <v>0</v>
      </c>
      <c r="JK77" s="242">
        <f t="shared" si="239"/>
        <v>0</v>
      </c>
      <c r="JL77" s="242">
        <f t="shared" si="239"/>
        <v>0</v>
      </c>
      <c r="JM77" s="242">
        <f t="shared" si="239"/>
        <v>0</v>
      </c>
      <c r="JN77" s="242">
        <f t="shared" si="239"/>
        <v>0</v>
      </c>
      <c r="JO77" s="242">
        <f t="shared" si="239"/>
        <v>0</v>
      </c>
      <c r="JP77" s="242">
        <f t="shared" si="239"/>
        <v>0</v>
      </c>
      <c r="JQ77" s="242">
        <f t="shared" si="239"/>
        <v>0</v>
      </c>
      <c r="JR77" s="242">
        <f t="shared" si="239"/>
        <v>0</v>
      </c>
      <c r="JS77" s="242">
        <f t="shared" si="239"/>
        <v>0</v>
      </c>
      <c r="JT77" s="242">
        <f t="shared" si="239"/>
        <v>0</v>
      </c>
      <c r="JU77" s="242">
        <f t="shared" si="239"/>
        <v>0</v>
      </c>
      <c r="JV77" s="242">
        <f t="shared" si="239"/>
        <v>0</v>
      </c>
      <c r="JW77" s="242">
        <f t="shared" si="239"/>
        <v>0</v>
      </c>
      <c r="JX77" s="242">
        <f t="shared" si="239"/>
        <v>0</v>
      </c>
      <c r="JY77" s="242">
        <f t="shared" ref="JY77:KK77" si="240">IF(JY$13&lt;&gt;"",$JG77,)</f>
        <v>0</v>
      </c>
      <c r="JZ77" s="242">
        <f t="shared" si="240"/>
        <v>0</v>
      </c>
      <c r="KA77" s="242">
        <f t="shared" si="240"/>
        <v>0</v>
      </c>
      <c r="KB77" s="242">
        <f t="shared" si="240"/>
        <v>0</v>
      </c>
      <c r="KC77" s="242">
        <f t="shared" si="240"/>
        <v>0</v>
      </c>
      <c r="KD77" s="242">
        <f t="shared" si="240"/>
        <v>0</v>
      </c>
      <c r="KE77" s="242">
        <f t="shared" si="240"/>
        <v>0</v>
      </c>
      <c r="KF77" s="242">
        <f t="shared" si="240"/>
        <v>0</v>
      </c>
      <c r="KG77" s="242">
        <f>IF(KG$13&lt;&gt;"",$JG77,)</f>
        <v>0</v>
      </c>
      <c r="KH77" s="242">
        <f>IF(KH$13&lt;&gt;"",$JG77,)</f>
        <v>0</v>
      </c>
      <c r="KI77" s="242">
        <f>IF(KI$13&lt;&gt;"",$JG77,)</f>
        <v>0</v>
      </c>
      <c r="KJ77" s="242">
        <f>IF(KJ$13&lt;&gt;"",$JG77,)</f>
        <v>0</v>
      </c>
      <c r="KK77" s="242">
        <f t="shared" si="240"/>
        <v>0</v>
      </c>
      <c r="KL77" s="234"/>
      <c r="KN77" s="242">
        <v>0</v>
      </c>
      <c r="KO77" s="242">
        <f t="shared" ref="KO77:LE77" si="241">IF(KO$13&lt;&gt;"",$KN77,)</f>
        <v>0</v>
      </c>
      <c r="KP77" s="242">
        <f t="shared" si="241"/>
        <v>0</v>
      </c>
      <c r="KQ77" s="242">
        <f t="shared" si="241"/>
        <v>0</v>
      </c>
      <c r="KR77" s="242">
        <f t="shared" si="241"/>
        <v>0</v>
      </c>
      <c r="KS77" s="242">
        <f t="shared" si="241"/>
        <v>0</v>
      </c>
      <c r="KT77" s="242">
        <f t="shared" si="241"/>
        <v>0</v>
      </c>
      <c r="KU77" s="242">
        <f t="shared" si="241"/>
        <v>0</v>
      </c>
      <c r="KV77" s="242">
        <f t="shared" si="241"/>
        <v>0</v>
      </c>
      <c r="KW77" s="242">
        <f t="shared" si="241"/>
        <v>0</v>
      </c>
      <c r="KX77" s="242">
        <f t="shared" si="241"/>
        <v>0</v>
      </c>
      <c r="KY77" s="242">
        <f t="shared" si="241"/>
        <v>0</v>
      </c>
      <c r="KZ77" s="242">
        <f t="shared" si="241"/>
        <v>0</v>
      </c>
      <c r="LA77" s="242">
        <f t="shared" si="241"/>
        <v>0</v>
      </c>
      <c r="LB77" s="242">
        <f t="shared" si="241"/>
        <v>0</v>
      </c>
      <c r="LC77" s="242">
        <f t="shared" si="241"/>
        <v>0</v>
      </c>
      <c r="LD77" s="242">
        <f t="shared" si="241"/>
        <v>0</v>
      </c>
      <c r="LE77" s="242">
        <f t="shared" si="241"/>
        <v>0</v>
      </c>
      <c r="LF77" s="242">
        <f t="shared" ref="LF77:LM77" si="242">IF(LF$13&lt;&gt;"",$KN77,)</f>
        <v>0</v>
      </c>
      <c r="LG77" s="242">
        <f t="shared" si="242"/>
        <v>0</v>
      </c>
      <c r="LH77" s="242">
        <f t="shared" si="242"/>
        <v>0</v>
      </c>
      <c r="LI77" s="242">
        <f t="shared" si="242"/>
        <v>0</v>
      </c>
      <c r="LJ77" s="242">
        <f t="shared" si="242"/>
        <v>0</v>
      </c>
      <c r="LK77" s="242">
        <f t="shared" si="242"/>
        <v>0</v>
      </c>
      <c r="LL77" s="242">
        <f t="shared" si="242"/>
        <v>0</v>
      </c>
      <c r="LM77" s="242">
        <f t="shared" si="242"/>
        <v>0</v>
      </c>
      <c r="LN77" s="242">
        <f>IF(LN$13&lt;&gt;"",$KN77,)</f>
        <v>0</v>
      </c>
      <c r="LO77" s="242">
        <f>IF(LO$13&lt;&gt;"",$KN77,)</f>
        <v>0</v>
      </c>
      <c r="LP77" s="242">
        <f>IF(LP$13&lt;&gt;"",$KN77,)</f>
        <v>0</v>
      </c>
      <c r="LQ77" s="242">
        <f>IF(LQ$13&lt;&gt;"",$KN77,)</f>
        <v>0</v>
      </c>
      <c r="LR77" s="240">
        <f t="shared" si="176"/>
        <v>0</v>
      </c>
      <c r="LU77" s="242"/>
      <c r="LV77" s="242"/>
      <c r="LW77" s="242">
        <f t="shared" ref="LW77:ML77" si="243">IF(LW$13&lt;&gt;"",$LU77,)</f>
        <v>0</v>
      </c>
      <c r="LX77" s="242">
        <f t="shared" si="243"/>
        <v>0</v>
      </c>
      <c r="LY77" s="242">
        <f t="shared" si="243"/>
        <v>0</v>
      </c>
      <c r="LZ77" s="242">
        <f t="shared" si="243"/>
        <v>0</v>
      </c>
      <c r="MA77" s="242">
        <f t="shared" si="243"/>
        <v>0</v>
      </c>
      <c r="MB77" s="242">
        <f t="shared" si="243"/>
        <v>0</v>
      </c>
      <c r="MC77" s="242">
        <f t="shared" si="243"/>
        <v>0</v>
      </c>
      <c r="MD77" s="242">
        <f t="shared" si="243"/>
        <v>0</v>
      </c>
      <c r="ME77" s="242">
        <f t="shared" si="243"/>
        <v>0</v>
      </c>
      <c r="MF77" s="242">
        <f t="shared" si="243"/>
        <v>0</v>
      </c>
      <c r="MG77" s="242">
        <f t="shared" si="243"/>
        <v>0</v>
      </c>
      <c r="MH77" s="242">
        <f t="shared" si="243"/>
        <v>0</v>
      </c>
      <c r="MI77" s="242">
        <f t="shared" si="243"/>
        <v>0</v>
      </c>
      <c r="MJ77" s="242">
        <f t="shared" si="243"/>
        <v>0</v>
      </c>
      <c r="MK77" s="242">
        <f t="shared" si="243"/>
        <v>0</v>
      </c>
      <c r="ML77" s="242">
        <f t="shared" si="243"/>
        <v>0</v>
      </c>
      <c r="MM77" s="242">
        <f t="shared" ref="MM77:MT77" si="244">IF(MM$13&lt;&gt;"",$LU77,)</f>
        <v>0</v>
      </c>
      <c r="MN77" s="242">
        <f t="shared" si="244"/>
        <v>0</v>
      </c>
      <c r="MO77" s="242">
        <f t="shared" si="244"/>
        <v>0</v>
      </c>
      <c r="MP77" s="242">
        <f t="shared" si="244"/>
        <v>0</v>
      </c>
      <c r="MQ77" s="242">
        <f t="shared" si="244"/>
        <v>0</v>
      </c>
      <c r="MR77" s="242">
        <f t="shared" si="244"/>
        <v>0</v>
      </c>
      <c r="MS77" s="242">
        <f t="shared" si="244"/>
        <v>0</v>
      </c>
      <c r="MT77" s="242">
        <f t="shared" si="244"/>
        <v>0</v>
      </c>
      <c r="MU77" s="242">
        <f>IF(MU$13&lt;&gt;"",$LU77,)</f>
        <v>0</v>
      </c>
      <c r="MV77" s="242">
        <f>IF(MV$13&lt;&gt;"",$LU77,)</f>
        <v>0</v>
      </c>
      <c r="MW77" s="242">
        <f>IF(MW$13&lt;&gt;"",$LU77,)</f>
        <v>0</v>
      </c>
      <c r="MX77" s="242">
        <f>IF(MX$13&lt;&gt;"",$LU77,)</f>
        <v>0</v>
      </c>
      <c r="MY77" s="240">
        <f t="shared" si="177"/>
        <v>0</v>
      </c>
      <c r="NB77" s="242"/>
      <c r="NC77" s="242">
        <f t="shared" ref="NC77:NS77" si="245">IF(NC$13&lt;&gt;"",$NB77,)</f>
        <v>0</v>
      </c>
      <c r="ND77" s="242">
        <f t="shared" si="245"/>
        <v>0</v>
      </c>
      <c r="NE77" s="242">
        <f t="shared" si="245"/>
        <v>0</v>
      </c>
      <c r="NF77" s="242">
        <f t="shared" si="245"/>
        <v>0</v>
      </c>
      <c r="NG77" s="242">
        <f t="shared" si="245"/>
        <v>0</v>
      </c>
      <c r="NH77" s="242">
        <f t="shared" si="245"/>
        <v>0</v>
      </c>
      <c r="NI77" s="242">
        <f t="shared" si="245"/>
        <v>0</v>
      </c>
      <c r="NJ77" s="242">
        <f t="shared" si="245"/>
        <v>0</v>
      </c>
      <c r="NK77" s="242">
        <f t="shared" si="245"/>
        <v>0</v>
      </c>
      <c r="NL77" s="242">
        <f t="shared" si="245"/>
        <v>0</v>
      </c>
      <c r="NM77" s="242">
        <f t="shared" si="245"/>
        <v>0</v>
      </c>
      <c r="NN77" s="242">
        <f t="shared" si="245"/>
        <v>0</v>
      </c>
      <c r="NO77" s="242">
        <f t="shared" si="245"/>
        <v>0</v>
      </c>
      <c r="NP77" s="242">
        <f t="shared" si="245"/>
        <v>0</v>
      </c>
      <c r="NQ77" s="242">
        <f t="shared" si="245"/>
        <v>0</v>
      </c>
      <c r="NR77" s="242">
        <f t="shared" si="245"/>
        <v>0</v>
      </c>
      <c r="NS77" s="242">
        <f t="shared" si="245"/>
        <v>0</v>
      </c>
      <c r="NT77" s="242">
        <f t="shared" ref="NT77:OA77" si="246">IF(NT$13&lt;&gt;"",$NB77,)</f>
        <v>0</v>
      </c>
      <c r="NU77" s="242">
        <f t="shared" si="246"/>
        <v>0</v>
      </c>
      <c r="NV77" s="242">
        <f t="shared" si="246"/>
        <v>0</v>
      </c>
      <c r="NW77" s="242">
        <f t="shared" si="246"/>
        <v>0</v>
      </c>
      <c r="NX77" s="242">
        <f t="shared" si="246"/>
        <v>0</v>
      </c>
      <c r="NY77" s="242">
        <f t="shared" si="246"/>
        <v>0</v>
      </c>
      <c r="NZ77" s="242">
        <f t="shared" si="246"/>
        <v>0</v>
      </c>
      <c r="OA77" s="242">
        <f t="shared" si="246"/>
        <v>0</v>
      </c>
      <c r="OB77" s="242">
        <f>IF(OB$13&lt;&gt;"",$NB77,)</f>
        <v>0</v>
      </c>
      <c r="OC77" s="242">
        <f>IF(OC$13&lt;&gt;"",$NB77,)</f>
        <v>0</v>
      </c>
      <c r="OD77" s="242">
        <f>IF(OD$13&lt;&gt;"",$NB77,)</f>
        <v>0</v>
      </c>
      <c r="OE77" s="242">
        <f>IF(OE$13&lt;&gt;"",$NB77,)</f>
        <v>0</v>
      </c>
      <c r="OF77" s="240">
        <f t="shared" si="178"/>
        <v>0</v>
      </c>
      <c r="OI77" s="242"/>
      <c r="OJ77" s="242">
        <f t="shared" ref="OJ77:PL77" si="247">IF(OJ$13&lt;&gt;"",$OI77,)</f>
        <v>0</v>
      </c>
      <c r="OK77" s="242">
        <f t="shared" si="247"/>
        <v>0</v>
      </c>
      <c r="OL77" s="242">
        <f t="shared" si="247"/>
        <v>0</v>
      </c>
      <c r="OM77" s="242">
        <f t="shared" si="247"/>
        <v>0</v>
      </c>
      <c r="ON77" s="242">
        <f t="shared" si="247"/>
        <v>0</v>
      </c>
      <c r="OO77" s="242">
        <f t="shared" si="247"/>
        <v>0</v>
      </c>
      <c r="OP77" s="242">
        <f t="shared" si="247"/>
        <v>0</v>
      </c>
      <c r="OQ77" s="242">
        <f t="shared" si="247"/>
        <v>0</v>
      </c>
      <c r="OR77" s="242">
        <f t="shared" si="247"/>
        <v>0</v>
      </c>
      <c r="OS77" s="242">
        <f t="shared" si="247"/>
        <v>0</v>
      </c>
      <c r="OT77" s="242">
        <f t="shared" si="247"/>
        <v>0</v>
      </c>
      <c r="OU77" s="242">
        <f t="shared" si="247"/>
        <v>0</v>
      </c>
      <c r="OV77" s="242">
        <f t="shared" si="247"/>
        <v>0</v>
      </c>
      <c r="OW77" s="242">
        <f t="shared" si="247"/>
        <v>0</v>
      </c>
      <c r="OX77" s="242">
        <f t="shared" si="247"/>
        <v>0</v>
      </c>
      <c r="OY77" s="242">
        <f t="shared" si="247"/>
        <v>0</v>
      </c>
      <c r="OZ77" s="242">
        <f t="shared" si="247"/>
        <v>0</v>
      </c>
      <c r="PA77" s="242">
        <f t="shared" si="247"/>
        <v>0</v>
      </c>
      <c r="PB77" s="242">
        <f t="shared" si="247"/>
        <v>0</v>
      </c>
      <c r="PC77" s="242">
        <f t="shared" si="247"/>
        <v>0</v>
      </c>
      <c r="PD77" s="242">
        <f t="shared" si="247"/>
        <v>0</v>
      </c>
      <c r="PE77" s="242">
        <f t="shared" si="247"/>
        <v>0</v>
      </c>
      <c r="PF77" s="242">
        <f t="shared" si="247"/>
        <v>0</v>
      </c>
      <c r="PG77" s="242">
        <f t="shared" si="247"/>
        <v>0</v>
      </c>
      <c r="PH77" s="242">
        <f t="shared" si="247"/>
        <v>0</v>
      </c>
      <c r="PI77" s="242">
        <f t="shared" si="247"/>
        <v>0</v>
      </c>
      <c r="PJ77" s="242">
        <f t="shared" si="247"/>
        <v>0</v>
      </c>
      <c r="PK77" s="242">
        <f t="shared" si="247"/>
        <v>0</v>
      </c>
      <c r="PL77" s="242">
        <f t="shared" si="247"/>
        <v>0</v>
      </c>
      <c r="PM77" s="240">
        <f t="shared" si="179"/>
        <v>0</v>
      </c>
      <c r="PP77" s="242"/>
      <c r="PQ77" s="242">
        <f t="shared" ref="PQ77:QG77" si="248">IF(PQ$13&lt;&gt;"",$PP77,)</f>
        <v>0</v>
      </c>
      <c r="PR77" s="242">
        <f t="shared" si="248"/>
        <v>0</v>
      </c>
      <c r="PS77" s="242">
        <f t="shared" si="248"/>
        <v>0</v>
      </c>
      <c r="PT77" s="242">
        <f t="shared" si="248"/>
        <v>0</v>
      </c>
      <c r="PU77" s="242">
        <f t="shared" si="248"/>
        <v>0</v>
      </c>
      <c r="PV77" s="242">
        <f t="shared" si="248"/>
        <v>0</v>
      </c>
      <c r="PW77" s="242">
        <f t="shared" si="248"/>
        <v>0</v>
      </c>
      <c r="PX77" s="242">
        <f t="shared" si="248"/>
        <v>0</v>
      </c>
      <c r="PY77" s="242">
        <f t="shared" si="248"/>
        <v>0</v>
      </c>
      <c r="PZ77" s="242">
        <f t="shared" si="248"/>
        <v>0</v>
      </c>
      <c r="QA77" s="242">
        <f t="shared" si="248"/>
        <v>0</v>
      </c>
      <c r="QB77" s="242">
        <f t="shared" si="248"/>
        <v>0</v>
      </c>
      <c r="QC77" s="242">
        <f t="shared" si="248"/>
        <v>0</v>
      </c>
      <c r="QD77" s="242">
        <f t="shared" si="248"/>
        <v>0</v>
      </c>
      <c r="QE77" s="242">
        <f t="shared" si="248"/>
        <v>0</v>
      </c>
      <c r="QF77" s="242">
        <f t="shared" si="248"/>
        <v>0</v>
      </c>
      <c r="QG77" s="242">
        <f t="shared" si="248"/>
        <v>0</v>
      </c>
      <c r="QH77" s="242">
        <f t="shared" ref="QH77:QO77" si="249">IF(QH$13&lt;&gt;"",$PP77,)</f>
        <v>0</v>
      </c>
      <c r="QI77" s="242">
        <f t="shared" si="249"/>
        <v>0</v>
      </c>
      <c r="QJ77" s="242">
        <f t="shared" si="249"/>
        <v>0</v>
      </c>
      <c r="QK77" s="242">
        <f t="shared" si="249"/>
        <v>0</v>
      </c>
      <c r="QL77" s="242">
        <f t="shared" si="249"/>
        <v>0</v>
      </c>
      <c r="QM77" s="242">
        <f t="shared" si="249"/>
        <v>0</v>
      </c>
      <c r="QN77" s="242">
        <f t="shared" si="249"/>
        <v>0</v>
      </c>
      <c r="QO77" s="242">
        <f t="shared" si="249"/>
        <v>0</v>
      </c>
      <c r="QP77" s="242">
        <f>IF(QP$13&lt;&gt;"",$PP77,)</f>
        <v>0</v>
      </c>
      <c r="QQ77" s="242">
        <f>IF(QQ$13&lt;&gt;"",$PP77,)</f>
        <v>0</v>
      </c>
      <c r="QR77" s="242">
        <f>IF(QR$13&lt;&gt;"",$PP77,)</f>
        <v>0</v>
      </c>
      <c r="QS77" s="242">
        <f>IF(QS$13&lt;&gt;"",$PP77,)</f>
        <v>0</v>
      </c>
      <c r="QT77" s="242">
        <f t="shared" si="180"/>
        <v>0</v>
      </c>
      <c r="QU77" s="235"/>
      <c r="QV77" s="235"/>
      <c r="QW77" s="242"/>
      <c r="QX77" s="242">
        <f t="shared" ref="QX77:RN77" si="250">IF(QX$13&lt;&gt;"",$QW77,)</f>
        <v>0</v>
      </c>
      <c r="QY77" s="242">
        <f t="shared" si="250"/>
        <v>0</v>
      </c>
      <c r="QZ77" s="242">
        <f t="shared" si="250"/>
        <v>0</v>
      </c>
      <c r="RA77" s="242">
        <f t="shared" si="250"/>
        <v>0</v>
      </c>
      <c r="RB77" s="242">
        <f t="shared" si="250"/>
        <v>0</v>
      </c>
      <c r="RC77" s="242">
        <f t="shared" si="250"/>
        <v>0</v>
      </c>
      <c r="RD77" s="242">
        <f t="shared" si="250"/>
        <v>0</v>
      </c>
      <c r="RE77" s="242">
        <f t="shared" si="250"/>
        <v>0</v>
      </c>
      <c r="RF77" s="242">
        <f t="shared" si="250"/>
        <v>0</v>
      </c>
      <c r="RG77" s="242">
        <f t="shared" si="250"/>
        <v>0</v>
      </c>
      <c r="RH77" s="242">
        <f t="shared" si="250"/>
        <v>0</v>
      </c>
      <c r="RI77" s="242">
        <f t="shared" si="250"/>
        <v>0</v>
      </c>
      <c r="RJ77" s="242">
        <f t="shared" si="250"/>
        <v>0</v>
      </c>
      <c r="RK77" s="242">
        <f t="shared" si="250"/>
        <v>0</v>
      </c>
      <c r="RL77" s="242">
        <f t="shared" si="250"/>
        <v>0</v>
      </c>
      <c r="RM77" s="242">
        <f t="shared" si="250"/>
        <v>0</v>
      </c>
      <c r="RN77" s="242">
        <f t="shared" si="250"/>
        <v>0</v>
      </c>
      <c r="RO77" s="242">
        <f t="shared" ref="RO77:SA77" si="251">IF(RO$13&lt;&gt;"",$QW77,)</f>
        <v>0</v>
      </c>
      <c r="RP77" s="242">
        <f t="shared" si="251"/>
        <v>0</v>
      </c>
      <c r="RQ77" s="242">
        <f t="shared" si="251"/>
        <v>0</v>
      </c>
      <c r="RR77" s="242">
        <f t="shared" si="251"/>
        <v>0</v>
      </c>
      <c r="RS77" s="242">
        <f t="shared" si="251"/>
        <v>0</v>
      </c>
      <c r="RT77" s="242">
        <f t="shared" si="251"/>
        <v>0</v>
      </c>
      <c r="RU77" s="242">
        <f t="shared" si="251"/>
        <v>0</v>
      </c>
      <c r="RV77" s="242">
        <f t="shared" si="251"/>
        <v>0</v>
      </c>
      <c r="RW77" s="242">
        <f>IF(RW$13&lt;&gt;"",$QW77,)</f>
        <v>0</v>
      </c>
      <c r="RX77" s="242">
        <f>IF(RX$13&lt;&gt;"",$QW77,)</f>
        <v>0</v>
      </c>
      <c r="RY77" s="242">
        <f>IF(RY$13&lt;&gt;"",$QW77,)</f>
        <v>0</v>
      </c>
      <c r="RZ77" s="242">
        <f>IF(RZ$13&lt;&gt;"",$QW77,)</f>
        <v>0</v>
      </c>
      <c r="SA77" s="242">
        <f t="shared" si="251"/>
        <v>0</v>
      </c>
    </row>
    <row r="78" spans="1:495" s="223" customFormat="1" ht="15" hidden="1" outlineLevel="1">
      <c r="A78" s="604">
        <f t="shared" si="36"/>
        <v>66</v>
      </c>
      <c r="B78" s="331" t="s">
        <v>131</v>
      </c>
      <c r="C78" s="513"/>
      <c r="D78" s="513"/>
      <c r="E78" s="514"/>
      <c r="F78" s="240"/>
      <c r="G78" s="513"/>
      <c r="H78" s="240"/>
      <c r="I78" s="240"/>
      <c r="J78" s="240"/>
      <c r="K78" s="240"/>
      <c r="L78" s="240"/>
      <c r="M78" s="240"/>
      <c r="N78" s="240"/>
      <c r="O78" s="240"/>
      <c r="P78" s="240"/>
      <c r="Q78" s="240"/>
      <c r="R78" s="240"/>
      <c r="S78" s="240"/>
      <c r="T78" s="240"/>
      <c r="U78" s="240"/>
      <c r="V78" s="240"/>
      <c r="W78" s="240"/>
      <c r="X78" s="240"/>
      <c r="Y78" s="240"/>
      <c r="Z78" s="240"/>
      <c r="AA78" s="240"/>
      <c r="AB78" s="240"/>
      <c r="AC78" s="240"/>
      <c r="AD78" s="240"/>
      <c r="AE78" s="240"/>
      <c r="AF78" s="240"/>
      <c r="AG78" s="240"/>
      <c r="AJ78" s="240"/>
      <c r="AK78" s="240"/>
      <c r="AL78" s="240"/>
      <c r="AM78" s="240"/>
      <c r="AN78" s="240"/>
      <c r="AO78" s="240"/>
      <c r="AP78" s="240"/>
      <c r="AQ78" s="240"/>
      <c r="AR78" s="240"/>
      <c r="AS78" s="240"/>
      <c r="AT78" s="240"/>
      <c r="AU78" s="240"/>
      <c r="AV78" s="240"/>
      <c r="AW78" s="240"/>
      <c r="AX78" s="240"/>
      <c r="AY78" s="240"/>
      <c r="AZ78" s="240"/>
      <c r="BA78" s="240"/>
      <c r="BB78" s="240"/>
      <c r="BC78" s="240"/>
      <c r="BD78" s="240"/>
      <c r="BE78" s="240"/>
      <c r="BF78" s="240"/>
      <c r="BG78" s="240"/>
      <c r="BH78" s="240"/>
      <c r="BI78" s="240"/>
      <c r="BJ78" s="240"/>
      <c r="BK78" s="240"/>
      <c r="BL78" s="240"/>
      <c r="BM78" s="240"/>
      <c r="BN78" s="240"/>
      <c r="BQ78" s="240"/>
      <c r="BR78" s="240"/>
      <c r="BS78" s="240"/>
      <c r="BT78" s="240"/>
      <c r="BU78" s="240"/>
      <c r="BV78" s="240"/>
      <c r="BW78" s="240"/>
      <c r="BX78" s="240"/>
      <c r="BY78" s="240"/>
      <c r="BZ78" s="240"/>
      <c r="CA78" s="240"/>
      <c r="CB78" s="240"/>
      <c r="CC78" s="240"/>
      <c r="CD78" s="240"/>
      <c r="CE78" s="240"/>
      <c r="CF78" s="240"/>
      <c r="CG78" s="240"/>
      <c r="CH78" s="240"/>
      <c r="CI78" s="240"/>
      <c r="CJ78" s="240"/>
      <c r="CK78" s="240"/>
      <c r="CL78" s="240"/>
      <c r="CM78" s="240"/>
      <c r="CN78" s="240"/>
      <c r="CO78" s="240"/>
      <c r="CP78" s="240"/>
      <c r="CQ78" s="240"/>
      <c r="CR78" s="240"/>
      <c r="CS78" s="240"/>
      <c r="CT78" s="240"/>
      <c r="CU78" s="240"/>
      <c r="CX78" s="240"/>
      <c r="CY78" s="240"/>
      <c r="CZ78" s="240"/>
      <c r="DA78" s="240"/>
      <c r="DB78" s="240"/>
      <c r="DC78" s="240"/>
      <c r="DD78" s="240"/>
      <c r="DE78" s="240"/>
      <c r="DF78" s="240"/>
      <c r="DG78" s="240"/>
      <c r="DH78" s="240"/>
      <c r="DI78" s="240"/>
      <c r="DJ78" s="240"/>
      <c r="DK78" s="240"/>
      <c r="DL78" s="240"/>
      <c r="DM78" s="240"/>
      <c r="DN78" s="240"/>
      <c r="DO78" s="240"/>
      <c r="DP78" s="240"/>
      <c r="DQ78" s="240"/>
      <c r="DR78" s="240"/>
      <c r="DS78" s="240"/>
      <c r="DT78" s="240"/>
      <c r="DU78" s="240"/>
      <c r="DV78" s="240"/>
      <c r="DW78" s="240"/>
      <c r="DX78" s="240"/>
      <c r="DY78" s="240"/>
      <c r="DZ78" s="240"/>
      <c r="EA78" s="240"/>
      <c r="EB78" s="240"/>
      <c r="EE78" s="240"/>
      <c r="EF78" s="240"/>
      <c r="EG78" s="240"/>
      <c r="EH78" s="240"/>
      <c r="EI78" s="240"/>
      <c r="EJ78" s="240"/>
      <c r="EK78" s="240"/>
      <c r="EL78" s="240"/>
      <c r="EM78" s="240"/>
      <c r="EN78" s="240"/>
      <c r="EO78" s="240"/>
      <c r="EP78" s="240"/>
      <c r="EQ78" s="240"/>
      <c r="ER78" s="240"/>
      <c r="ES78" s="240"/>
      <c r="ET78" s="240"/>
      <c r="EU78" s="240"/>
      <c r="EV78" s="240"/>
      <c r="EW78" s="240"/>
      <c r="EX78" s="240"/>
      <c r="EY78" s="240"/>
      <c r="EZ78" s="240"/>
      <c r="FA78" s="240"/>
      <c r="FB78" s="240"/>
      <c r="FC78" s="240"/>
      <c r="FD78" s="240"/>
      <c r="FE78" s="240"/>
      <c r="FF78" s="240"/>
      <c r="FG78" s="240"/>
      <c r="FH78" s="240"/>
      <c r="FI78" s="240"/>
      <c r="FL78" s="240"/>
      <c r="FM78" s="240"/>
      <c r="FN78" s="240"/>
      <c r="FO78" s="240"/>
      <c r="FP78" s="240"/>
      <c r="FQ78" s="240"/>
      <c r="FR78" s="240"/>
      <c r="FS78" s="240"/>
      <c r="FT78" s="240"/>
      <c r="FU78" s="240"/>
      <c r="FV78" s="240"/>
      <c r="FW78" s="240"/>
      <c r="FX78" s="240"/>
      <c r="FY78" s="240"/>
      <c r="FZ78" s="240"/>
      <c r="GA78" s="240"/>
      <c r="GB78" s="240"/>
      <c r="GC78" s="240"/>
      <c r="GD78" s="240"/>
      <c r="GE78" s="240"/>
      <c r="GF78" s="240"/>
      <c r="GG78" s="240"/>
      <c r="GH78" s="240"/>
      <c r="GI78" s="240"/>
      <c r="GJ78" s="240"/>
      <c r="GK78" s="240"/>
      <c r="GL78" s="240"/>
      <c r="GM78" s="240"/>
      <c r="GN78" s="240"/>
      <c r="GO78" s="240"/>
      <c r="GP78" s="240"/>
      <c r="GS78" s="240"/>
      <c r="GT78" s="240"/>
      <c r="GU78" s="240"/>
      <c r="GV78" s="240"/>
      <c r="GW78" s="240"/>
      <c r="GX78" s="240"/>
      <c r="GY78" s="240"/>
      <c r="GZ78" s="240"/>
      <c r="HA78" s="240"/>
      <c r="HB78" s="240"/>
      <c r="HC78" s="240"/>
      <c r="HD78" s="240"/>
      <c r="HE78" s="240"/>
      <c r="HF78" s="240"/>
      <c r="HG78" s="240"/>
      <c r="HH78" s="240"/>
      <c r="HI78" s="240"/>
      <c r="HJ78" s="240"/>
      <c r="HK78" s="240"/>
      <c r="HL78" s="240"/>
      <c r="HM78" s="240"/>
      <c r="HN78" s="240"/>
      <c r="HO78" s="240"/>
      <c r="HP78" s="240"/>
      <c r="HQ78" s="240"/>
      <c r="HR78" s="240"/>
      <c r="HS78" s="240"/>
      <c r="HT78" s="240"/>
      <c r="HU78" s="240"/>
      <c r="HV78" s="240"/>
      <c r="HW78" s="240"/>
      <c r="HZ78" s="240"/>
      <c r="IA78" s="240"/>
      <c r="IB78" s="240"/>
      <c r="IC78" s="240"/>
      <c r="ID78" s="240"/>
      <c r="IE78" s="240"/>
      <c r="IF78" s="240"/>
      <c r="IG78" s="240"/>
      <c r="IH78" s="240"/>
      <c r="II78" s="240"/>
      <c r="IJ78" s="240"/>
      <c r="IK78" s="240"/>
      <c r="IL78" s="240"/>
      <c r="IM78" s="240"/>
      <c r="IN78" s="240"/>
      <c r="IO78" s="240"/>
      <c r="IP78" s="240"/>
      <c r="IQ78" s="240"/>
      <c r="IR78" s="240"/>
      <c r="IS78" s="240"/>
      <c r="IT78" s="240"/>
      <c r="IU78" s="240"/>
      <c r="IV78" s="240"/>
      <c r="IW78" s="240"/>
      <c r="IX78" s="240"/>
      <c r="IY78" s="240"/>
      <c r="IZ78" s="240"/>
      <c r="JA78" s="240"/>
      <c r="JB78" s="240"/>
      <c r="JC78" s="514"/>
      <c r="JD78" s="240">
        <f t="shared" si="238"/>
        <v>0</v>
      </c>
      <c r="JG78" s="240"/>
      <c r="JH78" s="240"/>
      <c r="JI78" s="240"/>
      <c r="JJ78" s="240"/>
      <c r="JK78" s="240"/>
      <c r="JL78" s="240"/>
      <c r="JM78" s="240"/>
      <c r="JN78" s="240"/>
      <c r="JO78" s="240"/>
      <c r="JP78" s="240"/>
      <c r="JQ78" s="240"/>
      <c r="JR78" s="240"/>
      <c r="JS78" s="240"/>
      <c r="JT78" s="240"/>
      <c r="JU78" s="240"/>
      <c r="JV78" s="240"/>
      <c r="JW78" s="240"/>
      <c r="JX78" s="240"/>
      <c r="JY78" s="240"/>
      <c r="JZ78" s="240"/>
      <c r="KA78" s="240"/>
      <c r="KB78" s="240"/>
      <c r="KC78" s="240"/>
      <c r="KD78" s="240"/>
      <c r="KE78" s="240"/>
      <c r="KF78" s="240"/>
      <c r="KG78" s="240"/>
      <c r="KH78" s="240"/>
      <c r="KI78" s="240"/>
      <c r="KJ78" s="240"/>
      <c r="KK78" s="240">
        <f t="shared" ref="KK78:KK102" si="252">HLOOKUP($KK$13,$JG$13:$KJ$196,A78,)</f>
        <v>0</v>
      </c>
      <c r="KL78" s="234"/>
      <c r="KN78" s="240"/>
      <c r="KO78" s="240"/>
      <c r="KP78" s="240"/>
      <c r="KQ78" s="240"/>
      <c r="KR78" s="240"/>
      <c r="KS78" s="240"/>
      <c r="KT78" s="240"/>
      <c r="KU78" s="240"/>
      <c r="KV78" s="240"/>
      <c r="KW78" s="240"/>
      <c r="KX78" s="240"/>
      <c r="KY78" s="240"/>
      <c r="KZ78" s="240"/>
      <c r="LA78" s="240"/>
      <c r="LB78" s="240"/>
      <c r="LC78" s="240"/>
      <c r="LD78" s="240"/>
      <c r="LE78" s="240"/>
      <c r="LF78" s="240"/>
      <c r="LG78" s="240"/>
      <c r="LH78" s="240"/>
      <c r="LI78" s="240"/>
      <c r="LJ78" s="240"/>
      <c r="LK78" s="240"/>
      <c r="LL78" s="240"/>
      <c r="LM78" s="240"/>
      <c r="LN78" s="240"/>
      <c r="LO78" s="240"/>
      <c r="LP78" s="240"/>
      <c r="LQ78" s="240"/>
      <c r="LR78" s="240">
        <f t="shared" si="176"/>
        <v>0</v>
      </c>
      <c r="LU78" s="240"/>
      <c r="LV78" s="240"/>
      <c r="LW78" s="240"/>
      <c r="LX78" s="240"/>
      <c r="LY78" s="240"/>
      <c r="LZ78" s="240"/>
      <c r="MA78" s="240"/>
      <c r="MB78" s="240"/>
      <c r="MC78" s="240"/>
      <c r="MD78" s="240"/>
      <c r="ME78" s="240"/>
      <c r="MF78" s="240"/>
      <c r="MG78" s="240"/>
      <c r="MH78" s="240"/>
      <c r="MI78" s="240"/>
      <c r="MJ78" s="240"/>
      <c r="MK78" s="240"/>
      <c r="ML78" s="240"/>
      <c r="MM78" s="240"/>
      <c r="MN78" s="240"/>
      <c r="MO78" s="240"/>
      <c r="MP78" s="240"/>
      <c r="MQ78" s="240"/>
      <c r="MR78" s="240"/>
      <c r="MS78" s="240"/>
      <c r="MT78" s="240"/>
      <c r="MU78" s="240"/>
      <c r="MV78" s="240"/>
      <c r="MW78" s="240"/>
      <c r="MX78" s="240"/>
      <c r="MY78" s="240">
        <f t="shared" si="177"/>
        <v>0</v>
      </c>
      <c r="NB78" s="240"/>
      <c r="NC78" s="240"/>
      <c r="ND78" s="240"/>
      <c r="NE78" s="240"/>
      <c r="NF78" s="240"/>
      <c r="NG78" s="240"/>
      <c r="NH78" s="240"/>
      <c r="NI78" s="240"/>
      <c r="NJ78" s="240"/>
      <c r="NK78" s="240"/>
      <c r="NL78" s="240"/>
      <c r="NM78" s="240"/>
      <c r="NN78" s="240"/>
      <c r="NO78" s="240"/>
      <c r="NP78" s="240"/>
      <c r="NQ78" s="240"/>
      <c r="NR78" s="240"/>
      <c r="NS78" s="240"/>
      <c r="NT78" s="240"/>
      <c r="NU78" s="240"/>
      <c r="NV78" s="240"/>
      <c r="NW78" s="240"/>
      <c r="NX78" s="240"/>
      <c r="NY78" s="240"/>
      <c r="NZ78" s="240"/>
      <c r="OA78" s="240"/>
      <c r="OB78" s="240"/>
      <c r="OC78" s="240"/>
      <c r="OD78" s="240"/>
      <c r="OE78" s="240"/>
      <c r="OF78" s="240">
        <f t="shared" si="178"/>
        <v>0</v>
      </c>
      <c r="OI78" s="240"/>
      <c r="OJ78" s="240"/>
      <c r="OK78" s="240"/>
      <c r="OL78" s="240"/>
      <c r="OM78" s="240"/>
      <c r="ON78" s="240"/>
      <c r="OO78" s="240"/>
      <c r="OP78" s="240"/>
      <c r="OQ78" s="240"/>
      <c r="OR78" s="240"/>
      <c r="OS78" s="240"/>
      <c r="OT78" s="240"/>
      <c r="OU78" s="240"/>
      <c r="OV78" s="240"/>
      <c r="OW78" s="240"/>
      <c r="OX78" s="240"/>
      <c r="OY78" s="240"/>
      <c r="OZ78" s="240"/>
      <c r="PA78" s="240"/>
      <c r="PB78" s="240"/>
      <c r="PC78" s="240"/>
      <c r="PD78" s="240"/>
      <c r="PE78" s="240"/>
      <c r="PF78" s="240"/>
      <c r="PG78" s="240"/>
      <c r="PH78" s="240"/>
      <c r="PI78" s="240"/>
      <c r="PJ78" s="240"/>
      <c r="PK78" s="240"/>
      <c r="PL78" s="240"/>
      <c r="PM78" s="240">
        <f t="shared" si="179"/>
        <v>0</v>
      </c>
      <c r="PP78" s="240"/>
      <c r="PQ78" s="240"/>
      <c r="PR78" s="240"/>
      <c r="PS78" s="240"/>
      <c r="PT78" s="240"/>
      <c r="PU78" s="240"/>
      <c r="PV78" s="240"/>
      <c r="PW78" s="240"/>
      <c r="PX78" s="240"/>
      <c r="PY78" s="240"/>
      <c r="PZ78" s="240"/>
      <c r="QA78" s="240"/>
      <c r="QB78" s="240"/>
      <c r="QC78" s="240"/>
      <c r="QD78" s="240"/>
      <c r="QE78" s="240"/>
      <c r="QF78" s="240"/>
      <c r="QG78" s="240"/>
      <c r="QH78" s="240"/>
      <c r="QI78" s="240"/>
      <c r="QJ78" s="240"/>
      <c r="QK78" s="240"/>
      <c r="QL78" s="240"/>
      <c r="QM78" s="240"/>
      <c r="QN78" s="240"/>
      <c r="QO78" s="240"/>
      <c r="QP78" s="240"/>
      <c r="QQ78" s="240"/>
      <c r="QR78" s="240"/>
      <c r="QS78" s="240"/>
      <c r="QT78" s="242">
        <f t="shared" si="180"/>
        <v>0</v>
      </c>
      <c r="QU78" s="235"/>
      <c r="QV78" s="235"/>
      <c r="QW78" s="240"/>
      <c r="QX78" s="240"/>
      <c r="QY78" s="240"/>
      <c r="QZ78" s="240"/>
      <c r="RA78" s="240"/>
      <c r="RB78" s="240"/>
      <c r="RC78" s="240"/>
      <c r="RD78" s="240"/>
      <c r="RE78" s="240"/>
      <c r="RF78" s="240"/>
      <c r="RG78" s="240"/>
      <c r="RH78" s="240"/>
      <c r="RI78" s="240"/>
      <c r="RJ78" s="240"/>
      <c r="RK78" s="240"/>
      <c r="RL78" s="240"/>
      <c r="RM78" s="240"/>
      <c r="RN78" s="240"/>
      <c r="RO78" s="240"/>
      <c r="RP78" s="240"/>
      <c r="RQ78" s="240"/>
      <c r="RR78" s="240"/>
      <c r="RS78" s="240"/>
      <c r="RT78" s="240"/>
      <c r="RU78" s="240"/>
      <c r="RV78" s="240"/>
      <c r="RW78" s="240"/>
      <c r="RX78" s="240"/>
      <c r="RY78" s="240"/>
      <c r="RZ78" s="240"/>
      <c r="SA78" s="240"/>
    </row>
    <row r="79" spans="1:495" s="223" customFormat="1" ht="15" hidden="1" outlineLevel="1">
      <c r="A79" s="604">
        <f t="shared" ref="A79:A142" si="253">A78+1</f>
        <v>67</v>
      </c>
      <c r="B79" s="331"/>
      <c r="C79" s="513"/>
      <c r="D79" s="513"/>
      <c r="E79" s="514"/>
      <c r="F79" s="240"/>
      <c r="G79" s="513"/>
      <c r="H79" s="240"/>
      <c r="I79" s="240"/>
      <c r="J79" s="240"/>
      <c r="K79" s="240"/>
      <c r="L79" s="240"/>
      <c r="M79" s="240"/>
      <c r="N79" s="240"/>
      <c r="O79" s="240"/>
      <c r="P79" s="240"/>
      <c r="Q79" s="240"/>
      <c r="R79" s="240"/>
      <c r="S79" s="240"/>
      <c r="T79" s="240"/>
      <c r="U79" s="240"/>
      <c r="V79" s="240"/>
      <c r="W79" s="240"/>
      <c r="X79" s="240"/>
      <c r="Y79" s="240"/>
      <c r="Z79" s="240"/>
      <c r="AA79" s="240"/>
      <c r="AB79" s="240"/>
      <c r="AC79" s="240"/>
      <c r="AD79" s="240"/>
      <c r="AE79" s="240"/>
      <c r="AF79" s="240"/>
      <c r="AG79" s="240"/>
      <c r="AJ79" s="240"/>
      <c r="AK79" s="240"/>
      <c r="AL79" s="240"/>
      <c r="AM79" s="240"/>
      <c r="AN79" s="240"/>
      <c r="AO79" s="240"/>
      <c r="AP79" s="240"/>
      <c r="AQ79" s="240"/>
      <c r="AR79" s="240"/>
      <c r="AS79" s="240"/>
      <c r="AT79" s="240"/>
      <c r="AU79" s="240"/>
      <c r="AV79" s="240"/>
      <c r="AW79" s="240"/>
      <c r="AX79" s="240"/>
      <c r="AY79" s="240"/>
      <c r="AZ79" s="240"/>
      <c r="BA79" s="240"/>
      <c r="BB79" s="240"/>
      <c r="BC79" s="240"/>
      <c r="BD79" s="240"/>
      <c r="BE79" s="240"/>
      <c r="BF79" s="240"/>
      <c r="BG79" s="240"/>
      <c r="BH79" s="240"/>
      <c r="BI79" s="240"/>
      <c r="BJ79" s="240"/>
      <c r="BK79" s="240"/>
      <c r="BL79" s="240"/>
      <c r="BM79" s="240"/>
      <c r="BN79" s="240"/>
      <c r="BQ79" s="240"/>
      <c r="BR79" s="240"/>
      <c r="BS79" s="240"/>
      <c r="BT79" s="240"/>
      <c r="BU79" s="240"/>
      <c r="BV79" s="240"/>
      <c r="BW79" s="240"/>
      <c r="BX79" s="240"/>
      <c r="BY79" s="240"/>
      <c r="BZ79" s="240"/>
      <c r="CA79" s="240"/>
      <c r="CB79" s="240"/>
      <c r="CC79" s="240"/>
      <c r="CD79" s="240"/>
      <c r="CE79" s="240"/>
      <c r="CF79" s="240"/>
      <c r="CG79" s="240"/>
      <c r="CH79" s="240"/>
      <c r="CI79" s="240"/>
      <c r="CJ79" s="240"/>
      <c r="CK79" s="240"/>
      <c r="CL79" s="240"/>
      <c r="CM79" s="240"/>
      <c r="CN79" s="240"/>
      <c r="CO79" s="240"/>
      <c r="CP79" s="240"/>
      <c r="CQ79" s="240"/>
      <c r="CR79" s="240"/>
      <c r="CS79" s="240"/>
      <c r="CT79" s="240"/>
      <c r="CU79" s="240"/>
      <c r="CX79" s="240"/>
      <c r="CY79" s="240"/>
      <c r="CZ79" s="240"/>
      <c r="DA79" s="240"/>
      <c r="DB79" s="240"/>
      <c r="DC79" s="240"/>
      <c r="DD79" s="240"/>
      <c r="DE79" s="240"/>
      <c r="DF79" s="240"/>
      <c r="DG79" s="240"/>
      <c r="DH79" s="240"/>
      <c r="DI79" s="240"/>
      <c r="DJ79" s="240"/>
      <c r="DK79" s="240"/>
      <c r="DL79" s="240"/>
      <c r="DM79" s="240"/>
      <c r="DN79" s="240"/>
      <c r="DO79" s="240"/>
      <c r="DP79" s="240"/>
      <c r="DQ79" s="240"/>
      <c r="DR79" s="240"/>
      <c r="DS79" s="240"/>
      <c r="DT79" s="240"/>
      <c r="DU79" s="240"/>
      <c r="DV79" s="240"/>
      <c r="DW79" s="240"/>
      <c r="DX79" s="240"/>
      <c r="DY79" s="240"/>
      <c r="DZ79" s="240"/>
      <c r="EA79" s="240"/>
      <c r="EB79" s="240"/>
      <c r="EE79" s="240"/>
      <c r="EF79" s="240"/>
      <c r="EG79" s="240"/>
      <c r="EH79" s="240"/>
      <c r="EI79" s="240"/>
      <c r="EJ79" s="240"/>
      <c r="EK79" s="240"/>
      <c r="EL79" s="240"/>
      <c r="EM79" s="240"/>
      <c r="EN79" s="240"/>
      <c r="EO79" s="240"/>
      <c r="EP79" s="240"/>
      <c r="EQ79" s="240"/>
      <c r="ER79" s="240"/>
      <c r="ES79" s="240"/>
      <c r="ET79" s="240"/>
      <c r="EU79" s="240"/>
      <c r="EV79" s="240"/>
      <c r="EW79" s="240"/>
      <c r="EX79" s="240"/>
      <c r="EY79" s="240"/>
      <c r="EZ79" s="240"/>
      <c r="FA79" s="240"/>
      <c r="FB79" s="240"/>
      <c r="FC79" s="240"/>
      <c r="FD79" s="240"/>
      <c r="FE79" s="240"/>
      <c r="FF79" s="240"/>
      <c r="FG79" s="240"/>
      <c r="FH79" s="240"/>
      <c r="FI79" s="240"/>
      <c r="FL79" s="240"/>
      <c r="FM79" s="240"/>
      <c r="FN79" s="240"/>
      <c r="FO79" s="240"/>
      <c r="FP79" s="240"/>
      <c r="FQ79" s="240"/>
      <c r="FR79" s="240"/>
      <c r="FS79" s="240"/>
      <c r="FT79" s="240"/>
      <c r="FU79" s="240"/>
      <c r="FV79" s="240"/>
      <c r="FW79" s="240"/>
      <c r="FX79" s="240"/>
      <c r="FY79" s="240"/>
      <c r="FZ79" s="240"/>
      <c r="GA79" s="240"/>
      <c r="GB79" s="240"/>
      <c r="GC79" s="240"/>
      <c r="GD79" s="240"/>
      <c r="GE79" s="240"/>
      <c r="GF79" s="240"/>
      <c r="GG79" s="240"/>
      <c r="GH79" s="240"/>
      <c r="GI79" s="240"/>
      <c r="GJ79" s="240"/>
      <c r="GK79" s="240"/>
      <c r="GL79" s="240"/>
      <c r="GM79" s="240"/>
      <c r="GN79" s="240"/>
      <c r="GO79" s="240"/>
      <c r="GP79" s="240"/>
      <c r="GS79" s="240"/>
      <c r="GT79" s="240"/>
      <c r="GU79" s="240"/>
      <c r="GV79" s="240"/>
      <c r="GW79" s="240"/>
      <c r="GX79" s="240"/>
      <c r="GY79" s="240"/>
      <c r="GZ79" s="240"/>
      <c r="HA79" s="240"/>
      <c r="HB79" s="240"/>
      <c r="HC79" s="240"/>
      <c r="HD79" s="240"/>
      <c r="HE79" s="240"/>
      <c r="HF79" s="240"/>
      <c r="HG79" s="240"/>
      <c r="HH79" s="240"/>
      <c r="HI79" s="240"/>
      <c r="HJ79" s="240"/>
      <c r="HK79" s="240"/>
      <c r="HL79" s="240"/>
      <c r="HM79" s="240"/>
      <c r="HN79" s="240"/>
      <c r="HO79" s="240"/>
      <c r="HP79" s="240"/>
      <c r="HQ79" s="240"/>
      <c r="HR79" s="240"/>
      <c r="HS79" s="240"/>
      <c r="HT79" s="240"/>
      <c r="HU79" s="240"/>
      <c r="HV79" s="240"/>
      <c r="HW79" s="240"/>
      <c r="HZ79" s="240"/>
      <c r="IA79" s="240"/>
      <c r="IB79" s="240"/>
      <c r="IC79" s="240"/>
      <c r="ID79" s="240"/>
      <c r="IE79" s="240"/>
      <c r="IF79" s="240"/>
      <c r="IG79" s="240"/>
      <c r="IH79" s="240"/>
      <c r="II79" s="240"/>
      <c r="IJ79" s="240"/>
      <c r="IK79" s="240"/>
      <c r="IL79" s="240"/>
      <c r="IM79" s="240"/>
      <c r="IN79" s="240"/>
      <c r="IO79" s="240"/>
      <c r="IP79" s="240"/>
      <c r="IQ79" s="240"/>
      <c r="IR79" s="240"/>
      <c r="IS79" s="240"/>
      <c r="IT79" s="240"/>
      <c r="IU79" s="240"/>
      <c r="IV79" s="240"/>
      <c r="IW79" s="240"/>
      <c r="IX79" s="240"/>
      <c r="IY79" s="240"/>
      <c r="IZ79" s="240"/>
      <c r="JA79" s="240"/>
      <c r="JB79" s="240"/>
      <c r="JC79" s="514"/>
      <c r="JD79" s="240">
        <f t="shared" si="238"/>
        <v>0</v>
      </c>
      <c r="JG79" s="240"/>
      <c r="JH79" s="240"/>
      <c r="JI79" s="240"/>
      <c r="JJ79" s="240"/>
      <c r="JK79" s="240"/>
      <c r="JL79" s="240"/>
      <c r="JM79" s="240"/>
      <c r="JN79" s="240"/>
      <c r="JO79" s="240"/>
      <c r="JP79" s="240"/>
      <c r="JQ79" s="240"/>
      <c r="JR79" s="240"/>
      <c r="JS79" s="240"/>
      <c r="JT79" s="240"/>
      <c r="JU79" s="240"/>
      <c r="JV79" s="240"/>
      <c r="JW79" s="240"/>
      <c r="JX79" s="240"/>
      <c r="JY79" s="240"/>
      <c r="JZ79" s="240"/>
      <c r="KA79" s="240"/>
      <c r="KB79" s="240"/>
      <c r="KC79" s="240"/>
      <c r="KD79" s="240"/>
      <c r="KE79" s="240"/>
      <c r="KF79" s="240"/>
      <c r="KG79" s="240"/>
      <c r="KH79" s="240"/>
      <c r="KI79" s="240"/>
      <c r="KJ79" s="240"/>
      <c r="KK79" s="240">
        <f t="shared" si="252"/>
        <v>0</v>
      </c>
      <c r="KL79" s="234"/>
      <c r="KN79" s="240"/>
      <c r="KO79" s="240"/>
      <c r="KP79" s="240"/>
      <c r="KQ79" s="240"/>
      <c r="KR79" s="240"/>
      <c r="KS79" s="240"/>
      <c r="KT79" s="240"/>
      <c r="KU79" s="240"/>
      <c r="KV79" s="240"/>
      <c r="KW79" s="240"/>
      <c r="KX79" s="240"/>
      <c r="KY79" s="240"/>
      <c r="KZ79" s="240"/>
      <c r="LA79" s="240"/>
      <c r="LB79" s="240"/>
      <c r="LC79" s="240"/>
      <c r="LD79" s="240"/>
      <c r="LE79" s="240"/>
      <c r="LF79" s="240"/>
      <c r="LG79" s="240"/>
      <c r="LH79" s="240"/>
      <c r="LI79" s="240"/>
      <c r="LJ79" s="240"/>
      <c r="LK79" s="240"/>
      <c r="LL79" s="240"/>
      <c r="LM79" s="240"/>
      <c r="LN79" s="240"/>
      <c r="LO79" s="240"/>
      <c r="LP79" s="240"/>
      <c r="LQ79" s="240"/>
      <c r="LR79" s="240">
        <f t="shared" ref="LR79:LR110" si="254">HLOOKUP($LR$13,$KN$13:$LQ$196,A79,0)</f>
        <v>0</v>
      </c>
      <c r="LU79" s="240"/>
      <c r="LV79" s="240"/>
      <c r="LW79" s="240"/>
      <c r="LX79" s="240"/>
      <c r="LY79" s="240"/>
      <c r="LZ79" s="240"/>
      <c r="MA79" s="240"/>
      <c r="MB79" s="240"/>
      <c r="MC79" s="240"/>
      <c r="MD79" s="240"/>
      <c r="ME79" s="240"/>
      <c r="MF79" s="240"/>
      <c r="MG79" s="240"/>
      <c r="MH79" s="240"/>
      <c r="MI79" s="240"/>
      <c r="MJ79" s="240"/>
      <c r="MK79" s="240"/>
      <c r="ML79" s="240"/>
      <c r="MM79" s="240"/>
      <c r="MN79" s="240"/>
      <c r="MO79" s="240"/>
      <c r="MP79" s="240"/>
      <c r="MQ79" s="240"/>
      <c r="MR79" s="240"/>
      <c r="MS79" s="240"/>
      <c r="MT79" s="240"/>
      <c r="MU79" s="240"/>
      <c r="MV79" s="240"/>
      <c r="MW79" s="240"/>
      <c r="MX79" s="240"/>
      <c r="MY79" s="240">
        <f t="shared" ref="MY79:MY110" si="255">HLOOKUP($MY$13,$LU$13:$LZ$196,A79,)</f>
        <v>0</v>
      </c>
      <c r="NB79" s="240"/>
      <c r="NC79" s="240"/>
      <c r="ND79" s="240"/>
      <c r="NE79" s="240"/>
      <c r="NF79" s="240"/>
      <c r="NG79" s="240"/>
      <c r="NH79" s="240"/>
      <c r="NI79" s="240"/>
      <c r="NJ79" s="240"/>
      <c r="NK79" s="240"/>
      <c r="NL79" s="240"/>
      <c r="NM79" s="240"/>
      <c r="NN79" s="240"/>
      <c r="NO79" s="240"/>
      <c r="NP79" s="240"/>
      <c r="NQ79" s="240"/>
      <c r="NR79" s="240"/>
      <c r="NS79" s="240"/>
      <c r="NT79" s="240"/>
      <c r="NU79" s="240"/>
      <c r="NV79" s="240"/>
      <c r="NW79" s="240"/>
      <c r="NX79" s="240"/>
      <c r="NY79" s="240"/>
      <c r="NZ79" s="240"/>
      <c r="OA79" s="240"/>
      <c r="OB79" s="240"/>
      <c r="OC79" s="240"/>
      <c r="OD79" s="240"/>
      <c r="OE79" s="240"/>
      <c r="OF79" s="240">
        <f t="shared" ref="OF79:OF103" si="256">HLOOKUP($OF$13,$NB$13:$OE$196,A79,)</f>
        <v>0</v>
      </c>
      <c r="OI79" s="240"/>
      <c r="OJ79" s="240"/>
      <c r="OK79" s="240"/>
      <c r="OL79" s="240"/>
      <c r="OM79" s="240"/>
      <c r="ON79" s="240"/>
      <c r="OO79" s="240"/>
      <c r="OP79" s="240"/>
      <c r="OQ79" s="240"/>
      <c r="OR79" s="240"/>
      <c r="OS79" s="240"/>
      <c r="OT79" s="240"/>
      <c r="OU79" s="240"/>
      <c r="OV79" s="240"/>
      <c r="OW79" s="240"/>
      <c r="OX79" s="240"/>
      <c r="OY79" s="240"/>
      <c r="OZ79" s="240"/>
      <c r="PA79" s="240"/>
      <c r="PB79" s="240"/>
      <c r="PC79" s="240"/>
      <c r="PD79" s="240"/>
      <c r="PE79" s="240"/>
      <c r="PF79" s="240"/>
      <c r="PG79" s="240"/>
      <c r="PH79" s="240"/>
      <c r="PI79" s="240"/>
      <c r="PJ79" s="240"/>
      <c r="PK79" s="240"/>
      <c r="PL79" s="240"/>
      <c r="PM79" s="240">
        <f t="shared" ref="PM79:PM110" si="257">HLOOKUP($PM$13,$OI$13:$OL$196,A79,)</f>
        <v>0</v>
      </c>
      <c r="PP79" s="240"/>
      <c r="PQ79" s="240"/>
      <c r="PR79" s="240"/>
      <c r="PS79" s="240"/>
      <c r="PT79" s="240"/>
      <c r="PU79" s="240"/>
      <c r="PV79" s="240"/>
      <c r="PW79" s="240"/>
      <c r="PX79" s="240"/>
      <c r="PY79" s="240"/>
      <c r="PZ79" s="240"/>
      <c r="QA79" s="240"/>
      <c r="QB79" s="240"/>
      <c r="QC79" s="240"/>
      <c r="QD79" s="240"/>
      <c r="QE79" s="240"/>
      <c r="QF79" s="240"/>
      <c r="QG79" s="240"/>
      <c r="QH79" s="240"/>
      <c r="QI79" s="240"/>
      <c r="QJ79" s="240"/>
      <c r="QK79" s="240"/>
      <c r="QL79" s="240"/>
      <c r="QM79" s="240"/>
      <c r="QN79" s="240"/>
      <c r="QO79" s="240"/>
      <c r="QP79" s="240"/>
      <c r="QQ79" s="240"/>
      <c r="QR79" s="240"/>
      <c r="QS79" s="240"/>
      <c r="QT79" s="242">
        <f t="shared" ref="QT79:QT110" si="258">HLOOKUP($QT$13,$PP$13:$QS$196,A79)</f>
        <v>0</v>
      </c>
      <c r="QU79" s="235"/>
      <c r="QV79" s="235"/>
      <c r="QW79" s="240"/>
      <c r="QX79" s="240"/>
      <c r="QY79" s="240"/>
      <c r="QZ79" s="240"/>
      <c r="RA79" s="240"/>
      <c r="RB79" s="240"/>
      <c r="RC79" s="240"/>
      <c r="RD79" s="240"/>
      <c r="RE79" s="240"/>
      <c r="RF79" s="240"/>
      <c r="RG79" s="240"/>
      <c r="RH79" s="240"/>
      <c r="RI79" s="240"/>
      <c r="RJ79" s="240"/>
      <c r="RK79" s="240"/>
      <c r="RL79" s="240"/>
      <c r="RM79" s="240"/>
      <c r="RN79" s="240"/>
      <c r="RO79" s="240"/>
      <c r="RP79" s="240"/>
      <c r="RQ79" s="240"/>
      <c r="RR79" s="240"/>
      <c r="RS79" s="240"/>
      <c r="RT79" s="240"/>
      <c r="RU79" s="240"/>
      <c r="RV79" s="240"/>
      <c r="RW79" s="240"/>
      <c r="RX79" s="240"/>
      <c r="RY79" s="240"/>
      <c r="RZ79" s="240"/>
      <c r="SA79" s="240"/>
    </row>
    <row r="80" spans="1:495" s="223" customFormat="1" ht="15" hidden="1" outlineLevel="1">
      <c r="A80" s="604">
        <f t="shared" si="253"/>
        <v>68</v>
      </c>
      <c r="B80" s="331"/>
      <c r="C80" s="513"/>
      <c r="D80" s="513"/>
      <c r="E80" s="514"/>
      <c r="F80" s="240"/>
      <c r="G80" s="513"/>
      <c r="H80" s="240"/>
      <c r="I80" s="240"/>
      <c r="J80" s="240"/>
      <c r="K80" s="240"/>
      <c r="L80" s="240"/>
      <c r="M80" s="240"/>
      <c r="N80" s="240"/>
      <c r="O80" s="240"/>
      <c r="P80" s="240"/>
      <c r="Q80" s="240"/>
      <c r="R80" s="240"/>
      <c r="S80" s="240"/>
      <c r="T80" s="240"/>
      <c r="U80" s="240"/>
      <c r="V80" s="240"/>
      <c r="W80" s="240"/>
      <c r="X80" s="240"/>
      <c r="Y80" s="240"/>
      <c r="Z80" s="240"/>
      <c r="AA80" s="240"/>
      <c r="AB80" s="240"/>
      <c r="AC80" s="240"/>
      <c r="AD80" s="240"/>
      <c r="AE80" s="240"/>
      <c r="AF80" s="240"/>
      <c r="AG80" s="240"/>
      <c r="AJ80" s="240"/>
      <c r="AK80" s="240"/>
      <c r="AL80" s="240"/>
      <c r="AM80" s="240"/>
      <c r="AN80" s="240"/>
      <c r="AO80" s="240"/>
      <c r="AP80" s="240"/>
      <c r="AQ80" s="240"/>
      <c r="AR80" s="240"/>
      <c r="AS80" s="240"/>
      <c r="AT80" s="240"/>
      <c r="AU80" s="240"/>
      <c r="AV80" s="240"/>
      <c r="AW80" s="240"/>
      <c r="AX80" s="240"/>
      <c r="AY80" s="240"/>
      <c r="AZ80" s="240"/>
      <c r="BA80" s="240"/>
      <c r="BB80" s="240"/>
      <c r="BC80" s="240"/>
      <c r="BD80" s="240"/>
      <c r="BE80" s="240"/>
      <c r="BF80" s="240"/>
      <c r="BG80" s="240"/>
      <c r="BH80" s="240"/>
      <c r="BI80" s="240"/>
      <c r="BJ80" s="240"/>
      <c r="BK80" s="240"/>
      <c r="BL80" s="240"/>
      <c r="BM80" s="240"/>
      <c r="BN80" s="240"/>
      <c r="BQ80" s="240"/>
      <c r="BR80" s="240"/>
      <c r="BS80" s="240"/>
      <c r="BT80" s="240"/>
      <c r="BU80" s="240"/>
      <c r="BV80" s="240"/>
      <c r="BW80" s="240"/>
      <c r="BX80" s="240"/>
      <c r="BY80" s="240"/>
      <c r="BZ80" s="240"/>
      <c r="CA80" s="240"/>
      <c r="CB80" s="240"/>
      <c r="CC80" s="240"/>
      <c r="CD80" s="240"/>
      <c r="CE80" s="240"/>
      <c r="CF80" s="240"/>
      <c r="CG80" s="240"/>
      <c r="CH80" s="240"/>
      <c r="CI80" s="240"/>
      <c r="CJ80" s="240"/>
      <c r="CK80" s="240"/>
      <c r="CL80" s="240"/>
      <c r="CM80" s="240"/>
      <c r="CN80" s="240"/>
      <c r="CO80" s="240"/>
      <c r="CP80" s="240"/>
      <c r="CQ80" s="240"/>
      <c r="CR80" s="240"/>
      <c r="CS80" s="240"/>
      <c r="CT80" s="240"/>
      <c r="CU80" s="240"/>
      <c r="CX80" s="240"/>
      <c r="CY80" s="240"/>
      <c r="CZ80" s="240"/>
      <c r="DA80" s="240"/>
      <c r="DB80" s="240"/>
      <c r="DC80" s="240"/>
      <c r="DD80" s="240"/>
      <c r="DE80" s="240"/>
      <c r="DF80" s="240"/>
      <c r="DG80" s="240"/>
      <c r="DH80" s="240"/>
      <c r="DI80" s="240"/>
      <c r="DJ80" s="240"/>
      <c r="DK80" s="240"/>
      <c r="DL80" s="240"/>
      <c r="DM80" s="240"/>
      <c r="DN80" s="240"/>
      <c r="DO80" s="240"/>
      <c r="DP80" s="240"/>
      <c r="DQ80" s="240"/>
      <c r="DR80" s="240"/>
      <c r="DS80" s="240"/>
      <c r="DT80" s="240"/>
      <c r="DU80" s="240"/>
      <c r="DV80" s="240"/>
      <c r="DW80" s="240"/>
      <c r="DX80" s="240"/>
      <c r="DY80" s="240"/>
      <c r="DZ80" s="240"/>
      <c r="EA80" s="240"/>
      <c r="EB80" s="240"/>
      <c r="EE80" s="240"/>
      <c r="EF80" s="240"/>
      <c r="EG80" s="240"/>
      <c r="EH80" s="240"/>
      <c r="EI80" s="240"/>
      <c r="EJ80" s="240"/>
      <c r="EK80" s="240"/>
      <c r="EL80" s="240"/>
      <c r="EM80" s="240"/>
      <c r="EN80" s="240"/>
      <c r="EO80" s="240"/>
      <c r="EP80" s="240"/>
      <c r="EQ80" s="240"/>
      <c r="ER80" s="240"/>
      <c r="ES80" s="240"/>
      <c r="ET80" s="240"/>
      <c r="EU80" s="240"/>
      <c r="EV80" s="240"/>
      <c r="EW80" s="240"/>
      <c r="EX80" s="240"/>
      <c r="EY80" s="240"/>
      <c r="EZ80" s="240"/>
      <c r="FA80" s="240"/>
      <c r="FB80" s="240"/>
      <c r="FC80" s="240"/>
      <c r="FD80" s="240"/>
      <c r="FE80" s="240"/>
      <c r="FF80" s="240"/>
      <c r="FG80" s="240"/>
      <c r="FH80" s="240"/>
      <c r="FI80" s="240"/>
      <c r="FL80" s="240"/>
      <c r="FM80" s="240"/>
      <c r="FN80" s="240"/>
      <c r="FO80" s="240"/>
      <c r="FP80" s="240"/>
      <c r="FQ80" s="240"/>
      <c r="FR80" s="240"/>
      <c r="FS80" s="240"/>
      <c r="FT80" s="240"/>
      <c r="FU80" s="240"/>
      <c r="FV80" s="240"/>
      <c r="FW80" s="240"/>
      <c r="FX80" s="240"/>
      <c r="FY80" s="240"/>
      <c r="FZ80" s="240"/>
      <c r="GA80" s="240"/>
      <c r="GB80" s="240"/>
      <c r="GC80" s="240"/>
      <c r="GD80" s="240"/>
      <c r="GE80" s="240"/>
      <c r="GF80" s="240"/>
      <c r="GG80" s="240"/>
      <c r="GH80" s="240"/>
      <c r="GI80" s="240"/>
      <c r="GJ80" s="240"/>
      <c r="GK80" s="240"/>
      <c r="GL80" s="240"/>
      <c r="GM80" s="240"/>
      <c r="GN80" s="240"/>
      <c r="GO80" s="240"/>
      <c r="GP80" s="240"/>
      <c r="GS80" s="240"/>
      <c r="GT80" s="240"/>
      <c r="GU80" s="240"/>
      <c r="GV80" s="240"/>
      <c r="GW80" s="240"/>
      <c r="GX80" s="240"/>
      <c r="GY80" s="240"/>
      <c r="GZ80" s="240"/>
      <c r="HA80" s="240"/>
      <c r="HB80" s="240"/>
      <c r="HC80" s="240"/>
      <c r="HD80" s="240"/>
      <c r="HE80" s="240"/>
      <c r="HF80" s="240"/>
      <c r="HG80" s="240"/>
      <c r="HH80" s="240"/>
      <c r="HI80" s="240"/>
      <c r="HJ80" s="240"/>
      <c r="HK80" s="240"/>
      <c r="HL80" s="240"/>
      <c r="HM80" s="240"/>
      <c r="HN80" s="240"/>
      <c r="HO80" s="240"/>
      <c r="HP80" s="240"/>
      <c r="HQ80" s="240"/>
      <c r="HR80" s="240"/>
      <c r="HS80" s="240"/>
      <c r="HT80" s="240"/>
      <c r="HU80" s="240"/>
      <c r="HV80" s="240"/>
      <c r="HW80" s="240"/>
      <c r="HZ80" s="240"/>
      <c r="IA80" s="240"/>
      <c r="IB80" s="240"/>
      <c r="IC80" s="240"/>
      <c r="ID80" s="240"/>
      <c r="IE80" s="240"/>
      <c r="IF80" s="240"/>
      <c r="IG80" s="240"/>
      <c r="IH80" s="240"/>
      <c r="II80" s="240"/>
      <c r="IJ80" s="240"/>
      <c r="IK80" s="240"/>
      <c r="IL80" s="240"/>
      <c r="IM80" s="240"/>
      <c r="IN80" s="240"/>
      <c r="IO80" s="240"/>
      <c r="IP80" s="240"/>
      <c r="IQ80" s="240"/>
      <c r="IR80" s="240"/>
      <c r="IS80" s="240"/>
      <c r="IT80" s="240"/>
      <c r="IU80" s="240"/>
      <c r="IV80" s="240"/>
      <c r="IW80" s="240"/>
      <c r="IX80" s="240"/>
      <c r="IY80" s="240"/>
      <c r="IZ80" s="240"/>
      <c r="JA80" s="240"/>
      <c r="JB80" s="240"/>
      <c r="JC80" s="514"/>
      <c r="JD80" s="240">
        <f t="shared" si="238"/>
        <v>0</v>
      </c>
      <c r="JG80" s="240"/>
      <c r="JH80" s="240"/>
      <c r="JI80" s="240"/>
      <c r="JJ80" s="240"/>
      <c r="JK80" s="240"/>
      <c r="JL80" s="240"/>
      <c r="JM80" s="240"/>
      <c r="JN80" s="240"/>
      <c r="JO80" s="240"/>
      <c r="JP80" s="240"/>
      <c r="JQ80" s="240"/>
      <c r="JR80" s="240"/>
      <c r="JS80" s="240"/>
      <c r="JT80" s="240"/>
      <c r="JU80" s="240"/>
      <c r="JV80" s="240"/>
      <c r="JW80" s="240"/>
      <c r="JX80" s="240"/>
      <c r="JY80" s="240"/>
      <c r="JZ80" s="240"/>
      <c r="KA80" s="240"/>
      <c r="KB80" s="240"/>
      <c r="KC80" s="240"/>
      <c r="KD80" s="240"/>
      <c r="KE80" s="240"/>
      <c r="KF80" s="240"/>
      <c r="KG80" s="240"/>
      <c r="KH80" s="240"/>
      <c r="KI80" s="240"/>
      <c r="KJ80" s="240"/>
      <c r="KK80" s="240">
        <f t="shared" si="252"/>
        <v>0</v>
      </c>
      <c r="KL80" s="234"/>
      <c r="KN80" s="240"/>
      <c r="KO80" s="240"/>
      <c r="KP80" s="240"/>
      <c r="KQ80" s="240"/>
      <c r="KR80" s="240"/>
      <c r="KS80" s="240"/>
      <c r="KT80" s="240"/>
      <c r="KU80" s="240"/>
      <c r="KV80" s="240"/>
      <c r="KW80" s="240"/>
      <c r="KX80" s="240"/>
      <c r="KY80" s="240"/>
      <c r="KZ80" s="240"/>
      <c r="LA80" s="240"/>
      <c r="LB80" s="240"/>
      <c r="LC80" s="240"/>
      <c r="LD80" s="240"/>
      <c r="LE80" s="240"/>
      <c r="LF80" s="240"/>
      <c r="LG80" s="240"/>
      <c r="LH80" s="240"/>
      <c r="LI80" s="240"/>
      <c r="LJ80" s="240"/>
      <c r="LK80" s="240"/>
      <c r="LL80" s="240"/>
      <c r="LM80" s="240"/>
      <c r="LN80" s="240"/>
      <c r="LO80" s="240"/>
      <c r="LP80" s="240"/>
      <c r="LQ80" s="240"/>
      <c r="LR80" s="240">
        <f t="shared" si="254"/>
        <v>0</v>
      </c>
      <c r="LU80" s="240"/>
      <c r="LV80" s="240"/>
      <c r="LW80" s="240"/>
      <c r="LX80" s="240"/>
      <c r="LY80" s="240"/>
      <c r="LZ80" s="240"/>
      <c r="MA80" s="240"/>
      <c r="MB80" s="240"/>
      <c r="MC80" s="240"/>
      <c r="MD80" s="240"/>
      <c r="ME80" s="240"/>
      <c r="MF80" s="240"/>
      <c r="MG80" s="240"/>
      <c r="MH80" s="240"/>
      <c r="MI80" s="240"/>
      <c r="MJ80" s="240"/>
      <c r="MK80" s="240"/>
      <c r="ML80" s="240"/>
      <c r="MM80" s="240"/>
      <c r="MN80" s="240"/>
      <c r="MO80" s="240"/>
      <c r="MP80" s="240"/>
      <c r="MQ80" s="240"/>
      <c r="MR80" s="240"/>
      <c r="MS80" s="240"/>
      <c r="MT80" s="240"/>
      <c r="MU80" s="240"/>
      <c r="MV80" s="240"/>
      <c r="MW80" s="240"/>
      <c r="MX80" s="240"/>
      <c r="MY80" s="240">
        <f t="shared" si="255"/>
        <v>0</v>
      </c>
      <c r="NB80" s="240"/>
      <c r="NC80" s="240"/>
      <c r="ND80" s="240"/>
      <c r="NE80" s="240"/>
      <c r="NF80" s="240"/>
      <c r="NG80" s="240"/>
      <c r="NH80" s="240"/>
      <c r="NI80" s="240"/>
      <c r="NJ80" s="240"/>
      <c r="NK80" s="240"/>
      <c r="NL80" s="240"/>
      <c r="NM80" s="240"/>
      <c r="NN80" s="240"/>
      <c r="NO80" s="240"/>
      <c r="NP80" s="240"/>
      <c r="NQ80" s="240"/>
      <c r="NR80" s="240"/>
      <c r="NS80" s="240"/>
      <c r="NT80" s="240"/>
      <c r="NU80" s="240"/>
      <c r="NV80" s="240"/>
      <c r="NW80" s="240"/>
      <c r="NX80" s="240"/>
      <c r="NY80" s="240"/>
      <c r="NZ80" s="240"/>
      <c r="OA80" s="240"/>
      <c r="OB80" s="240"/>
      <c r="OC80" s="240"/>
      <c r="OD80" s="240"/>
      <c r="OE80" s="240"/>
      <c r="OF80" s="240">
        <f t="shared" si="256"/>
        <v>0</v>
      </c>
      <c r="OI80" s="240"/>
      <c r="OJ80" s="240"/>
      <c r="OK80" s="240"/>
      <c r="OL80" s="240"/>
      <c r="OM80" s="240"/>
      <c r="ON80" s="240"/>
      <c r="OO80" s="240"/>
      <c r="OP80" s="240"/>
      <c r="OQ80" s="240"/>
      <c r="OR80" s="240"/>
      <c r="OS80" s="240"/>
      <c r="OT80" s="240"/>
      <c r="OU80" s="240"/>
      <c r="OV80" s="240"/>
      <c r="OW80" s="240"/>
      <c r="OX80" s="240"/>
      <c r="OY80" s="240"/>
      <c r="OZ80" s="240"/>
      <c r="PA80" s="240"/>
      <c r="PB80" s="240"/>
      <c r="PC80" s="240"/>
      <c r="PD80" s="240"/>
      <c r="PE80" s="240"/>
      <c r="PF80" s="240"/>
      <c r="PG80" s="240"/>
      <c r="PH80" s="240"/>
      <c r="PI80" s="240"/>
      <c r="PJ80" s="240"/>
      <c r="PK80" s="240"/>
      <c r="PL80" s="240"/>
      <c r="PM80" s="240">
        <f t="shared" si="257"/>
        <v>0</v>
      </c>
      <c r="PP80" s="240"/>
      <c r="PQ80" s="240"/>
      <c r="PR80" s="240"/>
      <c r="PS80" s="240"/>
      <c r="PT80" s="240"/>
      <c r="PU80" s="240"/>
      <c r="PV80" s="240"/>
      <c r="PW80" s="240"/>
      <c r="PX80" s="240"/>
      <c r="PY80" s="240"/>
      <c r="PZ80" s="240"/>
      <c r="QA80" s="240"/>
      <c r="QB80" s="240"/>
      <c r="QC80" s="240"/>
      <c r="QD80" s="240"/>
      <c r="QE80" s="240"/>
      <c r="QF80" s="240"/>
      <c r="QG80" s="240"/>
      <c r="QH80" s="240"/>
      <c r="QI80" s="240"/>
      <c r="QJ80" s="240"/>
      <c r="QK80" s="240"/>
      <c r="QL80" s="240"/>
      <c r="QM80" s="240"/>
      <c r="QN80" s="240"/>
      <c r="QO80" s="240"/>
      <c r="QP80" s="240"/>
      <c r="QQ80" s="240"/>
      <c r="QR80" s="240"/>
      <c r="QS80" s="240"/>
      <c r="QT80" s="242">
        <f t="shared" si="258"/>
        <v>0</v>
      </c>
      <c r="QU80" s="235"/>
      <c r="QV80" s="235"/>
      <c r="QW80" s="240"/>
      <c r="QX80" s="240"/>
      <c r="QY80" s="240"/>
      <c r="QZ80" s="240"/>
      <c r="RA80" s="240"/>
      <c r="RB80" s="240"/>
      <c r="RC80" s="240"/>
      <c r="RD80" s="240"/>
      <c r="RE80" s="240"/>
      <c r="RF80" s="240"/>
      <c r="RG80" s="240"/>
      <c r="RH80" s="240"/>
      <c r="RI80" s="240"/>
      <c r="RJ80" s="240"/>
      <c r="RK80" s="240"/>
      <c r="RL80" s="240"/>
      <c r="RM80" s="240"/>
      <c r="RN80" s="240"/>
      <c r="RO80" s="240"/>
      <c r="RP80" s="240"/>
      <c r="RQ80" s="240"/>
      <c r="RR80" s="240"/>
      <c r="RS80" s="240"/>
      <c r="RT80" s="240"/>
      <c r="RU80" s="240"/>
      <c r="RV80" s="240"/>
      <c r="RW80" s="240"/>
      <c r="RX80" s="240"/>
      <c r="RY80" s="240"/>
      <c r="RZ80" s="240"/>
      <c r="SA80" s="240"/>
    </row>
    <row r="81" spans="1:495" s="223" customFormat="1" ht="15" hidden="1" outlineLevel="1">
      <c r="A81" s="604">
        <f t="shared" si="253"/>
        <v>69</v>
      </c>
      <c r="B81" s="331"/>
      <c r="C81" s="513"/>
      <c r="D81" s="513"/>
      <c r="E81" s="514"/>
      <c r="F81" s="240"/>
      <c r="G81" s="513"/>
      <c r="H81" s="240"/>
      <c r="I81" s="240"/>
      <c r="J81" s="240"/>
      <c r="K81" s="240"/>
      <c r="L81" s="240"/>
      <c r="M81" s="240"/>
      <c r="N81" s="240"/>
      <c r="O81" s="240"/>
      <c r="P81" s="240"/>
      <c r="Q81" s="240"/>
      <c r="R81" s="240"/>
      <c r="S81" s="240"/>
      <c r="T81" s="240"/>
      <c r="U81" s="240"/>
      <c r="V81" s="240"/>
      <c r="W81" s="240"/>
      <c r="X81" s="240"/>
      <c r="Y81" s="240"/>
      <c r="Z81" s="240"/>
      <c r="AA81" s="240"/>
      <c r="AB81" s="240"/>
      <c r="AC81" s="240"/>
      <c r="AD81" s="240"/>
      <c r="AE81" s="240"/>
      <c r="AF81" s="240"/>
      <c r="AG81" s="240"/>
      <c r="AJ81" s="240"/>
      <c r="AK81" s="240"/>
      <c r="AL81" s="240"/>
      <c r="AM81" s="240"/>
      <c r="AN81" s="240"/>
      <c r="AO81" s="240"/>
      <c r="AP81" s="240"/>
      <c r="AQ81" s="240"/>
      <c r="AR81" s="240"/>
      <c r="AS81" s="240"/>
      <c r="AT81" s="240"/>
      <c r="AU81" s="240"/>
      <c r="AV81" s="240"/>
      <c r="AW81" s="240"/>
      <c r="AX81" s="240"/>
      <c r="AY81" s="240"/>
      <c r="AZ81" s="240"/>
      <c r="BA81" s="240"/>
      <c r="BB81" s="240"/>
      <c r="BC81" s="240"/>
      <c r="BD81" s="240"/>
      <c r="BE81" s="240"/>
      <c r="BF81" s="240"/>
      <c r="BG81" s="240"/>
      <c r="BH81" s="240"/>
      <c r="BI81" s="240"/>
      <c r="BJ81" s="240"/>
      <c r="BK81" s="240"/>
      <c r="BL81" s="240"/>
      <c r="BM81" s="240"/>
      <c r="BN81" s="240"/>
      <c r="BQ81" s="240"/>
      <c r="BR81" s="240"/>
      <c r="BS81" s="240"/>
      <c r="BT81" s="240"/>
      <c r="BU81" s="240"/>
      <c r="BV81" s="240"/>
      <c r="BW81" s="240"/>
      <c r="BX81" s="240"/>
      <c r="BY81" s="240"/>
      <c r="BZ81" s="240"/>
      <c r="CA81" s="240"/>
      <c r="CB81" s="240"/>
      <c r="CC81" s="240"/>
      <c r="CD81" s="240"/>
      <c r="CE81" s="240"/>
      <c r="CF81" s="240"/>
      <c r="CG81" s="240"/>
      <c r="CH81" s="240"/>
      <c r="CI81" s="240"/>
      <c r="CJ81" s="240"/>
      <c r="CK81" s="240"/>
      <c r="CL81" s="240"/>
      <c r="CM81" s="240"/>
      <c r="CN81" s="240"/>
      <c r="CO81" s="240"/>
      <c r="CP81" s="240"/>
      <c r="CQ81" s="240"/>
      <c r="CR81" s="240"/>
      <c r="CS81" s="240"/>
      <c r="CT81" s="240"/>
      <c r="CU81" s="240"/>
      <c r="CX81" s="240"/>
      <c r="CY81" s="240"/>
      <c r="CZ81" s="240"/>
      <c r="DA81" s="240"/>
      <c r="DB81" s="240"/>
      <c r="DC81" s="240"/>
      <c r="DD81" s="240"/>
      <c r="DE81" s="240"/>
      <c r="DF81" s="240"/>
      <c r="DG81" s="240"/>
      <c r="DH81" s="240"/>
      <c r="DI81" s="240"/>
      <c r="DJ81" s="240"/>
      <c r="DK81" s="240"/>
      <c r="DL81" s="240"/>
      <c r="DM81" s="240"/>
      <c r="DN81" s="240"/>
      <c r="DO81" s="240"/>
      <c r="DP81" s="240"/>
      <c r="DQ81" s="240"/>
      <c r="DR81" s="240"/>
      <c r="DS81" s="240"/>
      <c r="DT81" s="240"/>
      <c r="DU81" s="240"/>
      <c r="DV81" s="240"/>
      <c r="DW81" s="240"/>
      <c r="DX81" s="240"/>
      <c r="DY81" s="240"/>
      <c r="DZ81" s="240"/>
      <c r="EA81" s="240"/>
      <c r="EB81" s="240"/>
      <c r="EE81" s="240"/>
      <c r="EF81" s="240"/>
      <c r="EG81" s="240"/>
      <c r="EH81" s="240"/>
      <c r="EI81" s="240"/>
      <c r="EJ81" s="240"/>
      <c r="EK81" s="240"/>
      <c r="EL81" s="240"/>
      <c r="EM81" s="240"/>
      <c r="EN81" s="240"/>
      <c r="EO81" s="240"/>
      <c r="EP81" s="240"/>
      <c r="EQ81" s="240"/>
      <c r="ER81" s="240"/>
      <c r="ES81" s="240"/>
      <c r="ET81" s="240"/>
      <c r="EU81" s="240"/>
      <c r="EV81" s="240"/>
      <c r="EW81" s="240"/>
      <c r="EX81" s="240"/>
      <c r="EY81" s="240"/>
      <c r="EZ81" s="240"/>
      <c r="FA81" s="240"/>
      <c r="FB81" s="240"/>
      <c r="FC81" s="240"/>
      <c r="FD81" s="240"/>
      <c r="FE81" s="240"/>
      <c r="FF81" s="240"/>
      <c r="FG81" s="240"/>
      <c r="FH81" s="240"/>
      <c r="FI81" s="240"/>
      <c r="FL81" s="240"/>
      <c r="FM81" s="240"/>
      <c r="FN81" s="240"/>
      <c r="FO81" s="240"/>
      <c r="FP81" s="240"/>
      <c r="FQ81" s="240"/>
      <c r="FR81" s="240"/>
      <c r="FS81" s="240"/>
      <c r="FT81" s="240"/>
      <c r="FU81" s="240"/>
      <c r="FV81" s="240"/>
      <c r="FW81" s="240"/>
      <c r="FX81" s="240"/>
      <c r="FY81" s="240"/>
      <c r="FZ81" s="240"/>
      <c r="GA81" s="240"/>
      <c r="GB81" s="240"/>
      <c r="GC81" s="240"/>
      <c r="GD81" s="240"/>
      <c r="GE81" s="240"/>
      <c r="GF81" s="240"/>
      <c r="GG81" s="240"/>
      <c r="GH81" s="240"/>
      <c r="GI81" s="240"/>
      <c r="GJ81" s="240"/>
      <c r="GK81" s="240"/>
      <c r="GL81" s="240"/>
      <c r="GM81" s="240"/>
      <c r="GN81" s="240"/>
      <c r="GO81" s="240"/>
      <c r="GP81" s="240"/>
      <c r="GS81" s="240"/>
      <c r="GT81" s="240"/>
      <c r="GU81" s="240"/>
      <c r="GV81" s="240"/>
      <c r="GW81" s="240"/>
      <c r="GX81" s="240"/>
      <c r="GY81" s="240"/>
      <c r="GZ81" s="240"/>
      <c r="HA81" s="240"/>
      <c r="HB81" s="240"/>
      <c r="HC81" s="240"/>
      <c r="HD81" s="240"/>
      <c r="HE81" s="240"/>
      <c r="HF81" s="240"/>
      <c r="HG81" s="240"/>
      <c r="HH81" s="240"/>
      <c r="HI81" s="240"/>
      <c r="HJ81" s="240"/>
      <c r="HK81" s="240"/>
      <c r="HL81" s="240"/>
      <c r="HM81" s="240"/>
      <c r="HN81" s="240"/>
      <c r="HO81" s="240"/>
      <c r="HP81" s="240"/>
      <c r="HQ81" s="240"/>
      <c r="HR81" s="240"/>
      <c r="HS81" s="240"/>
      <c r="HT81" s="240"/>
      <c r="HU81" s="240"/>
      <c r="HV81" s="240"/>
      <c r="HW81" s="240"/>
      <c r="HZ81" s="240"/>
      <c r="IA81" s="240"/>
      <c r="IB81" s="240"/>
      <c r="IC81" s="240"/>
      <c r="ID81" s="240"/>
      <c r="IE81" s="240"/>
      <c r="IF81" s="240"/>
      <c r="IG81" s="240"/>
      <c r="IH81" s="240"/>
      <c r="II81" s="240"/>
      <c r="IJ81" s="240"/>
      <c r="IK81" s="240"/>
      <c r="IL81" s="240"/>
      <c r="IM81" s="240"/>
      <c r="IN81" s="240"/>
      <c r="IO81" s="240"/>
      <c r="IP81" s="240"/>
      <c r="IQ81" s="240"/>
      <c r="IR81" s="240"/>
      <c r="IS81" s="240"/>
      <c r="IT81" s="240"/>
      <c r="IU81" s="240"/>
      <c r="IV81" s="240"/>
      <c r="IW81" s="240"/>
      <c r="IX81" s="240"/>
      <c r="IY81" s="240"/>
      <c r="IZ81" s="240"/>
      <c r="JA81" s="240"/>
      <c r="JB81" s="240"/>
      <c r="JC81" s="514"/>
      <c r="JD81" s="240">
        <f t="shared" si="238"/>
        <v>0</v>
      </c>
      <c r="JG81" s="240"/>
      <c r="JH81" s="240"/>
      <c r="JI81" s="240"/>
      <c r="JJ81" s="240"/>
      <c r="JK81" s="240"/>
      <c r="JL81" s="240"/>
      <c r="JM81" s="240"/>
      <c r="JN81" s="240"/>
      <c r="JO81" s="240"/>
      <c r="JP81" s="240"/>
      <c r="JQ81" s="240"/>
      <c r="JR81" s="240"/>
      <c r="JS81" s="240"/>
      <c r="JT81" s="240"/>
      <c r="JU81" s="240"/>
      <c r="JV81" s="240"/>
      <c r="JW81" s="240"/>
      <c r="JX81" s="240"/>
      <c r="JY81" s="240"/>
      <c r="JZ81" s="240"/>
      <c r="KA81" s="240"/>
      <c r="KB81" s="240"/>
      <c r="KC81" s="240"/>
      <c r="KD81" s="240"/>
      <c r="KE81" s="240"/>
      <c r="KF81" s="240"/>
      <c r="KG81" s="240"/>
      <c r="KH81" s="240"/>
      <c r="KI81" s="240"/>
      <c r="KJ81" s="240"/>
      <c r="KK81" s="240">
        <f t="shared" si="252"/>
        <v>0</v>
      </c>
      <c r="KL81" s="234"/>
      <c r="KN81" s="240"/>
      <c r="KO81" s="240"/>
      <c r="KP81" s="240"/>
      <c r="KQ81" s="240"/>
      <c r="KR81" s="240"/>
      <c r="KS81" s="240"/>
      <c r="KT81" s="240"/>
      <c r="KU81" s="240"/>
      <c r="KV81" s="240"/>
      <c r="KW81" s="240"/>
      <c r="KX81" s="240"/>
      <c r="KY81" s="240"/>
      <c r="KZ81" s="240"/>
      <c r="LA81" s="240"/>
      <c r="LB81" s="240"/>
      <c r="LC81" s="240"/>
      <c r="LD81" s="240"/>
      <c r="LE81" s="240"/>
      <c r="LF81" s="240"/>
      <c r="LG81" s="240"/>
      <c r="LH81" s="240"/>
      <c r="LI81" s="240"/>
      <c r="LJ81" s="240"/>
      <c r="LK81" s="240"/>
      <c r="LL81" s="240"/>
      <c r="LM81" s="240"/>
      <c r="LN81" s="240"/>
      <c r="LO81" s="240"/>
      <c r="LP81" s="240"/>
      <c r="LQ81" s="240"/>
      <c r="LR81" s="240">
        <f t="shared" si="254"/>
        <v>0</v>
      </c>
      <c r="LU81" s="240"/>
      <c r="LV81" s="240"/>
      <c r="LW81" s="240"/>
      <c r="LX81" s="240"/>
      <c r="LY81" s="240"/>
      <c r="LZ81" s="240"/>
      <c r="MA81" s="240"/>
      <c r="MB81" s="240"/>
      <c r="MC81" s="240"/>
      <c r="MD81" s="240"/>
      <c r="ME81" s="240"/>
      <c r="MF81" s="240"/>
      <c r="MG81" s="240"/>
      <c r="MH81" s="240"/>
      <c r="MI81" s="240"/>
      <c r="MJ81" s="240"/>
      <c r="MK81" s="240"/>
      <c r="ML81" s="240"/>
      <c r="MM81" s="240"/>
      <c r="MN81" s="240"/>
      <c r="MO81" s="240"/>
      <c r="MP81" s="240"/>
      <c r="MQ81" s="240"/>
      <c r="MR81" s="240"/>
      <c r="MS81" s="240"/>
      <c r="MT81" s="240"/>
      <c r="MU81" s="240"/>
      <c r="MV81" s="240"/>
      <c r="MW81" s="240"/>
      <c r="MX81" s="240"/>
      <c r="MY81" s="240">
        <f t="shared" si="255"/>
        <v>0</v>
      </c>
      <c r="NB81" s="240"/>
      <c r="NC81" s="240"/>
      <c r="ND81" s="240"/>
      <c r="NE81" s="240"/>
      <c r="NF81" s="240"/>
      <c r="NG81" s="240"/>
      <c r="NH81" s="240"/>
      <c r="NI81" s="240"/>
      <c r="NJ81" s="240"/>
      <c r="NK81" s="240"/>
      <c r="NL81" s="240"/>
      <c r="NM81" s="240"/>
      <c r="NN81" s="240"/>
      <c r="NO81" s="240"/>
      <c r="NP81" s="240"/>
      <c r="NQ81" s="240"/>
      <c r="NR81" s="240"/>
      <c r="NS81" s="240"/>
      <c r="NT81" s="240"/>
      <c r="NU81" s="240"/>
      <c r="NV81" s="240"/>
      <c r="NW81" s="240"/>
      <c r="NX81" s="240"/>
      <c r="NY81" s="240"/>
      <c r="NZ81" s="240"/>
      <c r="OA81" s="240"/>
      <c r="OB81" s="240"/>
      <c r="OC81" s="240"/>
      <c r="OD81" s="240"/>
      <c r="OE81" s="240"/>
      <c r="OF81" s="240">
        <f t="shared" si="256"/>
        <v>0</v>
      </c>
      <c r="OI81" s="240"/>
      <c r="OJ81" s="240"/>
      <c r="OK81" s="240"/>
      <c r="OL81" s="240"/>
      <c r="OM81" s="240"/>
      <c r="ON81" s="240"/>
      <c r="OO81" s="240"/>
      <c r="OP81" s="240"/>
      <c r="OQ81" s="240"/>
      <c r="OR81" s="240"/>
      <c r="OS81" s="240"/>
      <c r="OT81" s="240"/>
      <c r="OU81" s="240"/>
      <c r="OV81" s="240"/>
      <c r="OW81" s="240"/>
      <c r="OX81" s="240"/>
      <c r="OY81" s="240"/>
      <c r="OZ81" s="240"/>
      <c r="PA81" s="240"/>
      <c r="PB81" s="240"/>
      <c r="PC81" s="240"/>
      <c r="PD81" s="240"/>
      <c r="PE81" s="240"/>
      <c r="PF81" s="240"/>
      <c r="PG81" s="240"/>
      <c r="PH81" s="240"/>
      <c r="PI81" s="240"/>
      <c r="PJ81" s="240"/>
      <c r="PK81" s="240"/>
      <c r="PL81" s="240"/>
      <c r="PM81" s="240">
        <f t="shared" si="257"/>
        <v>0</v>
      </c>
      <c r="PP81" s="240"/>
      <c r="PQ81" s="240"/>
      <c r="PR81" s="240"/>
      <c r="PS81" s="240"/>
      <c r="PT81" s="240"/>
      <c r="PU81" s="240"/>
      <c r="PV81" s="240"/>
      <c r="PW81" s="240"/>
      <c r="PX81" s="240"/>
      <c r="PY81" s="240"/>
      <c r="PZ81" s="240"/>
      <c r="QA81" s="240"/>
      <c r="QB81" s="240"/>
      <c r="QC81" s="240"/>
      <c r="QD81" s="240"/>
      <c r="QE81" s="240"/>
      <c r="QF81" s="240"/>
      <c r="QG81" s="240"/>
      <c r="QH81" s="240"/>
      <c r="QI81" s="240"/>
      <c r="QJ81" s="240"/>
      <c r="QK81" s="240"/>
      <c r="QL81" s="240"/>
      <c r="QM81" s="240"/>
      <c r="QN81" s="240"/>
      <c r="QO81" s="240"/>
      <c r="QP81" s="240"/>
      <c r="QQ81" s="240"/>
      <c r="QR81" s="240"/>
      <c r="QS81" s="240"/>
      <c r="QT81" s="242">
        <f t="shared" si="258"/>
        <v>0</v>
      </c>
      <c r="QU81" s="235"/>
      <c r="QV81" s="235"/>
      <c r="QW81" s="240"/>
      <c r="QX81" s="240"/>
      <c r="QY81" s="240"/>
      <c r="QZ81" s="240"/>
      <c r="RA81" s="240"/>
      <c r="RB81" s="240"/>
      <c r="RC81" s="240"/>
      <c r="RD81" s="240"/>
      <c r="RE81" s="240"/>
      <c r="RF81" s="240"/>
      <c r="RG81" s="240"/>
      <c r="RH81" s="240"/>
      <c r="RI81" s="240"/>
      <c r="RJ81" s="240"/>
      <c r="RK81" s="240"/>
      <c r="RL81" s="240"/>
      <c r="RM81" s="240"/>
      <c r="RN81" s="240"/>
      <c r="RO81" s="240"/>
      <c r="RP81" s="240"/>
      <c r="RQ81" s="240"/>
      <c r="RR81" s="240"/>
      <c r="RS81" s="240"/>
      <c r="RT81" s="240"/>
      <c r="RU81" s="240"/>
      <c r="RV81" s="240"/>
      <c r="RW81" s="240"/>
      <c r="RX81" s="240"/>
      <c r="RY81" s="240"/>
      <c r="RZ81" s="240"/>
      <c r="SA81" s="240"/>
    </row>
    <row r="82" spans="1:495" s="223" customFormat="1" ht="15" hidden="1" outlineLevel="1">
      <c r="A82" s="604">
        <f t="shared" si="253"/>
        <v>70</v>
      </c>
      <c r="B82" s="331"/>
      <c r="C82" s="513"/>
      <c r="D82" s="513"/>
      <c r="E82" s="514"/>
      <c r="F82" s="240"/>
      <c r="G82" s="513"/>
      <c r="H82" s="240"/>
      <c r="I82" s="240"/>
      <c r="J82" s="240"/>
      <c r="K82" s="240"/>
      <c r="L82" s="240"/>
      <c r="M82" s="240"/>
      <c r="N82" s="240"/>
      <c r="O82" s="240"/>
      <c r="P82" s="240"/>
      <c r="Q82" s="240"/>
      <c r="R82" s="240"/>
      <c r="S82" s="240"/>
      <c r="T82" s="240"/>
      <c r="U82" s="240"/>
      <c r="V82" s="240"/>
      <c r="W82" s="240"/>
      <c r="X82" s="240"/>
      <c r="Y82" s="240"/>
      <c r="Z82" s="240"/>
      <c r="AA82" s="240"/>
      <c r="AB82" s="240"/>
      <c r="AC82" s="240"/>
      <c r="AD82" s="240"/>
      <c r="AE82" s="240"/>
      <c r="AF82" s="240"/>
      <c r="AG82" s="240"/>
      <c r="AJ82" s="240"/>
      <c r="AK82" s="240"/>
      <c r="AL82" s="240"/>
      <c r="AM82" s="240"/>
      <c r="AN82" s="240"/>
      <c r="AO82" s="240"/>
      <c r="AP82" s="240"/>
      <c r="AQ82" s="240"/>
      <c r="AR82" s="240"/>
      <c r="AS82" s="240"/>
      <c r="AT82" s="240"/>
      <c r="AU82" s="240"/>
      <c r="AV82" s="240"/>
      <c r="AW82" s="240"/>
      <c r="AX82" s="240"/>
      <c r="AY82" s="240"/>
      <c r="AZ82" s="240"/>
      <c r="BA82" s="240"/>
      <c r="BB82" s="240"/>
      <c r="BC82" s="240"/>
      <c r="BD82" s="240"/>
      <c r="BE82" s="240"/>
      <c r="BF82" s="240"/>
      <c r="BG82" s="240"/>
      <c r="BH82" s="240"/>
      <c r="BI82" s="240"/>
      <c r="BJ82" s="240"/>
      <c r="BK82" s="240"/>
      <c r="BL82" s="240"/>
      <c r="BM82" s="240"/>
      <c r="BN82" s="240"/>
      <c r="BQ82" s="240"/>
      <c r="BR82" s="240"/>
      <c r="BS82" s="240"/>
      <c r="BT82" s="240"/>
      <c r="BU82" s="240"/>
      <c r="BV82" s="240"/>
      <c r="BW82" s="240"/>
      <c r="BX82" s="240"/>
      <c r="BY82" s="240"/>
      <c r="BZ82" s="240"/>
      <c r="CA82" s="240"/>
      <c r="CB82" s="240"/>
      <c r="CC82" s="240"/>
      <c r="CD82" s="240"/>
      <c r="CE82" s="240"/>
      <c r="CF82" s="240"/>
      <c r="CG82" s="240"/>
      <c r="CH82" s="240"/>
      <c r="CI82" s="240"/>
      <c r="CJ82" s="240"/>
      <c r="CK82" s="240"/>
      <c r="CL82" s="240"/>
      <c r="CM82" s="240"/>
      <c r="CN82" s="240"/>
      <c r="CO82" s="240"/>
      <c r="CP82" s="240"/>
      <c r="CQ82" s="240"/>
      <c r="CR82" s="240"/>
      <c r="CS82" s="240"/>
      <c r="CT82" s="240"/>
      <c r="CU82" s="240"/>
      <c r="CX82" s="240"/>
      <c r="CY82" s="240"/>
      <c r="CZ82" s="240"/>
      <c r="DA82" s="240"/>
      <c r="DB82" s="240"/>
      <c r="DC82" s="240"/>
      <c r="DD82" s="240"/>
      <c r="DE82" s="240"/>
      <c r="DF82" s="240"/>
      <c r="DG82" s="240"/>
      <c r="DH82" s="240"/>
      <c r="DI82" s="240"/>
      <c r="DJ82" s="240"/>
      <c r="DK82" s="240"/>
      <c r="DL82" s="240"/>
      <c r="DM82" s="240"/>
      <c r="DN82" s="240"/>
      <c r="DO82" s="240"/>
      <c r="DP82" s="240"/>
      <c r="DQ82" s="240"/>
      <c r="DR82" s="240"/>
      <c r="DS82" s="240"/>
      <c r="DT82" s="240"/>
      <c r="DU82" s="240"/>
      <c r="DV82" s="240"/>
      <c r="DW82" s="240"/>
      <c r="DX82" s="240"/>
      <c r="DY82" s="240"/>
      <c r="DZ82" s="240"/>
      <c r="EA82" s="240"/>
      <c r="EB82" s="240"/>
      <c r="EE82" s="240"/>
      <c r="EF82" s="240"/>
      <c r="EG82" s="240"/>
      <c r="EH82" s="240"/>
      <c r="EI82" s="240"/>
      <c r="EJ82" s="240"/>
      <c r="EK82" s="240"/>
      <c r="EL82" s="240"/>
      <c r="EM82" s="240"/>
      <c r="EN82" s="240"/>
      <c r="EO82" s="240"/>
      <c r="EP82" s="240"/>
      <c r="EQ82" s="240"/>
      <c r="ER82" s="240"/>
      <c r="ES82" s="240"/>
      <c r="ET82" s="240"/>
      <c r="EU82" s="240"/>
      <c r="EV82" s="240"/>
      <c r="EW82" s="240"/>
      <c r="EX82" s="240"/>
      <c r="EY82" s="240"/>
      <c r="EZ82" s="240"/>
      <c r="FA82" s="240"/>
      <c r="FB82" s="240"/>
      <c r="FC82" s="240"/>
      <c r="FD82" s="240"/>
      <c r="FE82" s="240"/>
      <c r="FF82" s="240"/>
      <c r="FG82" s="240"/>
      <c r="FH82" s="240"/>
      <c r="FI82" s="240"/>
      <c r="FL82" s="240"/>
      <c r="FM82" s="240"/>
      <c r="FN82" s="240"/>
      <c r="FO82" s="240"/>
      <c r="FP82" s="240"/>
      <c r="FQ82" s="240"/>
      <c r="FR82" s="240"/>
      <c r="FS82" s="240"/>
      <c r="FT82" s="240"/>
      <c r="FU82" s="240"/>
      <c r="FV82" s="240"/>
      <c r="FW82" s="240"/>
      <c r="FX82" s="240"/>
      <c r="FY82" s="240"/>
      <c r="FZ82" s="240"/>
      <c r="GA82" s="240"/>
      <c r="GB82" s="240"/>
      <c r="GC82" s="240"/>
      <c r="GD82" s="240"/>
      <c r="GE82" s="240"/>
      <c r="GF82" s="240"/>
      <c r="GG82" s="240"/>
      <c r="GH82" s="240"/>
      <c r="GI82" s="240"/>
      <c r="GJ82" s="240"/>
      <c r="GK82" s="240"/>
      <c r="GL82" s="240"/>
      <c r="GM82" s="240"/>
      <c r="GN82" s="240"/>
      <c r="GO82" s="240"/>
      <c r="GP82" s="240"/>
      <c r="GS82" s="240"/>
      <c r="GT82" s="240"/>
      <c r="GU82" s="240"/>
      <c r="GV82" s="240"/>
      <c r="GW82" s="240"/>
      <c r="GX82" s="240"/>
      <c r="GY82" s="240"/>
      <c r="GZ82" s="240"/>
      <c r="HA82" s="240"/>
      <c r="HB82" s="240"/>
      <c r="HC82" s="240"/>
      <c r="HD82" s="240"/>
      <c r="HE82" s="240"/>
      <c r="HF82" s="240"/>
      <c r="HG82" s="240"/>
      <c r="HH82" s="240"/>
      <c r="HI82" s="240"/>
      <c r="HJ82" s="240"/>
      <c r="HK82" s="240"/>
      <c r="HL82" s="240"/>
      <c r="HM82" s="240"/>
      <c r="HN82" s="240"/>
      <c r="HO82" s="240"/>
      <c r="HP82" s="240"/>
      <c r="HQ82" s="240"/>
      <c r="HR82" s="240"/>
      <c r="HS82" s="240"/>
      <c r="HT82" s="240"/>
      <c r="HU82" s="240"/>
      <c r="HV82" s="240"/>
      <c r="HW82" s="240"/>
      <c r="HZ82" s="240"/>
      <c r="IA82" s="240"/>
      <c r="IB82" s="240"/>
      <c r="IC82" s="240"/>
      <c r="ID82" s="240"/>
      <c r="IE82" s="240"/>
      <c r="IF82" s="240"/>
      <c r="IG82" s="240"/>
      <c r="IH82" s="240"/>
      <c r="II82" s="240"/>
      <c r="IJ82" s="240"/>
      <c r="IK82" s="240"/>
      <c r="IL82" s="240"/>
      <c r="IM82" s="240"/>
      <c r="IN82" s="240"/>
      <c r="IO82" s="240"/>
      <c r="IP82" s="240"/>
      <c r="IQ82" s="240"/>
      <c r="IR82" s="240"/>
      <c r="IS82" s="240"/>
      <c r="IT82" s="240"/>
      <c r="IU82" s="240"/>
      <c r="IV82" s="240"/>
      <c r="IW82" s="240"/>
      <c r="IX82" s="240"/>
      <c r="IY82" s="240"/>
      <c r="IZ82" s="240"/>
      <c r="JA82" s="240"/>
      <c r="JB82" s="240"/>
      <c r="JC82" s="514"/>
      <c r="JD82" s="240">
        <f t="shared" si="238"/>
        <v>0</v>
      </c>
      <c r="JG82" s="240"/>
      <c r="JH82" s="240"/>
      <c r="JI82" s="240"/>
      <c r="JJ82" s="240"/>
      <c r="JK82" s="240"/>
      <c r="JL82" s="240"/>
      <c r="JM82" s="240"/>
      <c r="JN82" s="240"/>
      <c r="JO82" s="240"/>
      <c r="JP82" s="240"/>
      <c r="JQ82" s="240"/>
      <c r="JR82" s="240"/>
      <c r="JS82" s="240"/>
      <c r="JT82" s="240"/>
      <c r="JU82" s="240"/>
      <c r="JV82" s="240"/>
      <c r="JW82" s="240"/>
      <c r="JX82" s="240"/>
      <c r="JY82" s="240"/>
      <c r="JZ82" s="240"/>
      <c r="KA82" s="240"/>
      <c r="KB82" s="240"/>
      <c r="KC82" s="240"/>
      <c r="KD82" s="240"/>
      <c r="KE82" s="240"/>
      <c r="KF82" s="240"/>
      <c r="KG82" s="240"/>
      <c r="KH82" s="240"/>
      <c r="KI82" s="240"/>
      <c r="KJ82" s="240"/>
      <c r="KK82" s="240">
        <f t="shared" si="252"/>
        <v>0</v>
      </c>
      <c r="KL82" s="234"/>
      <c r="KN82" s="240"/>
      <c r="KO82" s="240"/>
      <c r="KP82" s="240"/>
      <c r="KQ82" s="240"/>
      <c r="KR82" s="240"/>
      <c r="KS82" s="240"/>
      <c r="KT82" s="240"/>
      <c r="KU82" s="240"/>
      <c r="KV82" s="240"/>
      <c r="KW82" s="240"/>
      <c r="KX82" s="240"/>
      <c r="KY82" s="240"/>
      <c r="KZ82" s="240"/>
      <c r="LA82" s="240"/>
      <c r="LB82" s="240"/>
      <c r="LC82" s="240"/>
      <c r="LD82" s="240"/>
      <c r="LE82" s="240"/>
      <c r="LF82" s="240"/>
      <c r="LG82" s="240"/>
      <c r="LH82" s="240"/>
      <c r="LI82" s="240"/>
      <c r="LJ82" s="240"/>
      <c r="LK82" s="240"/>
      <c r="LL82" s="240"/>
      <c r="LM82" s="240"/>
      <c r="LN82" s="240"/>
      <c r="LO82" s="240"/>
      <c r="LP82" s="240"/>
      <c r="LQ82" s="240"/>
      <c r="LR82" s="240">
        <f t="shared" si="254"/>
        <v>0</v>
      </c>
      <c r="LU82" s="240"/>
      <c r="LV82" s="240"/>
      <c r="LW82" s="240"/>
      <c r="LX82" s="240"/>
      <c r="LY82" s="240"/>
      <c r="LZ82" s="240"/>
      <c r="MA82" s="240"/>
      <c r="MB82" s="240"/>
      <c r="MC82" s="240"/>
      <c r="MD82" s="240"/>
      <c r="ME82" s="240"/>
      <c r="MF82" s="240"/>
      <c r="MG82" s="240"/>
      <c r="MH82" s="240"/>
      <c r="MI82" s="240"/>
      <c r="MJ82" s="240"/>
      <c r="MK82" s="240"/>
      <c r="ML82" s="240"/>
      <c r="MM82" s="240"/>
      <c r="MN82" s="240"/>
      <c r="MO82" s="240"/>
      <c r="MP82" s="240"/>
      <c r="MQ82" s="240"/>
      <c r="MR82" s="240"/>
      <c r="MS82" s="240"/>
      <c r="MT82" s="240"/>
      <c r="MU82" s="240"/>
      <c r="MV82" s="240"/>
      <c r="MW82" s="240"/>
      <c r="MX82" s="240"/>
      <c r="MY82" s="240">
        <f t="shared" si="255"/>
        <v>0</v>
      </c>
      <c r="NB82" s="240"/>
      <c r="NC82" s="240"/>
      <c r="ND82" s="240"/>
      <c r="NE82" s="240"/>
      <c r="NF82" s="240"/>
      <c r="NG82" s="240"/>
      <c r="NH82" s="240"/>
      <c r="NI82" s="240"/>
      <c r="NJ82" s="240"/>
      <c r="NK82" s="240"/>
      <c r="NL82" s="240"/>
      <c r="NM82" s="240"/>
      <c r="NN82" s="240"/>
      <c r="NO82" s="240"/>
      <c r="NP82" s="240"/>
      <c r="NQ82" s="240"/>
      <c r="NR82" s="240"/>
      <c r="NS82" s="240"/>
      <c r="NT82" s="240"/>
      <c r="NU82" s="240"/>
      <c r="NV82" s="240"/>
      <c r="NW82" s="240"/>
      <c r="NX82" s="240"/>
      <c r="NY82" s="240"/>
      <c r="NZ82" s="240"/>
      <c r="OA82" s="240"/>
      <c r="OB82" s="240"/>
      <c r="OC82" s="240"/>
      <c r="OD82" s="240"/>
      <c r="OE82" s="240"/>
      <c r="OF82" s="240">
        <f t="shared" si="256"/>
        <v>0</v>
      </c>
      <c r="OI82" s="240"/>
      <c r="OJ82" s="240"/>
      <c r="OK82" s="240"/>
      <c r="OL82" s="240"/>
      <c r="OM82" s="240"/>
      <c r="ON82" s="240"/>
      <c r="OO82" s="240"/>
      <c r="OP82" s="240"/>
      <c r="OQ82" s="240"/>
      <c r="OR82" s="240"/>
      <c r="OS82" s="240"/>
      <c r="OT82" s="240"/>
      <c r="OU82" s="240"/>
      <c r="OV82" s="240"/>
      <c r="OW82" s="240"/>
      <c r="OX82" s="240"/>
      <c r="OY82" s="240"/>
      <c r="OZ82" s="240"/>
      <c r="PA82" s="240"/>
      <c r="PB82" s="240"/>
      <c r="PC82" s="240"/>
      <c r="PD82" s="240"/>
      <c r="PE82" s="240"/>
      <c r="PF82" s="240"/>
      <c r="PG82" s="240"/>
      <c r="PH82" s="240"/>
      <c r="PI82" s="240"/>
      <c r="PJ82" s="240"/>
      <c r="PK82" s="240"/>
      <c r="PL82" s="240"/>
      <c r="PM82" s="240">
        <f t="shared" si="257"/>
        <v>0</v>
      </c>
      <c r="PP82" s="240"/>
      <c r="PQ82" s="240"/>
      <c r="PR82" s="240"/>
      <c r="PS82" s="240"/>
      <c r="PT82" s="240"/>
      <c r="PU82" s="240"/>
      <c r="PV82" s="240"/>
      <c r="PW82" s="240"/>
      <c r="PX82" s="240"/>
      <c r="PY82" s="240"/>
      <c r="PZ82" s="240"/>
      <c r="QA82" s="240"/>
      <c r="QB82" s="240"/>
      <c r="QC82" s="240"/>
      <c r="QD82" s="240"/>
      <c r="QE82" s="240"/>
      <c r="QF82" s="240"/>
      <c r="QG82" s="240"/>
      <c r="QH82" s="240"/>
      <c r="QI82" s="240"/>
      <c r="QJ82" s="240"/>
      <c r="QK82" s="240"/>
      <c r="QL82" s="240"/>
      <c r="QM82" s="240"/>
      <c r="QN82" s="240"/>
      <c r="QO82" s="240"/>
      <c r="QP82" s="240"/>
      <c r="QQ82" s="240"/>
      <c r="QR82" s="240"/>
      <c r="QS82" s="240"/>
      <c r="QT82" s="242">
        <f t="shared" si="258"/>
        <v>0</v>
      </c>
      <c r="QU82" s="235"/>
      <c r="QV82" s="235"/>
      <c r="QW82" s="240"/>
      <c r="QX82" s="240"/>
      <c r="QY82" s="240"/>
      <c r="QZ82" s="240"/>
      <c r="RA82" s="240"/>
      <c r="RB82" s="240"/>
      <c r="RC82" s="240"/>
      <c r="RD82" s="240"/>
      <c r="RE82" s="240"/>
      <c r="RF82" s="240"/>
      <c r="RG82" s="240"/>
      <c r="RH82" s="240"/>
      <c r="RI82" s="240"/>
      <c r="RJ82" s="240"/>
      <c r="RK82" s="240"/>
      <c r="RL82" s="240"/>
      <c r="RM82" s="240"/>
      <c r="RN82" s="240"/>
      <c r="RO82" s="240"/>
      <c r="RP82" s="240"/>
      <c r="RQ82" s="240"/>
      <c r="RR82" s="240"/>
      <c r="RS82" s="240"/>
      <c r="RT82" s="240"/>
      <c r="RU82" s="240"/>
      <c r="RV82" s="240"/>
      <c r="RW82" s="240"/>
      <c r="RX82" s="240"/>
      <c r="RY82" s="240"/>
      <c r="RZ82" s="240"/>
      <c r="SA82" s="240"/>
    </row>
    <row r="83" spans="1:495" s="223" customFormat="1" ht="15" hidden="1" outlineLevel="1">
      <c r="A83" s="604">
        <f t="shared" si="253"/>
        <v>71</v>
      </c>
      <c r="B83" s="331"/>
      <c r="C83" s="513"/>
      <c r="D83" s="513"/>
      <c r="E83" s="514"/>
      <c r="F83" s="240"/>
      <c r="G83" s="513"/>
      <c r="H83" s="240"/>
      <c r="I83" s="240"/>
      <c r="J83" s="240"/>
      <c r="K83" s="240"/>
      <c r="L83" s="240"/>
      <c r="M83" s="240"/>
      <c r="N83" s="240"/>
      <c r="O83" s="240"/>
      <c r="P83" s="240"/>
      <c r="Q83" s="240"/>
      <c r="R83" s="240"/>
      <c r="S83" s="240"/>
      <c r="T83" s="240"/>
      <c r="U83" s="240"/>
      <c r="V83" s="240"/>
      <c r="W83" s="240"/>
      <c r="X83" s="240"/>
      <c r="Y83" s="240"/>
      <c r="Z83" s="240"/>
      <c r="AA83" s="240"/>
      <c r="AB83" s="240"/>
      <c r="AC83" s="240"/>
      <c r="AD83" s="240"/>
      <c r="AE83" s="240"/>
      <c r="AF83" s="240"/>
      <c r="AG83" s="240"/>
      <c r="AJ83" s="240"/>
      <c r="AK83" s="240"/>
      <c r="AL83" s="240"/>
      <c r="AM83" s="240"/>
      <c r="AN83" s="240"/>
      <c r="AO83" s="240"/>
      <c r="AP83" s="240"/>
      <c r="AQ83" s="240"/>
      <c r="AR83" s="240"/>
      <c r="AS83" s="240"/>
      <c r="AT83" s="240"/>
      <c r="AU83" s="240"/>
      <c r="AV83" s="240"/>
      <c r="AW83" s="240"/>
      <c r="AX83" s="240"/>
      <c r="AY83" s="240"/>
      <c r="AZ83" s="240"/>
      <c r="BA83" s="240"/>
      <c r="BB83" s="240"/>
      <c r="BC83" s="240"/>
      <c r="BD83" s="240"/>
      <c r="BE83" s="240"/>
      <c r="BF83" s="240"/>
      <c r="BG83" s="240"/>
      <c r="BH83" s="240"/>
      <c r="BI83" s="240"/>
      <c r="BJ83" s="240"/>
      <c r="BK83" s="240"/>
      <c r="BL83" s="240"/>
      <c r="BM83" s="240"/>
      <c r="BN83" s="240"/>
      <c r="BQ83" s="240"/>
      <c r="BR83" s="240"/>
      <c r="BS83" s="240"/>
      <c r="BT83" s="240"/>
      <c r="BU83" s="240"/>
      <c r="BV83" s="240"/>
      <c r="BW83" s="240"/>
      <c r="BX83" s="240"/>
      <c r="BY83" s="240"/>
      <c r="BZ83" s="240"/>
      <c r="CA83" s="240"/>
      <c r="CB83" s="240"/>
      <c r="CC83" s="240"/>
      <c r="CD83" s="240"/>
      <c r="CE83" s="240"/>
      <c r="CF83" s="240"/>
      <c r="CG83" s="240"/>
      <c r="CH83" s="240"/>
      <c r="CI83" s="240"/>
      <c r="CJ83" s="240"/>
      <c r="CK83" s="240"/>
      <c r="CL83" s="240"/>
      <c r="CM83" s="240"/>
      <c r="CN83" s="240"/>
      <c r="CO83" s="240"/>
      <c r="CP83" s="240"/>
      <c r="CQ83" s="240"/>
      <c r="CR83" s="240"/>
      <c r="CS83" s="240"/>
      <c r="CT83" s="240"/>
      <c r="CU83" s="240"/>
      <c r="CX83" s="240"/>
      <c r="CY83" s="240"/>
      <c r="CZ83" s="240"/>
      <c r="DA83" s="240"/>
      <c r="DB83" s="240"/>
      <c r="DC83" s="240"/>
      <c r="DD83" s="240"/>
      <c r="DE83" s="240"/>
      <c r="DF83" s="240"/>
      <c r="DG83" s="240"/>
      <c r="DH83" s="240"/>
      <c r="DI83" s="240"/>
      <c r="DJ83" s="240"/>
      <c r="DK83" s="240"/>
      <c r="DL83" s="240"/>
      <c r="DM83" s="240"/>
      <c r="DN83" s="240"/>
      <c r="DO83" s="240"/>
      <c r="DP83" s="240"/>
      <c r="DQ83" s="240"/>
      <c r="DR83" s="240"/>
      <c r="DS83" s="240"/>
      <c r="DT83" s="240"/>
      <c r="DU83" s="240"/>
      <c r="DV83" s="240"/>
      <c r="DW83" s="240"/>
      <c r="DX83" s="240"/>
      <c r="DY83" s="240"/>
      <c r="DZ83" s="240"/>
      <c r="EA83" s="240"/>
      <c r="EB83" s="240"/>
      <c r="EE83" s="240"/>
      <c r="EF83" s="240"/>
      <c r="EG83" s="240"/>
      <c r="EH83" s="240"/>
      <c r="EI83" s="240"/>
      <c r="EJ83" s="240"/>
      <c r="EK83" s="240"/>
      <c r="EL83" s="240"/>
      <c r="EM83" s="240"/>
      <c r="EN83" s="240"/>
      <c r="EO83" s="240"/>
      <c r="EP83" s="240"/>
      <c r="EQ83" s="240"/>
      <c r="ER83" s="240"/>
      <c r="ES83" s="240"/>
      <c r="ET83" s="240"/>
      <c r="EU83" s="240"/>
      <c r="EV83" s="240"/>
      <c r="EW83" s="240"/>
      <c r="EX83" s="240"/>
      <c r="EY83" s="240"/>
      <c r="EZ83" s="240"/>
      <c r="FA83" s="240"/>
      <c r="FB83" s="240"/>
      <c r="FC83" s="240"/>
      <c r="FD83" s="240"/>
      <c r="FE83" s="240"/>
      <c r="FF83" s="240"/>
      <c r="FG83" s="240"/>
      <c r="FH83" s="240"/>
      <c r="FI83" s="240"/>
      <c r="FL83" s="240"/>
      <c r="FM83" s="240"/>
      <c r="FN83" s="240"/>
      <c r="FO83" s="240"/>
      <c r="FP83" s="240"/>
      <c r="FQ83" s="240"/>
      <c r="FR83" s="240"/>
      <c r="FS83" s="240"/>
      <c r="FT83" s="240"/>
      <c r="FU83" s="240"/>
      <c r="FV83" s="240"/>
      <c r="FW83" s="240"/>
      <c r="FX83" s="240"/>
      <c r="FY83" s="240"/>
      <c r="FZ83" s="240"/>
      <c r="GA83" s="240"/>
      <c r="GB83" s="240"/>
      <c r="GC83" s="240"/>
      <c r="GD83" s="240"/>
      <c r="GE83" s="240"/>
      <c r="GF83" s="240"/>
      <c r="GG83" s="240"/>
      <c r="GH83" s="240"/>
      <c r="GI83" s="240"/>
      <c r="GJ83" s="240"/>
      <c r="GK83" s="240"/>
      <c r="GL83" s="240"/>
      <c r="GM83" s="240"/>
      <c r="GN83" s="240"/>
      <c r="GO83" s="240"/>
      <c r="GP83" s="240"/>
      <c r="GS83" s="240"/>
      <c r="GT83" s="240"/>
      <c r="GU83" s="240"/>
      <c r="GV83" s="240"/>
      <c r="GW83" s="240"/>
      <c r="GX83" s="240"/>
      <c r="GY83" s="240"/>
      <c r="GZ83" s="240"/>
      <c r="HA83" s="240"/>
      <c r="HB83" s="240"/>
      <c r="HC83" s="240"/>
      <c r="HD83" s="240"/>
      <c r="HE83" s="240"/>
      <c r="HF83" s="240"/>
      <c r="HG83" s="240"/>
      <c r="HH83" s="240"/>
      <c r="HI83" s="240"/>
      <c r="HJ83" s="240"/>
      <c r="HK83" s="240"/>
      <c r="HL83" s="240"/>
      <c r="HM83" s="240"/>
      <c r="HN83" s="240"/>
      <c r="HO83" s="240"/>
      <c r="HP83" s="240"/>
      <c r="HQ83" s="240"/>
      <c r="HR83" s="240"/>
      <c r="HS83" s="240"/>
      <c r="HT83" s="240"/>
      <c r="HU83" s="240"/>
      <c r="HV83" s="240"/>
      <c r="HW83" s="240"/>
      <c r="HZ83" s="240"/>
      <c r="IA83" s="240"/>
      <c r="IB83" s="240"/>
      <c r="IC83" s="240"/>
      <c r="ID83" s="240"/>
      <c r="IE83" s="240"/>
      <c r="IF83" s="240"/>
      <c r="IG83" s="240"/>
      <c r="IH83" s="240"/>
      <c r="II83" s="240"/>
      <c r="IJ83" s="240"/>
      <c r="IK83" s="240"/>
      <c r="IL83" s="240"/>
      <c r="IM83" s="240"/>
      <c r="IN83" s="240"/>
      <c r="IO83" s="240"/>
      <c r="IP83" s="240"/>
      <c r="IQ83" s="240"/>
      <c r="IR83" s="240"/>
      <c r="IS83" s="240"/>
      <c r="IT83" s="240"/>
      <c r="IU83" s="240"/>
      <c r="IV83" s="240"/>
      <c r="IW83" s="240"/>
      <c r="IX83" s="240"/>
      <c r="IY83" s="240"/>
      <c r="IZ83" s="240"/>
      <c r="JA83" s="240"/>
      <c r="JB83" s="240"/>
      <c r="JC83" s="514"/>
      <c r="JD83" s="240">
        <f t="shared" si="238"/>
        <v>0</v>
      </c>
      <c r="JG83" s="240"/>
      <c r="JH83" s="240"/>
      <c r="JI83" s="240"/>
      <c r="JJ83" s="240"/>
      <c r="JK83" s="240"/>
      <c r="JL83" s="240"/>
      <c r="JM83" s="240"/>
      <c r="JN83" s="240"/>
      <c r="JO83" s="240"/>
      <c r="JP83" s="240"/>
      <c r="JQ83" s="240"/>
      <c r="JR83" s="240"/>
      <c r="JS83" s="240"/>
      <c r="JT83" s="240"/>
      <c r="JU83" s="240"/>
      <c r="JV83" s="240"/>
      <c r="JW83" s="240"/>
      <c r="JX83" s="240"/>
      <c r="JY83" s="240"/>
      <c r="JZ83" s="240"/>
      <c r="KA83" s="240"/>
      <c r="KB83" s="240"/>
      <c r="KC83" s="240"/>
      <c r="KD83" s="240"/>
      <c r="KE83" s="240"/>
      <c r="KF83" s="240"/>
      <c r="KG83" s="240"/>
      <c r="KH83" s="240"/>
      <c r="KI83" s="240"/>
      <c r="KJ83" s="240"/>
      <c r="KK83" s="240">
        <f t="shared" si="252"/>
        <v>0</v>
      </c>
      <c r="KL83" s="234"/>
      <c r="KN83" s="240"/>
      <c r="KO83" s="240"/>
      <c r="KP83" s="240"/>
      <c r="KQ83" s="240"/>
      <c r="KR83" s="240"/>
      <c r="KS83" s="240"/>
      <c r="KT83" s="240"/>
      <c r="KU83" s="240"/>
      <c r="KV83" s="240"/>
      <c r="KW83" s="240"/>
      <c r="KX83" s="240"/>
      <c r="KY83" s="240"/>
      <c r="KZ83" s="240"/>
      <c r="LA83" s="240"/>
      <c r="LB83" s="240"/>
      <c r="LC83" s="240"/>
      <c r="LD83" s="240"/>
      <c r="LE83" s="240"/>
      <c r="LF83" s="240"/>
      <c r="LG83" s="240"/>
      <c r="LH83" s="240"/>
      <c r="LI83" s="240"/>
      <c r="LJ83" s="240"/>
      <c r="LK83" s="240"/>
      <c r="LL83" s="240"/>
      <c r="LM83" s="240"/>
      <c r="LN83" s="240"/>
      <c r="LO83" s="240"/>
      <c r="LP83" s="240"/>
      <c r="LQ83" s="240"/>
      <c r="LR83" s="240">
        <f t="shared" si="254"/>
        <v>0</v>
      </c>
      <c r="LU83" s="240"/>
      <c r="LV83" s="240"/>
      <c r="LW83" s="240"/>
      <c r="LX83" s="240"/>
      <c r="LY83" s="240"/>
      <c r="LZ83" s="240"/>
      <c r="MA83" s="240"/>
      <c r="MB83" s="240"/>
      <c r="MC83" s="240"/>
      <c r="MD83" s="240"/>
      <c r="ME83" s="240"/>
      <c r="MF83" s="240"/>
      <c r="MG83" s="240"/>
      <c r="MH83" s="240"/>
      <c r="MI83" s="240"/>
      <c r="MJ83" s="240"/>
      <c r="MK83" s="240"/>
      <c r="ML83" s="240"/>
      <c r="MM83" s="240"/>
      <c r="MN83" s="240"/>
      <c r="MO83" s="240"/>
      <c r="MP83" s="240"/>
      <c r="MQ83" s="240"/>
      <c r="MR83" s="240"/>
      <c r="MS83" s="240"/>
      <c r="MT83" s="240"/>
      <c r="MU83" s="240"/>
      <c r="MV83" s="240"/>
      <c r="MW83" s="240"/>
      <c r="MX83" s="240"/>
      <c r="MY83" s="240">
        <f t="shared" si="255"/>
        <v>0</v>
      </c>
      <c r="NB83" s="240"/>
      <c r="NC83" s="240"/>
      <c r="ND83" s="240"/>
      <c r="NE83" s="240"/>
      <c r="NF83" s="240"/>
      <c r="NG83" s="240"/>
      <c r="NH83" s="240"/>
      <c r="NI83" s="240"/>
      <c r="NJ83" s="240"/>
      <c r="NK83" s="240"/>
      <c r="NL83" s="240"/>
      <c r="NM83" s="240"/>
      <c r="NN83" s="240"/>
      <c r="NO83" s="240"/>
      <c r="NP83" s="240"/>
      <c r="NQ83" s="240"/>
      <c r="NR83" s="240"/>
      <c r="NS83" s="240"/>
      <c r="NT83" s="240"/>
      <c r="NU83" s="240"/>
      <c r="NV83" s="240"/>
      <c r="NW83" s="240"/>
      <c r="NX83" s="240"/>
      <c r="NY83" s="240"/>
      <c r="NZ83" s="240"/>
      <c r="OA83" s="240"/>
      <c r="OB83" s="240"/>
      <c r="OC83" s="240"/>
      <c r="OD83" s="240"/>
      <c r="OE83" s="240"/>
      <c r="OF83" s="240">
        <f t="shared" si="256"/>
        <v>0</v>
      </c>
      <c r="OI83" s="240"/>
      <c r="OJ83" s="240"/>
      <c r="OK83" s="240"/>
      <c r="OL83" s="240"/>
      <c r="OM83" s="240"/>
      <c r="ON83" s="240"/>
      <c r="OO83" s="240"/>
      <c r="OP83" s="240"/>
      <c r="OQ83" s="240"/>
      <c r="OR83" s="240"/>
      <c r="OS83" s="240"/>
      <c r="OT83" s="240"/>
      <c r="OU83" s="240"/>
      <c r="OV83" s="240"/>
      <c r="OW83" s="240"/>
      <c r="OX83" s="240"/>
      <c r="OY83" s="240"/>
      <c r="OZ83" s="240"/>
      <c r="PA83" s="240"/>
      <c r="PB83" s="240"/>
      <c r="PC83" s="240"/>
      <c r="PD83" s="240"/>
      <c r="PE83" s="240"/>
      <c r="PF83" s="240"/>
      <c r="PG83" s="240"/>
      <c r="PH83" s="240"/>
      <c r="PI83" s="240"/>
      <c r="PJ83" s="240"/>
      <c r="PK83" s="240"/>
      <c r="PL83" s="240"/>
      <c r="PM83" s="240">
        <f t="shared" si="257"/>
        <v>0</v>
      </c>
      <c r="PP83" s="240"/>
      <c r="PQ83" s="240"/>
      <c r="PR83" s="240"/>
      <c r="PS83" s="240"/>
      <c r="PT83" s="240"/>
      <c r="PU83" s="240"/>
      <c r="PV83" s="240"/>
      <c r="PW83" s="240"/>
      <c r="PX83" s="240"/>
      <c r="PY83" s="240"/>
      <c r="PZ83" s="240"/>
      <c r="QA83" s="240"/>
      <c r="QB83" s="240"/>
      <c r="QC83" s="240"/>
      <c r="QD83" s="240"/>
      <c r="QE83" s="240"/>
      <c r="QF83" s="240"/>
      <c r="QG83" s="240"/>
      <c r="QH83" s="240"/>
      <c r="QI83" s="240"/>
      <c r="QJ83" s="240"/>
      <c r="QK83" s="240"/>
      <c r="QL83" s="240"/>
      <c r="QM83" s="240"/>
      <c r="QN83" s="240"/>
      <c r="QO83" s="240"/>
      <c r="QP83" s="240"/>
      <c r="QQ83" s="240"/>
      <c r="QR83" s="240"/>
      <c r="QS83" s="240"/>
      <c r="QT83" s="242">
        <f t="shared" si="258"/>
        <v>0</v>
      </c>
      <c r="QU83" s="235"/>
      <c r="QV83" s="235"/>
      <c r="QW83" s="240"/>
      <c r="QX83" s="240"/>
      <c r="QY83" s="240"/>
      <c r="QZ83" s="240"/>
      <c r="RA83" s="240"/>
      <c r="RB83" s="240"/>
      <c r="RC83" s="240"/>
      <c r="RD83" s="240"/>
      <c r="RE83" s="240"/>
      <c r="RF83" s="240"/>
      <c r="RG83" s="240"/>
      <c r="RH83" s="240"/>
      <c r="RI83" s="240"/>
      <c r="RJ83" s="240"/>
      <c r="RK83" s="240"/>
      <c r="RL83" s="240"/>
      <c r="RM83" s="240"/>
      <c r="RN83" s="240"/>
      <c r="RO83" s="240"/>
      <c r="RP83" s="240"/>
      <c r="RQ83" s="240"/>
      <c r="RR83" s="240"/>
      <c r="RS83" s="240"/>
      <c r="RT83" s="240"/>
      <c r="RU83" s="240"/>
      <c r="RV83" s="240"/>
      <c r="RW83" s="240"/>
      <c r="RX83" s="240"/>
      <c r="RY83" s="240"/>
      <c r="RZ83" s="240"/>
      <c r="SA83" s="240"/>
    </row>
    <row r="84" spans="1:495" s="223" customFormat="1" ht="15" hidden="1" outlineLevel="1">
      <c r="A84" s="604">
        <f t="shared" si="253"/>
        <v>72</v>
      </c>
      <c r="B84" s="331"/>
      <c r="C84" s="513"/>
      <c r="D84" s="513"/>
      <c r="E84" s="514"/>
      <c r="F84" s="240"/>
      <c r="G84" s="513"/>
      <c r="H84" s="240"/>
      <c r="I84" s="240"/>
      <c r="J84" s="240"/>
      <c r="K84" s="240"/>
      <c r="L84" s="240"/>
      <c r="M84" s="240"/>
      <c r="N84" s="240"/>
      <c r="O84" s="240"/>
      <c r="P84" s="240"/>
      <c r="Q84" s="240"/>
      <c r="R84" s="240"/>
      <c r="S84" s="240"/>
      <c r="T84" s="240"/>
      <c r="U84" s="240"/>
      <c r="V84" s="240"/>
      <c r="W84" s="240"/>
      <c r="X84" s="240"/>
      <c r="Y84" s="240"/>
      <c r="Z84" s="240"/>
      <c r="AA84" s="240"/>
      <c r="AB84" s="240"/>
      <c r="AC84" s="240"/>
      <c r="AD84" s="240"/>
      <c r="AE84" s="240"/>
      <c r="AF84" s="240"/>
      <c r="AG84" s="240"/>
      <c r="AJ84" s="240"/>
      <c r="AK84" s="240"/>
      <c r="AL84" s="240"/>
      <c r="AM84" s="240"/>
      <c r="AN84" s="240"/>
      <c r="AO84" s="240"/>
      <c r="AP84" s="240"/>
      <c r="AQ84" s="240"/>
      <c r="AR84" s="240"/>
      <c r="AS84" s="240"/>
      <c r="AT84" s="240"/>
      <c r="AU84" s="240"/>
      <c r="AV84" s="240"/>
      <c r="AW84" s="240"/>
      <c r="AX84" s="240"/>
      <c r="AY84" s="240"/>
      <c r="AZ84" s="240"/>
      <c r="BA84" s="240"/>
      <c r="BB84" s="240"/>
      <c r="BC84" s="240"/>
      <c r="BD84" s="240"/>
      <c r="BE84" s="240"/>
      <c r="BF84" s="240"/>
      <c r="BG84" s="240"/>
      <c r="BH84" s="240"/>
      <c r="BI84" s="240"/>
      <c r="BJ84" s="240"/>
      <c r="BK84" s="240"/>
      <c r="BL84" s="240"/>
      <c r="BM84" s="240"/>
      <c r="BN84" s="240"/>
      <c r="BQ84" s="240"/>
      <c r="BR84" s="240"/>
      <c r="BS84" s="240"/>
      <c r="BT84" s="240"/>
      <c r="BU84" s="240"/>
      <c r="BV84" s="240"/>
      <c r="BW84" s="240"/>
      <c r="BX84" s="240"/>
      <c r="BY84" s="240"/>
      <c r="BZ84" s="240"/>
      <c r="CA84" s="240"/>
      <c r="CB84" s="240"/>
      <c r="CC84" s="240"/>
      <c r="CD84" s="240"/>
      <c r="CE84" s="240"/>
      <c r="CF84" s="240"/>
      <c r="CG84" s="240"/>
      <c r="CH84" s="240"/>
      <c r="CI84" s="240"/>
      <c r="CJ84" s="240"/>
      <c r="CK84" s="240"/>
      <c r="CL84" s="240"/>
      <c r="CM84" s="240"/>
      <c r="CN84" s="240"/>
      <c r="CO84" s="240"/>
      <c r="CP84" s="240"/>
      <c r="CQ84" s="240"/>
      <c r="CR84" s="240"/>
      <c r="CS84" s="240"/>
      <c r="CT84" s="240"/>
      <c r="CU84" s="240"/>
      <c r="CX84" s="240"/>
      <c r="CY84" s="240"/>
      <c r="CZ84" s="240"/>
      <c r="DA84" s="240"/>
      <c r="DB84" s="240"/>
      <c r="DC84" s="240"/>
      <c r="DD84" s="240"/>
      <c r="DE84" s="240"/>
      <c r="DF84" s="240"/>
      <c r="DG84" s="240"/>
      <c r="DH84" s="240"/>
      <c r="DI84" s="240"/>
      <c r="DJ84" s="240"/>
      <c r="DK84" s="240"/>
      <c r="DL84" s="240"/>
      <c r="DM84" s="240"/>
      <c r="DN84" s="240"/>
      <c r="DO84" s="240"/>
      <c r="DP84" s="240"/>
      <c r="DQ84" s="240"/>
      <c r="DR84" s="240"/>
      <c r="DS84" s="240"/>
      <c r="DT84" s="240"/>
      <c r="DU84" s="240"/>
      <c r="DV84" s="240"/>
      <c r="DW84" s="240"/>
      <c r="DX84" s="240"/>
      <c r="DY84" s="240"/>
      <c r="DZ84" s="240"/>
      <c r="EA84" s="240"/>
      <c r="EB84" s="240"/>
      <c r="EE84" s="240"/>
      <c r="EF84" s="240"/>
      <c r="EG84" s="240"/>
      <c r="EH84" s="240"/>
      <c r="EI84" s="240"/>
      <c r="EJ84" s="240"/>
      <c r="EK84" s="240"/>
      <c r="EL84" s="240"/>
      <c r="EM84" s="240"/>
      <c r="EN84" s="240"/>
      <c r="EO84" s="240"/>
      <c r="EP84" s="240"/>
      <c r="EQ84" s="240"/>
      <c r="ER84" s="240"/>
      <c r="ES84" s="240"/>
      <c r="ET84" s="240"/>
      <c r="EU84" s="240"/>
      <c r="EV84" s="240"/>
      <c r="EW84" s="240"/>
      <c r="EX84" s="240"/>
      <c r="EY84" s="240"/>
      <c r="EZ84" s="240"/>
      <c r="FA84" s="240"/>
      <c r="FB84" s="240"/>
      <c r="FC84" s="240"/>
      <c r="FD84" s="240"/>
      <c r="FE84" s="240"/>
      <c r="FF84" s="240"/>
      <c r="FG84" s="240"/>
      <c r="FH84" s="240"/>
      <c r="FI84" s="240"/>
      <c r="FL84" s="240"/>
      <c r="FM84" s="240"/>
      <c r="FN84" s="240"/>
      <c r="FO84" s="240"/>
      <c r="FP84" s="240"/>
      <c r="FQ84" s="240"/>
      <c r="FR84" s="240"/>
      <c r="FS84" s="240"/>
      <c r="FT84" s="240"/>
      <c r="FU84" s="240"/>
      <c r="FV84" s="240"/>
      <c r="FW84" s="240"/>
      <c r="FX84" s="240"/>
      <c r="FY84" s="240"/>
      <c r="FZ84" s="240"/>
      <c r="GA84" s="240"/>
      <c r="GB84" s="240"/>
      <c r="GC84" s="240"/>
      <c r="GD84" s="240"/>
      <c r="GE84" s="240"/>
      <c r="GF84" s="240"/>
      <c r="GG84" s="240"/>
      <c r="GH84" s="240"/>
      <c r="GI84" s="240"/>
      <c r="GJ84" s="240"/>
      <c r="GK84" s="240"/>
      <c r="GL84" s="240"/>
      <c r="GM84" s="240"/>
      <c r="GN84" s="240"/>
      <c r="GO84" s="240"/>
      <c r="GP84" s="240"/>
      <c r="GS84" s="240"/>
      <c r="GT84" s="240"/>
      <c r="GU84" s="240"/>
      <c r="GV84" s="240"/>
      <c r="GW84" s="240"/>
      <c r="GX84" s="240"/>
      <c r="GY84" s="240"/>
      <c r="GZ84" s="240"/>
      <c r="HA84" s="240"/>
      <c r="HB84" s="240"/>
      <c r="HC84" s="240"/>
      <c r="HD84" s="240"/>
      <c r="HE84" s="240"/>
      <c r="HF84" s="240"/>
      <c r="HG84" s="240"/>
      <c r="HH84" s="240"/>
      <c r="HI84" s="240"/>
      <c r="HJ84" s="240"/>
      <c r="HK84" s="240"/>
      <c r="HL84" s="240"/>
      <c r="HM84" s="240"/>
      <c r="HN84" s="240"/>
      <c r="HO84" s="240"/>
      <c r="HP84" s="240"/>
      <c r="HQ84" s="240"/>
      <c r="HR84" s="240"/>
      <c r="HS84" s="240"/>
      <c r="HT84" s="240"/>
      <c r="HU84" s="240"/>
      <c r="HV84" s="240"/>
      <c r="HW84" s="240"/>
      <c r="HZ84" s="240"/>
      <c r="IA84" s="240"/>
      <c r="IB84" s="240"/>
      <c r="IC84" s="240"/>
      <c r="ID84" s="240"/>
      <c r="IE84" s="240"/>
      <c r="IF84" s="240"/>
      <c r="IG84" s="240"/>
      <c r="IH84" s="240"/>
      <c r="II84" s="240"/>
      <c r="IJ84" s="240"/>
      <c r="IK84" s="240"/>
      <c r="IL84" s="240"/>
      <c r="IM84" s="240"/>
      <c r="IN84" s="240"/>
      <c r="IO84" s="240"/>
      <c r="IP84" s="240"/>
      <c r="IQ84" s="240"/>
      <c r="IR84" s="240"/>
      <c r="IS84" s="240"/>
      <c r="IT84" s="240"/>
      <c r="IU84" s="240"/>
      <c r="IV84" s="240"/>
      <c r="IW84" s="240"/>
      <c r="IX84" s="240"/>
      <c r="IY84" s="240"/>
      <c r="IZ84" s="240"/>
      <c r="JA84" s="240"/>
      <c r="JB84" s="240"/>
      <c r="JC84" s="514"/>
      <c r="JD84" s="240">
        <f t="shared" si="238"/>
        <v>0</v>
      </c>
      <c r="JG84" s="240"/>
      <c r="JH84" s="240"/>
      <c r="JI84" s="240"/>
      <c r="JJ84" s="240"/>
      <c r="JK84" s="240"/>
      <c r="JL84" s="240"/>
      <c r="JM84" s="240"/>
      <c r="JN84" s="240"/>
      <c r="JO84" s="240"/>
      <c r="JP84" s="240"/>
      <c r="JQ84" s="240"/>
      <c r="JR84" s="240"/>
      <c r="JS84" s="240"/>
      <c r="JT84" s="240"/>
      <c r="JU84" s="240"/>
      <c r="JV84" s="240"/>
      <c r="JW84" s="240"/>
      <c r="JX84" s="240"/>
      <c r="JY84" s="240"/>
      <c r="JZ84" s="240"/>
      <c r="KA84" s="240"/>
      <c r="KB84" s="240"/>
      <c r="KC84" s="240"/>
      <c r="KD84" s="240"/>
      <c r="KE84" s="240"/>
      <c r="KF84" s="240"/>
      <c r="KG84" s="240"/>
      <c r="KH84" s="240"/>
      <c r="KI84" s="240"/>
      <c r="KJ84" s="240"/>
      <c r="KK84" s="240">
        <f t="shared" si="252"/>
        <v>0</v>
      </c>
      <c r="KL84" s="234"/>
      <c r="KN84" s="240"/>
      <c r="KO84" s="240"/>
      <c r="KP84" s="240"/>
      <c r="KQ84" s="240"/>
      <c r="KR84" s="240"/>
      <c r="KS84" s="240"/>
      <c r="KT84" s="240"/>
      <c r="KU84" s="240"/>
      <c r="KV84" s="240"/>
      <c r="KW84" s="240"/>
      <c r="KX84" s="240"/>
      <c r="KY84" s="240"/>
      <c r="KZ84" s="240"/>
      <c r="LA84" s="240"/>
      <c r="LB84" s="240"/>
      <c r="LC84" s="240"/>
      <c r="LD84" s="240"/>
      <c r="LE84" s="240"/>
      <c r="LF84" s="240"/>
      <c r="LG84" s="240"/>
      <c r="LH84" s="240"/>
      <c r="LI84" s="240"/>
      <c r="LJ84" s="240"/>
      <c r="LK84" s="240"/>
      <c r="LL84" s="240"/>
      <c r="LM84" s="240"/>
      <c r="LN84" s="240"/>
      <c r="LO84" s="240"/>
      <c r="LP84" s="240"/>
      <c r="LQ84" s="240"/>
      <c r="LR84" s="240">
        <f t="shared" si="254"/>
        <v>0</v>
      </c>
      <c r="LU84" s="240"/>
      <c r="LV84" s="240"/>
      <c r="LW84" s="240"/>
      <c r="LX84" s="240"/>
      <c r="LY84" s="240"/>
      <c r="LZ84" s="240"/>
      <c r="MA84" s="240"/>
      <c r="MB84" s="240"/>
      <c r="MC84" s="240"/>
      <c r="MD84" s="240"/>
      <c r="ME84" s="240"/>
      <c r="MF84" s="240"/>
      <c r="MG84" s="240"/>
      <c r="MH84" s="240"/>
      <c r="MI84" s="240"/>
      <c r="MJ84" s="240"/>
      <c r="MK84" s="240"/>
      <c r="ML84" s="240"/>
      <c r="MM84" s="240"/>
      <c r="MN84" s="240"/>
      <c r="MO84" s="240"/>
      <c r="MP84" s="240"/>
      <c r="MQ84" s="240"/>
      <c r="MR84" s="240"/>
      <c r="MS84" s="240"/>
      <c r="MT84" s="240"/>
      <c r="MU84" s="240"/>
      <c r="MV84" s="240"/>
      <c r="MW84" s="240"/>
      <c r="MX84" s="240"/>
      <c r="MY84" s="240">
        <f t="shared" si="255"/>
        <v>0</v>
      </c>
      <c r="NB84" s="240"/>
      <c r="NC84" s="240"/>
      <c r="ND84" s="240"/>
      <c r="NE84" s="240"/>
      <c r="NF84" s="240"/>
      <c r="NG84" s="240"/>
      <c r="NH84" s="240"/>
      <c r="NI84" s="240"/>
      <c r="NJ84" s="240"/>
      <c r="NK84" s="240"/>
      <c r="NL84" s="240"/>
      <c r="NM84" s="240"/>
      <c r="NN84" s="240"/>
      <c r="NO84" s="240"/>
      <c r="NP84" s="240"/>
      <c r="NQ84" s="240"/>
      <c r="NR84" s="240"/>
      <c r="NS84" s="240"/>
      <c r="NT84" s="240"/>
      <c r="NU84" s="240"/>
      <c r="NV84" s="240"/>
      <c r="NW84" s="240"/>
      <c r="NX84" s="240"/>
      <c r="NY84" s="240"/>
      <c r="NZ84" s="240"/>
      <c r="OA84" s="240"/>
      <c r="OB84" s="240"/>
      <c r="OC84" s="240"/>
      <c r="OD84" s="240"/>
      <c r="OE84" s="240"/>
      <c r="OF84" s="240">
        <f t="shared" si="256"/>
        <v>0</v>
      </c>
      <c r="OI84" s="240"/>
      <c r="OJ84" s="240"/>
      <c r="OK84" s="240"/>
      <c r="OL84" s="240"/>
      <c r="OM84" s="240"/>
      <c r="ON84" s="240"/>
      <c r="OO84" s="240"/>
      <c r="OP84" s="240"/>
      <c r="OQ84" s="240"/>
      <c r="OR84" s="240"/>
      <c r="OS84" s="240"/>
      <c r="OT84" s="240"/>
      <c r="OU84" s="240"/>
      <c r="OV84" s="240"/>
      <c r="OW84" s="240"/>
      <c r="OX84" s="240"/>
      <c r="OY84" s="240"/>
      <c r="OZ84" s="240"/>
      <c r="PA84" s="240"/>
      <c r="PB84" s="240"/>
      <c r="PC84" s="240"/>
      <c r="PD84" s="240"/>
      <c r="PE84" s="240"/>
      <c r="PF84" s="240"/>
      <c r="PG84" s="240"/>
      <c r="PH84" s="240"/>
      <c r="PI84" s="240"/>
      <c r="PJ84" s="240"/>
      <c r="PK84" s="240"/>
      <c r="PL84" s="240"/>
      <c r="PM84" s="240">
        <f t="shared" si="257"/>
        <v>0</v>
      </c>
      <c r="PP84" s="240"/>
      <c r="PQ84" s="240"/>
      <c r="PR84" s="240"/>
      <c r="PS84" s="240"/>
      <c r="PT84" s="240"/>
      <c r="PU84" s="240"/>
      <c r="PV84" s="240"/>
      <c r="PW84" s="240"/>
      <c r="PX84" s="240"/>
      <c r="PY84" s="240"/>
      <c r="PZ84" s="240"/>
      <c r="QA84" s="240"/>
      <c r="QB84" s="240"/>
      <c r="QC84" s="240"/>
      <c r="QD84" s="240"/>
      <c r="QE84" s="240"/>
      <c r="QF84" s="240"/>
      <c r="QG84" s="240"/>
      <c r="QH84" s="240"/>
      <c r="QI84" s="240"/>
      <c r="QJ84" s="240"/>
      <c r="QK84" s="240"/>
      <c r="QL84" s="240"/>
      <c r="QM84" s="240"/>
      <c r="QN84" s="240"/>
      <c r="QO84" s="240"/>
      <c r="QP84" s="240"/>
      <c r="QQ84" s="240"/>
      <c r="QR84" s="240"/>
      <c r="QS84" s="240"/>
      <c r="QT84" s="242">
        <f t="shared" si="258"/>
        <v>0</v>
      </c>
      <c r="QU84" s="235"/>
      <c r="QV84" s="235"/>
      <c r="QW84" s="240"/>
      <c r="QX84" s="240"/>
      <c r="QY84" s="240"/>
      <c r="QZ84" s="240"/>
      <c r="RA84" s="240"/>
      <c r="RB84" s="240"/>
      <c r="RC84" s="240"/>
      <c r="RD84" s="240"/>
      <c r="RE84" s="240"/>
      <c r="RF84" s="240"/>
      <c r="RG84" s="240"/>
      <c r="RH84" s="240"/>
      <c r="RI84" s="240"/>
      <c r="RJ84" s="240"/>
      <c r="RK84" s="240"/>
      <c r="RL84" s="240"/>
      <c r="RM84" s="240"/>
      <c r="RN84" s="240"/>
      <c r="RO84" s="240"/>
      <c r="RP84" s="240"/>
      <c r="RQ84" s="240"/>
      <c r="RR84" s="240"/>
      <c r="RS84" s="240"/>
      <c r="RT84" s="240"/>
      <c r="RU84" s="240"/>
      <c r="RV84" s="240"/>
      <c r="RW84" s="240"/>
      <c r="RX84" s="240"/>
      <c r="RY84" s="240"/>
      <c r="RZ84" s="240"/>
      <c r="SA84" s="240"/>
    </row>
    <row r="85" spans="1:495" s="223" customFormat="1" ht="15" hidden="1" outlineLevel="1">
      <c r="A85" s="604">
        <f t="shared" si="253"/>
        <v>73</v>
      </c>
      <c r="B85" s="331"/>
      <c r="C85" s="513"/>
      <c r="D85" s="513"/>
      <c r="E85" s="514"/>
      <c r="F85" s="240"/>
      <c r="G85" s="513"/>
      <c r="H85" s="240"/>
      <c r="I85" s="240"/>
      <c r="J85" s="240"/>
      <c r="K85" s="240"/>
      <c r="L85" s="240"/>
      <c r="M85" s="240"/>
      <c r="N85" s="240"/>
      <c r="O85" s="240"/>
      <c r="P85" s="240"/>
      <c r="Q85" s="240"/>
      <c r="R85" s="240"/>
      <c r="S85" s="240"/>
      <c r="T85" s="240"/>
      <c r="U85" s="240"/>
      <c r="V85" s="240"/>
      <c r="W85" s="240"/>
      <c r="X85" s="240"/>
      <c r="Y85" s="240"/>
      <c r="Z85" s="240"/>
      <c r="AA85" s="240"/>
      <c r="AB85" s="240"/>
      <c r="AC85" s="240"/>
      <c r="AD85" s="240"/>
      <c r="AE85" s="240"/>
      <c r="AF85" s="240"/>
      <c r="AG85" s="240"/>
      <c r="AJ85" s="240"/>
      <c r="AK85" s="240"/>
      <c r="AL85" s="240"/>
      <c r="AM85" s="240"/>
      <c r="AN85" s="240"/>
      <c r="AO85" s="240"/>
      <c r="AP85" s="240"/>
      <c r="AQ85" s="240"/>
      <c r="AR85" s="240"/>
      <c r="AS85" s="240"/>
      <c r="AT85" s="240"/>
      <c r="AU85" s="240"/>
      <c r="AV85" s="240"/>
      <c r="AW85" s="240"/>
      <c r="AX85" s="240"/>
      <c r="AY85" s="240"/>
      <c r="AZ85" s="240"/>
      <c r="BA85" s="240"/>
      <c r="BB85" s="240"/>
      <c r="BC85" s="240"/>
      <c r="BD85" s="240"/>
      <c r="BE85" s="240"/>
      <c r="BF85" s="240"/>
      <c r="BG85" s="240"/>
      <c r="BH85" s="240"/>
      <c r="BI85" s="240"/>
      <c r="BJ85" s="240"/>
      <c r="BK85" s="240"/>
      <c r="BL85" s="240"/>
      <c r="BM85" s="240"/>
      <c r="BN85" s="240"/>
      <c r="BQ85" s="240"/>
      <c r="BR85" s="240"/>
      <c r="BS85" s="240"/>
      <c r="BT85" s="240"/>
      <c r="BU85" s="240"/>
      <c r="BV85" s="240"/>
      <c r="BW85" s="240"/>
      <c r="BX85" s="240"/>
      <c r="BY85" s="240"/>
      <c r="BZ85" s="240"/>
      <c r="CA85" s="240"/>
      <c r="CB85" s="240"/>
      <c r="CC85" s="240"/>
      <c r="CD85" s="240"/>
      <c r="CE85" s="240"/>
      <c r="CF85" s="240"/>
      <c r="CG85" s="240"/>
      <c r="CH85" s="240"/>
      <c r="CI85" s="240"/>
      <c r="CJ85" s="240"/>
      <c r="CK85" s="240"/>
      <c r="CL85" s="240"/>
      <c r="CM85" s="240"/>
      <c r="CN85" s="240"/>
      <c r="CO85" s="240"/>
      <c r="CP85" s="240"/>
      <c r="CQ85" s="240"/>
      <c r="CR85" s="240"/>
      <c r="CS85" s="240"/>
      <c r="CT85" s="240"/>
      <c r="CU85" s="240"/>
      <c r="CX85" s="240"/>
      <c r="CY85" s="240"/>
      <c r="CZ85" s="240"/>
      <c r="DA85" s="240"/>
      <c r="DB85" s="240"/>
      <c r="DC85" s="240"/>
      <c r="DD85" s="240"/>
      <c r="DE85" s="240"/>
      <c r="DF85" s="240"/>
      <c r="DG85" s="240"/>
      <c r="DH85" s="240"/>
      <c r="DI85" s="240"/>
      <c r="DJ85" s="240"/>
      <c r="DK85" s="240"/>
      <c r="DL85" s="240"/>
      <c r="DM85" s="240"/>
      <c r="DN85" s="240"/>
      <c r="DO85" s="240"/>
      <c r="DP85" s="240"/>
      <c r="DQ85" s="240"/>
      <c r="DR85" s="240"/>
      <c r="DS85" s="240"/>
      <c r="DT85" s="240"/>
      <c r="DU85" s="240"/>
      <c r="DV85" s="240"/>
      <c r="DW85" s="240"/>
      <c r="DX85" s="240"/>
      <c r="DY85" s="240"/>
      <c r="DZ85" s="240"/>
      <c r="EA85" s="240"/>
      <c r="EB85" s="240"/>
      <c r="EE85" s="240"/>
      <c r="EF85" s="240"/>
      <c r="EG85" s="240"/>
      <c r="EH85" s="240"/>
      <c r="EI85" s="240"/>
      <c r="EJ85" s="240"/>
      <c r="EK85" s="240"/>
      <c r="EL85" s="240"/>
      <c r="EM85" s="240"/>
      <c r="EN85" s="240"/>
      <c r="EO85" s="240"/>
      <c r="EP85" s="240"/>
      <c r="EQ85" s="240"/>
      <c r="ER85" s="240"/>
      <c r="ES85" s="240"/>
      <c r="ET85" s="240"/>
      <c r="EU85" s="240"/>
      <c r="EV85" s="240"/>
      <c r="EW85" s="240"/>
      <c r="EX85" s="240"/>
      <c r="EY85" s="240"/>
      <c r="EZ85" s="240"/>
      <c r="FA85" s="240"/>
      <c r="FB85" s="240"/>
      <c r="FC85" s="240"/>
      <c r="FD85" s="240"/>
      <c r="FE85" s="240"/>
      <c r="FF85" s="240"/>
      <c r="FG85" s="240"/>
      <c r="FH85" s="240"/>
      <c r="FI85" s="240"/>
      <c r="FL85" s="240"/>
      <c r="FM85" s="240"/>
      <c r="FN85" s="240"/>
      <c r="FO85" s="240"/>
      <c r="FP85" s="240"/>
      <c r="FQ85" s="240"/>
      <c r="FR85" s="240"/>
      <c r="FS85" s="240"/>
      <c r="FT85" s="240"/>
      <c r="FU85" s="240"/>
      <c r="FV85" s="240"/>
      <c r="FW85" s="240"/>
      <c r="FX85" s="240"/>
      <c r="FY85" s="240"/>
      <c r="FZ85" s="240"/>
      <c r="GA85" s="240"/>
      <c r="GB85" s="240"/>
      <c r="GC85" s="240"/>
      <c r="GD85" s="240"/>
      <c r="GE85" s="240"/>
      <c r="GF85" s="240"/>
      <c r="GG85" s="240"/>
      <c r="GH85" s="240"/>
      <c r="GI85" s="240"/>
      <c r="GJ85" s="240"/>
      <c r="GK85" s="240"/>
      <c r="GL85" s="240"/>
      <c r="GM85" s="240"/>
      <c r="GN85" s="240"/>
      <c r="GO85" s="240"/>
      <c r="GP85" s="240"/>
      <c r="GS85" s="240"/>
      <c r="GT85" s="240"/>
      <c r="GU85" s="240"/>
      <c r="GV85" s="240"/>
      <c r="GW85" s="240"/>
      <c r="GX85" s="240"/>
      <c r="GY85" s="240"/>
      <c r="GZ85" s="240"/>
      <c r="HA85" s="240"/>
      <c r="HB85" s="240"/>
      <c r="HC85" s="240"/>
      <c r="HD85" s="240"/>
      <c r="HE85" s="240"/>
      <c r="HF85" s="240"/>
      <c r="HG85" s="240"/>
      <c r="HH85" s="240"/>
      <c r="HI85" s="240"/>
      <c r="HJ85" s="240"/>
      <c r="HK85" s="240"/>
      <c r="HL85" s="240"/>
      <c r="HM85" s="240"/>
      <c r="HN85" s="240"/>
      <c r="HO85" s="240"/>
      <c r="HP85" s="240"/>
      <c r="HQ85" s="240"/>
      <c r="HR85" s="240"/>
      <c r="HS85" s="240"/>
      <c r="HT85" s="240"/>
      <c r="HU85" s="240"/>
      <c r="HV85" s="240"/>
      <c r="HW85" s="240"/>
      <c r="HZ85" s="240"/>
      <c r="IA85" s="240"/>
      <c r="IB85" s="240"/>
      <c r="IC85" s="240"/>
      <c r="ID85" s="240"/>
      <c r="IE85" s="240"/>
      <c r="IF85" s="240"/>
      <c r="IG85" s="240"/>
      <c r="IH85" s="240"/>
      <c r="II85" s="240"/>
      <c r="IJ85" s="240"/>
      <c r="IK85" s="240"/>
      <c r="IL85" s="240"/>
      <c r="IM85" s="240"/>
      <c r="IN85" s="240"/>
      <c r="IO85" s="240"/>
      <c r="IP85" s="240"/>
      <c r="IQ85" s="240"/>
      <c r="IR85" s="240"/>
      <c r="IS85" s="240"/>
      <c r="IT85" s="240"/>
      <c r="IU85" s="240"/>
      <c r="IV85" s="240"/>
      <c r="IW85" s="240"/>
      <c r="IX85" s="240"/>
      <c r="IY85" s="240"/>
      <c r="IZ85" s="240"/>
      <c r="JA85" s="240"/>
      <c r="JB85" s="240"/>
      <c r="JC85" s="514"/>
      <c r="JD85" s="240">
        <f t="shared" si="238"/>
        <v>0</v>
      </c>
      <c r="JG85" s="240"/>
      <c r="JH85" s="240"/>
      <c r="JI85" s="240"/>
      <c r="JJ85" s="240"/>
      <c r="JK85" s="240"/>
      <c r="JL85" s="240"/>
      <c r="JM85" s="240"/>
      <c r="JN85" s="240"/>
      <c r="JO85" s="240"/>
      <c r="JP85" s="240"/>
      <c r="JQ85" s="240"/>
      <c r="JR85" s="240"/>
      <c r="JS85" s="240"/>
      <c r="JT85" s="240"/>
      <c r="JU85" s="240"/>
      <c r="JV85" s="240"/>
      <c r="JW85" s="240"/>
      <c r="JX85" s="240"/>
      <c r="JY85" s="240"/>
      <c r="JZ85" s="240"/>
      <c r="KA85" s="240"/>
      <c r="KB85" s="240"/>
      <c r="KC85" s="240"/>
      <c r="KD85" s="240"/>
      <c r="KE85" s="240"/>
      <c r="KF85" s="240"/>
      <c r="KG85" s="240"/>
      <c r="KH85" s="240"/>
      <c r="KI85" s="240"/>
      <c r="KJ85" s="240"/>
      <c r="KK85" s="240">
        <f t="shared" si="252"/>
        <v>0</v>
      </c>
      <c r="KL85" s="234"/>
      <c r="KN85" s="240"/>
      <c r="KO85" s="240"/>
      <c r="KP85" s="240"/>
      <c r="KQ85" s="240"/>
      <c r="KR85" s="240"/>
      <c r="KS85" s="240"/>
      <c r="KT85" s="240"/>
      <c r="KU85" s="240"/>
      <c r="KV85" s="240"/>
      <c r="KW85" s="240"/>
      <c r="KX85" s="240"/>
      <c r="KY85" s="240"/>
      <c r="KZ85" s="240"/>
      <c r="LA85" s="240"/>
      <c r="LB85" s="240"/>
      <c r="LC85" s="240"/>
      <c r="LD85" s="240"/>
      <c r="LE85" s="240"/>
      <c r="LF85" s="240"/>
      <c r="LG85" s="240"/>
      <c r="LH85" s="240"/>
      <c r="LI85" s="240"/>
      <c r="LJ85" s="240"/>
      <c r="LK85" s="240"/>
      <c r="LL85" s="240"/>
      <c r="LM85" s="240"/>
      <c r="LN85" s="240"/>
      <c r="LO85" s="240"/>
      <c r="LP85" s="240"/>
      <c r="LQ85" s="240"/>
      <c r="LR85" s="240">
        <f t="shared" si="254"/>
        <v>0</v>
      </c>
      <c r="LU85" s="240"/>
      <c r="LV85" s="240"/>
      <c r="LW85" s="240"/>
      <c r="LX85" s="240"/>
      <c r="LY85" s="240"/>
      <c r="LZ85" s="240"/>
      <c r="MA85" s="240"/>
      <c r="MB85" s="240"/>
      <c r="MC85" s="240"/>
      <c r="MD85" s="240"/>
      <c r="ME85" s="240"/>
      <c r="MF85" s="240"/>
      <c r="MG85" s="240"/>
      <c r="MH85" s="240"/>
      <c r="MI85" s="240"/>
      <c r="MJ85" s="240"/>
      <c r="MK85" s="240"/>
      <c r="ML85" s="240"/>
      <c r="MM85" s="240"/>
      <c r="MN85" s="240"/>
      <c r="MO85" s="240"/>
      <c r="MP85" s="240"/>
      <c r="MQ85" s="240"/>
      <c r="MR85" s="240"/>
      <c r="MS85" s="240"/>
      <c r="MT85" s="240"/>
      <c r="MU85" s="240"/>
      <c r="MV85" s="240"/>
      <c r="MW85" s="240"/>
      <c r="MX85" s="240"/>
      <c r="MY85" s="240">
        <f t="shared" si="255"/>
        <v>0</v>
      </c>
      <c r="NB85" s="240"/>
      <c r="NC85" s="240"/>
      <c r="ND85" s="240"/>
      <c r="NE85" s="240"/>
      <c r="NF85" s="240"/>
      <c r="NG85" s="240"/>
      <c r="NH85" s="240"/>
      <c r="NI85" s="240"/>
      <c r="NJ85" s="240"/>
      <c r="NK85" s="240"/>
      <c r="NL85" s="240"/>
      <c r="NM85" s="240"/>
      <c r="NN85" s="240"/>
      <c r="NO85" s="240"/>
      <c r="NP85" s="240"/>
      <c r="NQ85" s="240"/>
      <c r="NR85" s="240"/>
      <c r="NS85" s="240"/>
      <c r="NT85" s="240"/>
      <c r="NU85" s="240"/>
      <c r="NV85" s="240"/>
      <c r="NW85" s="240"/>
      <c r="NX85" s="240"/>
      <c r="NY85" s="240"/>
      <c r="NZ85" s="240"/>
      <c r="OA85" s="240"/>
      <c r="OB85" s="240"/>
      <c r="OC85" s="240"/>
      <c r="OD85" s="240"/>
      <c r="OE85" s="240"/>
      <c r="OF85" s="240">
        <f t="shared" si="256"/>
        <v>0</v>
      </c>
      <c r="OI85" s="240"/>
      <c r="OJ85" s="240"/>
      <c r="OK85" s="240"/>
      <c r="OL85" s="240"/>
      <c r="OM85" s="240"/>
      <c r="ON85" s="240"/>
      <c r="OO85" s="240"/>
      <c r="OP85" s="240"/>
      <c r="OQ85" s="240"/>
      <c r="OR85" s="240"/>
      <c r="OS85" s="240"/>
      <c r="OT85" s="240"/>
      <c r="OU85" s="240"/>
      <c r="OV85" s="240"/>
      <c r="OW85" s="240"/>
      <c r="OX85" s="240"/>
      <c r="OY85" s="240"/>
      <c r="OZ85" s="240"/>
      <c r="PA85" s="240"/>
      <c r="PB85" s="240"/>
      <c r="PC85" s="240"/>
      <c r="PD85" s="240"/>
      <c r="PE85" s="240"/>
      <c r="PF85" s="240"/>
      <c r="PG85" s="240"/>
      <c r="PH85" s="240"/>
      <c r="PI85" s="240"/>
      <c r="PJ85" s="240"/>
      <c r="PK85" s="240"/>
      <c r="PL85" s="240"/>
      <c r="PM85" s="240">
        <f t="shared" si="257"/>
        <v>0</v>
      </c>
      <c r="PP85" s="240"/>
      <c r="PQ85" s="240"/>
      <c r="PR85" s="240"/>
      <c r="PS85" s="240"/>
      <c r="PT85" s="240"/>
      <c r="PU85" s="240"/>
      <c r="PV85" s="240"/>
      <c r="PW85" s="240"/>
      <c r="PX85" s="240"/>
      <c r="PY85" s="240"/>
      <c r="PZ85" s="240"/>
      <c r="QA85" s="240"/>
      <c r="QB85" s="240"/>
      <c r="QC85" s="240"/>
      <c r="QD85" s="240"/>
      <c r="QE85" s="240"/>
      <c r="QF85" s="240"/>
      <c r="QG85" s="240"/>
      <c r="QH85" s="240"/>
      <c r="QI85" s="240"/>
      <c r="QJ85" s="240"/>
      <c r="QK85" s="240"/>
      <c r="QL85" s="240"/>
      <c r="QM85" s="240"/>
      <c r="QN85" s="240"/>
      <c r="QO85" s="240"/>
      <c r="QP85" s="240"/>
      <c r="QQ85" s="240"/>
      <c r="QR85" s="240"/>
      <c r="QS85" s="240"/>
      <c r="QT85" s="242">
        <f t="shared" si="258"/>
        <v>0</v>
      </c>
      <c r="QU85" s="235"/>
      <c r="QV85" s="235"/>
      <c r="QW85" s="240"/>
      <c r="QX85" s="240"/>
      <c r="QY85" s="240"/>
      <c r="QZ85" s="240"/>
      <c r="RA85" s="240"/>
      <c r="RB85" s="240"/>
      <c r="RC85" s="240"/>
      <c r="RD85" s="240"/>
      <c r="RE85" s="240"/>
      <c r="RF85" s="240"/>
      <c r="RG85" s="240"/>
      <c r="RH85" s="240"/>
      <c r="RI85" s="240"/>
      <c r="RJ85" s="240"/>
      <c r="RK85" s="240"/>
      <c r="RL85" s="240"/>
      <c r="RM85" s="240"/>
      <c r="RN85" s="240"/>
      <c r="RO85" s="240"/>
      <c r="RP85" s="240"/>
      <c r="RQ85" s="240"/>
      <c r="RR85" s="240"/>
      <c r="RS85" s="240"/>
      <c r="RT85" s="240"/>
      <c r="RU85" s="240"/>
      <c r="RV85" s="240"/>
      <c r="RW85" s="240"/>
      <c r="RX85" s="240"/>
      <c r="RY85" s="240"/>
      <c r="RZ85" s="240"/>
      <c r="SA85" s="240"/>
    </row>
    <row r="86" spans="1:495" s="223" customFormat="1" ht="15" hidden="1" outlineLevel="1">
      <c r="A86" s="604">
        <f t="shared" si="253"/>
        <v>74</v>
      </c>
      <c r="B86" s="331"/>
      <c r="C86" s="513"/>
      <c r="D86" s="513"/>
      <c r="E86" s="514"/>
      <c r="F86" s="240"/>
      <c r="G86" s="513"/>
      <c r="H86" s="240"/>
      <c r="I86" s="240"/>
      <c r="J86" s="240"/>
      <c r="K86" s="240"/>
      <c r="L86" s="240"/>
      <c r="M86" s="240"/>
      <c r="N86" s="240"/>
      <c r="O86" s="240"/>
      <c r="P86" s="240"/>
      <c r="Q86" s="240"/>
      <c r="R86" s="240"/>
      <c r="S86" s="240"/>
      <c r="T86" s="240"/>
      <c r="U86" s="240"/>
      <c r="V86" s="240"/>
      <c r="W86" s="240"/>
      <c r="X86" s="240"/>
      <c r="Y86" s="240"/>
      <c r="Z86" s="240"/>
      <c r="AA86" s="240"/>
      <c r="AB86" s="240"/>
      <c r="AC86" s="240"/>
      <c r="AD86" s="240"/>
      <c r="AE86" s="240"/>
      <c r="AF86" s="240"/>
      <c r="AG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240"/>
      <c r="BK86" s="240"/>
      <c r="BL86" s="240"/>
      <c r="BM86" s="240"/>
      <c r="BN86" s="240"/>
      <c r="BQ86" s="240"/>
      <c r="BR86" s="240"/>
      <c r="BS86" s="240"/>
      <c r="BT86" s="240"/>
      <c r="BU86" s="240"/>
      <c r="BV86" s="240"/>
      <c r="BW86" s="240"/>
      <c r="BX86" s="240"/>
      <c r="BY86" s="240"/>
      <c r="BZ86" s="240"/>
      <c r="CA86" s="240"/>
      <c r="CB86" s="240"/>
      <c r="CC86" s="240"/>
      <c r="CD86" s="240"/>
      <c r="CE86" s="240"/>
      <c r="CF86" s="240"/>
      <c r="CG86" s="240"/>
      <c r="CH86" s="240"/>
      <c r="CI86" s="240"/>
      <c r="CJ86" s="240"/>
      <c r="CK86" s="240"/>
      <c r="CL86" s="240"/>
      <c r="CM86" s="240"/>
      <c r="CN86" s="240"/>
      <c r="CO86" s="240"/>
      <c r="CP86" s="240"/>
      <c r="CQ86" s="240"/>
      <c r="CR86" s="240"/>
      <c r="CS86" s="240"/>
      <c r="CT86" s="240"/>
      <c r="CU86" s="240"/>
      <c r="CX86" s="240"/>
      <c r="CY86" s="240"/>
      <c r="CZ86" s="240"/>
      <c r="DA86" s="240"/>
      <c r="DB86" s="240"/>
      <c r="DC86" s="240"/>
      <c r="DD86" s="240"/>
      <c r="DE86" s="240"/>
      <c r="DF86" s="240"/>
      <c r="DG86" s="240"/>
      <c r="DH86" s="240"/>
      <c r="DI86" s="240"/>
      <c r="DJ86" s="240"/>
      <c r="DK86" s="240"/>
      <c r="DL86" s="240"/>
      <c r="DM86" s="240"/>
      <c r="DN86" s="240"/>
      <c r="DO86" s="240"/>
      <c r="DP86" s="240"/>
      <c r="DQ86" s="240"/>
      <c r="DR86" s="240"/>
      <c r="DS86" s="240"/>
      <c r="DT86" s="240"/>
      <c r="DU86" s="240"/>
      <c r="DV86" s="240"/>
      <c r="DW86" s="240"/>
      <c r="DX86" s="240"/>
      <c r="DY86" s="240"/>
      <c r="DZ86" s="240"/>
      <c r="EA86" s="240"/>
      <c r="EB86" s="240"/>
      <c r="EE86" s="240"/>
      <c r="EF86" s="240"/>
      <c r="EG86" s="240"/>
      <c r="EH86" s="240"/>
      <c r="EI86" s="240"/>
      <c r="EJ86" s="240"/>
      <c r="EK86" s="240"/>
      <c r="EL86" s="240"/>
      <c r="EM86" s="240"/>
      <c r="EN86" s="240"/>
      <c r="EO86" s="240"/>
      <c r="EP86" s="240"/>
      <c r="EQ86" s="240"/>
      <c r="ER86" s="240"/>
      <c r="ES86" s="240"/>
      <c r="ET86" s="240"/>
      <c r="EU86" s="240"/>
      <c r="EV86" s="240"/>
      <c r="EW86" s="240"/>
      <c r="EX86" s="240"/>
      <c r="EY86" s="240"/>
      <c r="EZ86" s="240"/>
      <c r="FA86" s="240"/>
      <c r="FB86" s="240"/>
      <c r="FC86" s="240"/>
      <c r="FD86" s="240"/>
      <c r="FE86" s="240"/>
      <c r="FF86" s="240"/>
      <c r="FG86" s="240"/>
      <c r="FH86" s="240"/>
      <c r="FI86" s="240"/>
      <c r="FL86" s="240"/>
      <c r="FM86" s="240"/>
      <c r="FN86" s="240"/>
      <c r="FO86" s="240"/>
      <c r="FP86" s="240"/>
      <c r="FQ86" s="240"/>
      <c r="FR86" s="240"/>
      <c r="FS86" s="240"/>
      <c r="FT86" s="240"/>
      <c r="FU86" s="240"/>
      <c r="FV86" s="240"/>
      <c r="FW86" s="240"/>
      <c r="FX86" s="240"/>
      <c r="FY86" s="240"/>
      <c r="FZ86" s="240"/>
      <c r="GA86" s="240"/>
      <c r="GB86" s="240"/>
      <c r="GC86" s="240"/>
      <c r="GD86" s="240"/>
      <c r="GE86" s="240"/>
      <c r="GF86" s="240"/>
      <c r="GG86" s="240"/>
      <c r="GH86" s="240"/>
      <c r="GI86" s="240"/>
      <c r="GJ86" s="240"/>
      <c r="GK86" s="240"/>
      <c r="GL86" s="240"/>
      <c r="GM86" s="240"/>
      <c r="GN86" s="240"/>
      <c r="GO86" s="240"/>
      <c r="GP86" s="240"/>
      <c r="GS86" s="240"/>
      <c r="GT86" s="240"/>
      <c r="GU86" s="240"/>
      <c r="GV86" s="240"/>
      <c r="GW86" s="240"/>
      <c r="GX86" s="240"/>
      <c r="GY86" s="240"/>
      <c r="GZ86" s="240"/>
      <c r="HA86" s="240"/>
      <c r="HB86" s="240"/>
      <c r="HC86" s="240"/>
      <c r="HD86" s="240"/>
      <c r="HE86" s="240"/>
      <c r="HF86" s="240"/>
      <c r="HG86" s="240"/>
      <c r="HH86" s="240"/>
      <c r="HI86" s="240"/>
      <c r="HJ86" s="240"/>
      <c r="HK86" s="240"/>
      <c r="HL86" s="240"/>
      <c r="HM86" s="240"/>
      <c r="HN86" s="240"/>
      <c r="HO86" s="240"/>
      <c r="HP86" s="240"/>
      <c r="HQ86" s="240"/>
      <c r="HR86" s="240"/>
      <c r="HS86" s="240"/>
      <c r="HT86" s="240"/>
      <c r="HU86" s="240"/>
      <c r="HV86" s="240"/>
      <c r="HW86" s="240"/>
      <c r="HZ86" s="240"/>
      <c r="IA86" s="240"/>
      <c r="IB86" s="240"/>
      <c r="IC86" s="240"/>
      <c r="ID86" s="240"/>
      <c r="IE86" s="240"/>
      <c r="IF86" s="240"/>
      <c r="IG86" s="240"/>
      <c r="IH86" s="240"/>
      <c r="II86" s="240"/>
      <c r="IJ86" s="240"/>
      <c r="IK86" s="240"/>
      <c r="IL86" s="240"/>
      <c r="IM86" s="240"/>
      <c r="IN86" s="240"/>
      <c r="IO86" s="240"/>
      <c r="IP86" s="240"/>
      <c r="IQ86" s="240"/>
      <c r="IR86" s="240"/>
      <c r="IS86" s="240"/>
      <c r="IT86" s="240"/>
      <c r="IU86" s="240"/>
      <c r="IV86" s="240"/>
      <c r="IW86" s="240"/>
      <c r="IX86" s="240"/>
      <c r="IY86" s="240"/>
      <c r="IZ86" s="240"/>
      <c r="JA86" s="240"/>
      <c r="JB86" s="240"/>
      <c r="JC86" s="514"/>
      <c r="JD86" s="240">
        <f t="shared" si="238"/>
        <v>0</v>
      </c>
      <c r="JG86" s="240"/>
      <c r="JH86" s="240"/>
      <c r="JI86" s="240"/>
      <c r="JJ86" s="240"/>
      <c r="JK86" s="240"/>
      <c r="JL86" s="240"/>
      <c r="JM86" s="240"/>
      <c r="JN86" s="240"/>
      <c r="JO86" s="240"/>
      <c r="JP86" s="240"/>
      <c r="JQ86" s="240"/>
      <c r="JR86" s="240"/>
      <c r="JS86" s="240"/>
      <c r="JT86" s="240"/>
      <c r="JU86" s="240"/>
      <c r="JV86" s="240"/>
      <c r="JW86" s="240"/>
      <c r="JX86" s="240"/>
      <c r="JY86" s="240"/>
      <c r="JZ86" s="240"/>
      <c r="KA86" s="240"/>
      <c r="KB86" s="240"/>
      <c r="KC86" s="240"/>
      <c r="KD86" s="240"/>
      <c r="KE86" s="240"/>
      <c r="KF86" s="240"/>
      <c r="KG86" s="240"/>
      <c r="KH86" s="240"/>
      <c r="KI86" s="240"/>
      <c r="KJ86" s="240"/>
      <c r="KK86" s="240">
        <f t="shared" si="252"/>
        <v>0</v>
      </c>
      <c r="KL86" s="234"/>
      <c r="KN86" s="240"/>
      <c r="KO86" s="240"/>
      <c r="KP86" s="240"/>
      <c r="KQ86" s="240"/>
      <c r="KR86" s="240"/>
      <c r="KS86" s="240"/>
      <c r="KT86" s="240"/>
      <c r="KU86" s="240"/>
      <c r="KV86" s="240"/>
      <c r="KW86" s="240"/>
      <c r="KX86" s="240"/>
      <c r="KY86" s="240"/>
      <c r="KZ86" s="240"/>
      <c r="LA86" s="240"/>
      <c r="LB86" s="240"/>
      <c r="LC86" s="240"/>
      <c r="LD86" s="240"/>
      <c r="LE86" s="240"/>
      <c r="LF86" s="240"/>
      <c r="LG86" s="240"/>
      <c r="LH86" s="240"/>
      <c r="LI86" s="240"/>
      <c r="LJ86" s="240"/>
      <c r="LK86" s="240"/>
      <c r="LL86" s="240"/>
      <c r="LM86" s="240"/>
      <c r="LN86" s="240"/>
      <c r="LO86" s="240"/>
      <c r="LP86" s="240"/>
      <c r="LQ86" s="240"/>
      <c r="LR86" s="240">
        <f t="shared" si="254"/>
        <v>0</v>
      </c>
      <c r="LU86" s="240"/>
      <c r="LV86" s="240"/>
      <c r="LW86" s="240"/>
      <c r="LX86" s="240"/>
      <c r="LY86" s="240"/>
      <c r="LZ86" s="240"/>
      <c r="MA86" s="240"/>
      <c r="MB86" s="240"/>
      <c r="MC86" s="240"/>
      <c r="MD86" s="240"/>
      <c r="ME86" s="240"/>
      <c r="MF86" s="240"/>
      <c r="MG86" s="240"/>
      <c r="MH86" s="240"/>
      <c r="MI86" s="240"/>
      <c r="MJ86" s="240"/>
      <c r="MK86" s="240"/>
      <c r="ML86" s="240"/>
      <c r="MM86" s="240"/>
      <c r="MN86" s="240"/>
      <c r="MO86" s="240"/>
      <c r="MP86" s="240"/>
      <c r="MQ86" s="240"/>
      <c r="MR86" s="240"/>
      <c r="MS86" s="240"/>
      <c r="MT86" s="240"/>
      <c r="MU86" s="240"/>
      <c r="MV86" s="240"/>
      <c r="MW86" s="240"/>
      <c r="MX86" s="240"/>
      <c r="MY86" s="240">
        <f t="shared" si="255"/>
        <v>0</v>
      </c>
      <c r="NB86" s="240"/>
      <c r="NC86" s="240"/>
      <c r="ND86" s="240"/>
      <c r="NE86" s="240"/>
      <c r="NF86" s="240"/>
      <c r="NG86" s="240"/>
      <c r="NH86" s="240"/>
      <c r="NI86" s="240"/>
      <c r="NJ86" s="240"/>
      <c r="NK86" s="240"/>
      <c r="NL86" s="240"/>
      <c r="NM86" s="240"/>
      <c r="NN86" s="240"/>
      <c r="NO86" s="240"/>
      <c r="NP86" s="240"/>
      <c r="NQ86" s="240"/>
      <c r="NR86" s="240"/>
      <c r="NS86" s="240"/>
      <c r="NT86" s="240"/>
      <c r="NU86" s="240"/>
      <c r="NV86" s="240"/>
      <c r="NW86" s="240"/>
      <c r="NX86" s="240"/>
      <c r="NY86" s="240"/>
      <c r="NZ86" s="240"/>
      <c r="OA86" s="240"/>
      <c r="OB86" s="240"/>
      <c r="OC86" s="240"/>
      <c r="OD86" s="240"/>
      <c r="OE86" s="240"/>
      <c r="OF86" s="240">
        <f t="shared" si="256"/>
        <v>0</v>
      </c>
      <c r="OI86" s="240"/>
      <c r="OJ86" s="240"/>
      <c r="OK86" s="240"/>
      <c r="OL86" s="240"/>
      <c r="OM86" s="240"/>
      <c r="ON86" s="240"/>
      <c r="OO86" s="240"/>
      <c r="OP86" s="240"/>
      <c r="OQ86" s="240"/>
      <c r="OR86" s="240"/>
      <c r="OS86" s="240"/>
      <c r="OT86" s="240"/>
      <c r="OU86" s="240"/>
      <c r="OV86" s="240"/>
      <c r="OW86" s="240"/>
      <c r="OX86" s="240"/>
      <c r="OY86" s="240"/>
      <c r="OZ86" s="240"/>
      <c r="PA86" s="240"/>
      <c r="PB86" s="240"/>
      <c r="PC86" s="240"/>
      <c r="PD86" s="240"/>
      <c r="PE86" s="240"/>
      <c r="PF86" s="240"/>
      <c r="PG86" s="240"/>
      <c r="PH86" s="240"/>
      <c r="PI86" s="240"/>
      <c r="PJ86" s="240"/>
      <c r="PK86" s="240"/>
      <c r="PL86" s="240"/>
      <c r="PM86" s="240">
        <f t="shared" si="257"/>
        <v>0</v>
      </c>
      <c r="PP86" s="240"/>
      <c r="PQ86" s="240"/>
      <c r="PR86" s="240"/>
      <c r="PS86" s="240"/>
      <c r="PT86" s="240"/>
      <c r="PU86" s="240"/>
      <c r="PV86" s="240"/>
      <c r="PW86" s="240"/>
      <c r="PX86" s="240"/>
      <c r="PY86" s="240"/>
      <c r="PZ86" s="240"/>
      <c r="QA86" s="240"/>
      <c r="QB86" s="240"/>
      <c r="QC86" s="240"/>
      <c r="QD86" s="240"/>
      <c r="QE86" s="240"/>
      <c r="QF86" s="240"/>
      <c r="QG86" s="240"/>
      <c r="QH86" s="240"/>
      <c r="QI86" s="240"/>
      <c r="QJ86" s="240"/>
      <c r="QK86" s="240"/>
      <c r="QL86" s="240"/>
      <c r="QM86" s="240"/>
      <c r="QN86" s="240"/>
      <c r="QO86" s="240"/>
      <c r="QP86" s="240"/>
      <c r="QQ86" s="240"/>
      <c r="QR86" s="240"/>
      <c r="QS86" s="240"/>
      <c r="QT86" s="242">
        <f t="shared" si="258"/>
        <v>0</v>
      </c>
      <c r="QU86" s="235"/>
      <c r="QV86" s="235"/>
      <c r="QW86" s="240"/>
      <c r="QX86" s="240"/>
      <c r="QY86" s="240"/>
      <c r="QZ86" s="240"/>
      <c r="RA86" s="240"/>
      <c r="RB86" s="240"/>
      <c r="RC86" s="240"/>
      <c r="RD86" s="240"/>
      <c r="RE86" s="240"/>
      <c r="RF86" s="240"/>
      <c r="RG86" s="240"/>
      <c r="RH86" s="240"/>
      <c r="RI86" s="240"/>
      <c r="RJ86" s="240"/>
      <c r="RK86" s="240"/>
      <c r="RL86" s="240"/>
      <c r="RM86" s="240"/>
      <c r="RN86" s="240"/>
      <c r="RO86" s="240"/>
      <c r="RP86" s="240"/>
      <c r="RQ86" s="240"/>
      <c r="RR86" s="240"/>
      <c r="RS86" s="240"/>
      <c r="RT86" s="240"/>
      <c r="RU86" s="240"/>
      <c r="RV86" s="240"/>
      <c r="RW86" s="240"/>
      <c r="RX86" s="240"/>
      <c r="RY86" s="240"/>
      <c r="RZ86" s="240"/>
      <c r="SA86" s="240"/>
    </row>
    <row r="87" spans="1:495" s="223" customFormat="1" ht="15" hidden="1" outlineLevel="1">
      <c r="A87" s="604">
        <f t="shared" si="253"/>
        <v>75</v>
      </c>
      <c r="B87" s="331"/>
      <c r="C87" s="513"/>
      <c r="D87" s="513"/>
      <c r="E87" s="514"/>
      <c r="F87" s="240"/>
      <c r="G87" s="513"/>
      <c r="H87" s="240"/>
      <c r="I87" s="240"/>
      <c r="J87" s="240"/>
      <c r="K87" s="240"/>
      <c r="L87" s="240"/>
      <c r="M87" s="240"/>
      <c r="N87" s="240"/>
      <c r="O87" s="240"/>
      <c r="P87" s="240"/>
      <c r="Q87" s="240"/>
      <c r="R87" s="240"/>
      <c r="S87" s="240"/>
      <c r="T87" s="240"/>
      <c r="U87" s="240"/>
      <c r="V87" s="240"/>
      <c r="W87" s="240"/>
      <c r="X87" s="240"/>
      <c r="Y87" s="240"/>
      <c r="Z87" s="240"/>
      <c r="AA87" s="240"/>
      <c r="AB87" s="240"/>
      <c r="AC87" s="240"/>
      <c r="AD87" s="240"/>
      <c r="AE87" s="240"/>
      <c r="AF87" s="240"/>
      <c r="AG87" s="240"/>
      <c r="AJ87" s="240"/>
      <c r="AK87" s="240"/>
      <c r="AL87" s="240"/>
      <c r="AM87" s="240"/>
      <c r="AN87" s="240"/>
      <c r="AO87" s="240"/>
      <c r="AP87" s="240"/>
      <c r="AQ87" s="240"/>
      <c r="AR87" s="240"/>
      <c r="AS87" s="240"/>
      <c r="AT87" s="240"/>
      <c r="AU87" s="240"/>
      <c r="AV87" s="240"/>
      <c r="AW87" s="240"/>
      <c r="AX87" s="240"/>
      <c r="AY87" s="240"/>
      <c r="AZ87" s="240"/>
      <c r="BA87" s="240"/>
      <c r="BB87" s="240"/>
      <c r="BC87" s="240"/>
      <c r="BD87" s="240"/>
      <c r="BE87" s="240"/>
      <c r="BF87" s="240"/>
      <c r="BG87" s="240"/>
      <c r="BH87" s="240"/>
      <c r="BI87" s="240"/>
      <c r="BJ87" s="240"/>
      <c r="BK87" s="240"/>
      <c r="BL87" s="240"/>
      <c r="BM87" s="240"/>
      <c r="BN87" s="240"/>
      <c r="BQ87" s="240"/>
      <c r="BR87" s="240"/>
      <c r="BS87" s="240"/>
      <c r="BT87" s="240"/>
      <c r="BU87" s="240"/>
      <c r="BV87" s="240"/>
      <c r="BW87" s="240"/>
      <c r="BX87" s="240"/>
      <c r="BY87" s="240"/>
      <c r="BZ87" s="240"/>
      <c r="CA87" s="240"/>
      <c r="CB87" s="240"/>
      <c r="CC87" s="240"/>
      <c r="CD87" s="240"/>
      <c r="CE87" s="240"/>
      <c r="CF87" s="240"/>
      <c r="CG87" s="240"/>
      <c r="CH87" s="240"/>
      <c r="CI87" s="240"/>
      <c r="CJ87" s="240"/>
      <c r="CK87" s="240"/>
      <c r="CL87" s="240"/>
      <c r="CM87" s="240"/>
      <c r="CN87" s="240"/>
      <c r="CO87" s="240"/>
      <c r="CP87" s="240"/>
      <c r="CQ87" s="240"/>
      <c r="CR87" s="240"/>
      <c r="CS87" s="240"/>
      <c r="CT87" s="240"/>
      <c r="CU87" s="240"/>
      <c r="CX87" s="240"/>
      <c r="CY87" s="240"/>
      <c r="CZ87" s="240"/>
      <c r="DA87" s="240"/>
      <c r="DB87" s="240"/>
      <c r="DC87" s="240"/>
      <c r="DD87" s="240"/>
      <c r="DE87" s="240"/>
      <c r="DF87" s="240"/>
      <c r="DG87" s="240"/>
      <c r="DH87" s="240"/>
      <c r="DI87" s="240"/>
      <c r="DJ87" s="240"/>
      <c r="DK87" s="240"/>
      <c r="DL87" s="240"/>
      <c r="DM87" s="240"/>
      <c r="DN87" s="240"/>
      <c r="DO87" s="240"/>
      <c r="DP87" s="240"/>
      <c r="DQ87" s="240"/>
      <c r="DR87" s="240"/>
      <c r="DS87" s="240"/>
      <c r="DT87" s="240"/>
      <c r="DU87" s="240"/>
      <c r="DV87" s="240"/>
      <c r="DW87" s="240"/>
      <c r="DX87" s="240"/>
      <c r="DY87" s="240"/>
      <c r="DZ87" s="240"/>
      <c r="EA87" s="240"/>
      <c r="EB87" s="240"/>
      <c r="EE87" s="240"/>
      <c r="EF87" s="240"/>
      <c r="EG87" s="240"/>
      <c r="EH87" s="240"/>
      <c r="EI87" s="240"/>
      <c r="EJ87" s="240"/>
      <c r="EK87" s="240"/>
      <c r="EL87" s="240"/>
      <c r="EM87" s="240"/>
      <c r="EN87" s="240"/>
      <c r="EO87" s="240"/>
      <c r="EP87" s="240"/>
      <c r="EQ87" s="240"/>
      <c r="ER87" s="240"/>
      <c r="ES87" s="240"/>
      <c r="ET87" s="240"/>
      <c r="EU87" s="240"/>
      <c r="EV87" s="240"/>
      <c r="EW87" s="240"/>
      <c r="EX87" s="240"/>
      <c r="EY87" s="240"/>
      <c r="EZ87" s="240"/>
      <c r="FA87" s="240"/>
      <c r="FB87" s="240"/>
      <c r="FC87" s="240"/>
      <c r="FD87" s="240"/>
      <c r="FE87" s="240"/>
      <c r="FF87" s="240"/>
      <c r="FG87" s="240"/>
      <c r="FH87" s="240"/>
      <c r="FI87" s="240"/>
      <c r="FL87" s="240"/>
      <c r="FM87" s="240"/>
      <c r="FN87" s="240"/>
      <c r="FO87" s="240"/>
      <c r="FP87" s="240"/>
      <c r="FQ87" s="240"/>
      <c r="FR87" s="240"/>
      <c r="FS87" s="240"/>
      <c r="FT87" s="240"/>
      <c r="FU87" s="240"/>
      <c r="FV87" s="240"/>
      <c r="FW87" s="240"/>
      <c r="FX87" s="240"/>
      <c r="FY87" s="240"/>
      <c r="FZ87" s="240"/>
      <c r="GA87" s="240"/>
      <c r="GB87" s="240"/>
      <c r="GC87" s="240"/>
      <c r="GD87" s="240"/>
      <c r="GE87" s="240"/>
      <c r="GF87" s="240"/>
      <c r="GG87" s="240"/>
      <c r="GH87" s="240"/>
      <c r="GI87" s="240"/>
      <c r="GJ87" s="240"/>
      <c r="GK87" s="240"/>
      <c r="GL87" s="240"/>
      <c r="GM87" s="240"/>
      <c r="GN87" s="240"/>
      <c r="GO87" s="240"/>
      <c r="GP87" s="240"/>
      <c r="GS87" s="240"/>
      <c r="GT87" s="240"/>
      <c r="GU87" s="240"/>
      <c r="GV87" s="240"/>
      <c r="GW87" s="240"/>
      <c r="GX87" s="240"/>
      <c r="GY87" s="240"/>
      <c r="GZ87" s="240"/>
      <c r="HA87" s="240"/>
      <c r="HB87" s="240"/>
      <c r="HC87" s="240"/>
      <c r="HD87" s="240"/>
      <c r="HE87" s="240"/>
      <c r="HF87" s="240"/>
      <c r="HG87" s="240"/>
      <c r="HH87" s="240"/>
      <c r="HI87" s="240"/>
      <c r="HJ87" s="240"/>
      <c r="HK87" s="240"/>
      <c r="HL87" s="240"/>
      <c r="HM87" s="240"/>
      <c r="HN87" s="240"/>
      <c r="HO87" s="240"/>
      <c r="HP87" s="240"/>
      <c r="HQ87" s="240"/>
      <c r="HR87" s="240"/>
      <c r="HS87" s="240"/>
      <c r="HT87" s="240"/>
      <c r="HU87" s="240"/>
      <c r="HV87" s="240"/>
      <c r="HW87" s="240"/>
      <c r="HZ87" s="240"/>
      <c r="IA87" s="240"/>
      <c r="IB87" s="240"/>
      <c r="IC87" s="240"/>
      <c r="ID87" s="240"/>
      <c r="IE87" s="240"/>
      <c r="IF87" s="240"/>
      <c r="IG87" s="240"/>
      <c r="IH87" s="240"/>
      <c r="II87" s="240"/>
      <c r="IJ87" s="240"/>
      <c r="IK87" s="240"/>
      <c r="IL87" s="240"/>
      <c r="IM87" s="240"/>
      <c r="IN87" s="240"/>
      <c r="IO87" s="240"/>
      <c r="IP87" s="240"/>
      <c r="IQ87" s="240"/>
      <c r="IR87" s="240"/>
      <c r="IS87" s="240"/>
      <c r="IT87" s="240"/>
      <c r="IU87" s="240"/>
      <c r="IV87" s="240"/>
      <c r="IW87" s="240"/>
      <c r="IX87" s="240"/>
      <c r="IY87" s="240"/>
      <c r="IZ87" s="240"/>
      <c r="JA87" s="240"/>
      <c r="JB87" s="240"/>
      <c r="JC87" s="514"/>
      <c r="JD87" s="240">
        <f t="shared" si="238"/>
        <v>0</v>
      </c>
      <c r="JG87" s="240"/>
      <c r="JH87" s="240"/>
      <c r="JI87" s="240"/>
      <c r="JJ87" s="240"/>
      <c r="JK87" s="240"/>
      <c r="JL87" s="240"/>
      <c r="JM87" s="240"/>
      <c r="JN87" s="240"/>
      <c r="JO87" s="240"/>
      <c r="JP87" s="240"/>
      <c r="JQ87" s="240"/>
      <c r="JR87" s="240"/>
      <c r="JS87" s="240"/>
      <c r="JT87" s="240"/>
      <c r="JU87" s="240"/>
      <c r="JV87" s="240"/>
      <c r="JW87" s="240"/>
      <c r="JX87" s="240"/>
      <c r="JY87" s="240"/>
      <c r="JZ87" s="240"/>
      <c r="KA87" s="240"/>
      <c r="KB87" s="240"/>
      <c r="KC87" s="240"/>
      <c r="KD87" s="240"/>
      <c r="KE87" s="240"/>
      <c r="KF87" s="240"/>
      <c r="KG87" s="240"/>
      <c r="KH87" s="240"/>
      <c r="KI87" s="240"/>
      <c r="KJ87" s="240"/>
      <c r="KK87" s="240">
        <f t="shared" si="252"/>
        <v>0</v>
      </c>
      <c r="KL87" s="234"/>
      <c r="KN87" s="240"/>
      <c r="KO87" s="240"/>
      <c r="KP87" s="240"/>
      <c r="KQ87" s="240"/>
      <c r="KR87" s="240"/>
      <c r="KS87" s="240"/>
      <c r="KT87" s="240"/>
      <c r="KU87" s="240"/>
      <c r="KV87" s="240"/>
      <c r="KW87" s="240"/>
      <c r="KX87" s="240"/>
      <c r="KY87" s="240"/>
      <c r="KZ87" s="240"/>
      <c r="LA87" s="240"/>
      <c r="LB87" s="240"/>
      <c r="LC87" s="240"/>
      <c r="LD87" s="240"/>
      <c r="LE87" s="240"/>
      <c r="LF87" s="240"/>
      <c r="LG87" s="240"/>
      <c r="LH87" s="240"/>
      <c r="LI87" s="240"/>
      <c r="LJ87" s="240"/>
      <c r="LK87" s="240"/>
      <c r="LL87" s="240"/>
      <c r="LM87" s="240"/>
      <c r="LN87" s="240"/>
      <c r="LO87" s="240"/>
      <c r="LP87" s="240"/>
      <c r="LQ87" s="240"/>
      <c r="LR87" s="240">
        <f t="shared" si="254"/>
        <v>0</v>
      </c>
      <c r="LU87" s="240"/>
      <c r="LV87" s="240"/>
      <c r="LW87" s="240"/>
      <c r="LX87" s="240"/>
      <c r="LY87" s="240"/>
      <c r="LZ87" s="240"/>
      <c r="MA87" s="240"/>
      <c r="MB87" s="240"/>
      <c r="MC87" s="240"/>
      <c r="MD87" s="240"/>
      <c r="ME87" s="240"/>
      <c r="MF87" s="240"/>
      <c r="MG87" s="240"/>
      <c r="MH87" s="240"/>
      <c r="MI87" s="240"/>
      <c r="MJ87" s="240"/>
      <c r="MK87" s="240"/>
      <c r="ML87" s="240"/>
      <c r="MM87" s="240"/>
      <c r="MN87" s="240"/>
      <c r="MO87" s="240"/>
      <c r="MP87" s="240"/>
      <c r="MQ87" s="240"/>
      <c r="MR87" s="240"/>
      <c r="MS87" s="240"/>
      <c r="MT87" s="240"/>
      <c r="MU87" s="240"/>
      <c r="MV87" s="240"/>
      <c r="MW87" s="240"/>
      <c r="MX87" s="240"/>
      <c r="MY87" s="240">
        <f t="shared" si="255"/>
        <v>0</v>
      </c>
      <c r="NB87" s="240"/>
      <c r="NC87" s="240"/>
      <c r="ND87" s="240"/>
      <c r="NE87" s="240"/>
      <c r="NF87" s="240"/>
      <c r="NG87" s="240"/>
      <c r="NH87" s="240"/>
      <c r="NI87" s="240"/>
      <c r="NJ87" s="240"/>
      <c r="NK87" s="240"/>
      <c r="NL87" s="240"/>
      <c r="NM87" s="240"/>
      <c r="NN87" s="240"/>
      <c r="NO87" s="240"/>
      <c r="NP87" s="240"/>
      <c r="NQ87" s="240"/>
      <c r="NR87" s="240"/>
      <c r="NS87" s="240"/>
      <c r="NT87" s="240"/>
      <c r="NU87" s="240"/>
      <c r="NV87" s="240"/>
      <c r="NW87" s="240"/>
      <c r="NX87" s="240"/>
      <c r="NY87" s="240"/>
      <c r="NZ87" s="240"/>
      <c r="OA87" s="240"/>
      <c r="OB87" s="240"/>
      <c r="OC87" s="240"/>
      <c r="OD87" s="240"/>
      <c r="OE87" s="240"/>
      <c r="OF87" s="240">
        <f t="shared" si="256"/>
        <v>0</v>
      </c>
      <c r="OI87" s="240"/>
      <c r="OJ87" s="240"/>
      <c r="OK87" s="240"/>
      <c r="OL87" s="240"/>
      <c r="OM87" s="240"/>
      <c r="ON87" s="240"/>
      <c r="OO87" s="240"/>
      <c r="OP87" s="240"/>
      <c r="OQ87" s="240"/>
      <c r="OR87" s="240"/>
      <c r="OS87" s="240"/>
      <c r="OT87" s="240"/>
      <c r="OU87" s="240"/>
      <c r="OV87" s="240"/>
      <c r="OW87" s="240"/>
      <c r="OX87" s="240"/>
      <c r="OY87" s="240"/>
      <c r="OZ87" s="240"/>
      <c r="PA87" s="240"/>
      <c r="PB87" s="240"/>
      <c r="PC87" s="240"/>
      <c r="PD87" s="240"/>
      <c r="PE87" s="240"/>
      <c r="PF87" s="240"/>
      <c r="PG87" s="240"/>
      <c r="PH87" s="240"/>
      <c r="PI87" s="240"/>
      <c r="PJ87" s="240"/>
      <c r="PK87" s="240"/>
      <c r="PL87" s="240"/>
      <c r="PM87" s="240">
        <f t="shared" si="257"/>
        <v>0</v>
      </c>
      <c r="PP87" s="240"/>
      <c r="PQ87" s="240"/>
      <c r="PR87" s="240"/>
      <c r="PS87" s="240"/>
      <c r="PT87" s="240"/>
      <c r="PU87" s="240"/>
      <c r="PV87" s="240"/>
      <c r="PW87" s="240"/>
      <c r="PX87" s="240"/>
      <c r="PY87" s="240"/>
      <c r="PZ87" s="240"/>
      <c r="QA87" s="240"/>
      <c r="QB87" s="240"/>
      <c r="QC87" s="240"/>
      <c r="QD87" s="240"/>
      <c r="QE87" s="240"/>
      <c r="QF87" s="240"/>
      <c r="QG87" s="240"/>
      <c r="QH87" s="240"/>
      <c r="QI87" s="240"/>
      <c r="QJ87" s="240"/>
      <c r="QK87" s="240"/>
      <c r="QL87" s="240"/>
      <c r="QM87" s="240"/>
      <c r="QN87" s="240"/>
      <c r="QO87" s="240"/>
      <c r="QP87" s="240"/>
      <c r="QQ87" s="240"/>
      <c r="QR87" s="240"/>
      <c r="QS87" s="240"/>
      <c r="QT87" s="242">
        <f t="shared" si="258"/>
        <v>0</v>
      </c>
      <c r="QU87" s="235"/>
      <c r="QV87" s="235"/>
      <c r="QW87" s="240"/>
      <c r="QX87" s="240"/>
      <c r="QY87" s="240"/>
      <c r="QZ87" s="240"/>
      <c r="RA87" s="240"/>
      <c r="RB87" s="240"/>
      <c r="RC87" s="240"/>
      <c r="RD87" s="240"/>
      <c r="RE87" s="240"/>
      <c r="RF87" s="240"/>
      <c r="RG87" s="240"/>
      <c r="RH87" s="240"/>
      <c r="RI87" s="240"/>
      <c r="RJ87" s="240"/>
      <c r="RK87" s="240"/>
      <c r="RL87" s="240"/>
      <c r="RM87" s="240"/>
      <c r="RN87" s="240"/>
      <c r="RO87" s="240"/>
      <c r="RP87" s="240"/>
      <c r="RQ87" s="240"/>
      <c r="RR87" s="240"/>
      <c r="RS87" s="240"/>
      <c r="RT87" s="240"/>
      <c r="RU87" s="240"/>
      <c r="RV87" s="240"/>
      <c r="RW87" s="240"/>
      <c r="RX87" s="240"/>
      <c r="RY87" s="240"/>
      <c r="RZ87" s="240"/>
      <c r="SA87" s="240"/>
    </row>
    <row r="88" spans="1:495" s="223" customFormat="1" ht="15" hidden="1" outlineLevel="1">
      <c r="A88" s="604">
        <f t="shared" si="253"/>
        <v>76</v>
      </c>
      <c r="B88" s="331"/>
      <c r="C88" s="513"/>
      <c r="D88" s="513"/>
      <c r="E88" s="514"/>
      <c r="F88" s="240"/>
      <c r="G88" s="513"/>
      <c r="H88" s="240"/>
      <c r="I88" s="240"/>
      <c r="J88" s="240"/>
      <c r="K88" s="240"/>
      <c r="L88" s="240"/>
      <c r="M88" s="240"/>
      <c r="N88" s="240"/>
      <c r="O88" s="240"/>
      <c r="P88" s="240"/>
      <c r="Q88" s="240"/>
      <c r="R88" s="240"/>
      <c r="S88" s="240"/>
      <c r="T88" s="240"/>
      <c r="U88" s="240"/>
      <c r="V88" s="240"/>
      <c r="W88" s="240"/>
      <c r="X88" s="240"/>
      <c r="Y88" s="240"/>
      <c r="Z88" s="240"/>
      <c r="AA88" s="240"/>
      <c r="AB88" s="240"/>
      <c r="AC88" s="240"/>
      <c r="AD88" s="240"/>
      <c r="AE88" s="240"/>
      <c r="AF88" s="240"/>
      <c r="AG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240"/>
      <c r="BK88" s="240"/>
      <c r="BL88" s="240"/>
      <c r="BM88" s="240"/>
      <c r="BN88" s="240"/>
      <c r="BQ88" s="240"/>
      <c r="BR88" s="240"/>
      <c r="BS88" s="240"/>
      <c r="BT88" s="240"/>
      <c r="BU88" s="240"/>
      <c r="BV88" s="240"/>
      <c r="BW88" s="240"/>
      <c r="BX88" s="240"/>
      <c r="BY88" s="240"/>
      <c r="BZ88" s="240"/>
      <c r="CA88" s="240"/>
      <c r="CB88" s="240"/>
      <c r="CC88" s="240"/>
      <c r="CD88" s="240"/>
      <c r="CE88" s="240"/>
      <c r="CF88" s="240"/>
      <c r="CG88" s="240"/>
      <c r="CH88" s="240"/>
      <c r="CI88" s="240"/>
      <c r="CJ88" s="240"/>
      <c r="CK88" s="240"/>
      <c r="CL88" s="240"/>
      <c r="CM88" s="240"/>
      <c r="CN88" s="240"/>
      <c r="CO88" s="240"/>
      <c r="CP88" s="240"/>
      <c r="CQ88" s="240"/>
      <c r="CR88" s="240"/>
      <c r="CS88" s="240"/>
      <c r="CT88" s="240"/>
      <c r="CU88" s="240"/>
      <c r="CX88" s="240"/>
      <c r="CY88" s="240"/>
      <c r="CZ88" s="240"/>
      <c r="DA88" s="240"/>
      <c r="DB88" s="240"/>
      <c r="DC88" s="240"/>
      <c r="DD88" s="240"/>
      <c r="DE88" s="240"/>
      <c r="DF88" s="240"/>
      <c r="DG88" s="240"/>
      <c r="DH88" s="240"/>
      <c r="DI88" s="240"/>
      <c r="DJ88" s="240"/>
      <c r="DK88" s="240"/>
      <c r="DL88" s="240"/>
      <c r="DM88" s="240"/>
      <c r="DN88" s="240"/>
      <c r="DO88" s="240"/>
      <c r="DP88" s="240"/>
      <c r="DQ88" s="240"/>
      <c r="DR88" s="240"/>
      <c r="DS88" s="240"/>
      <c r="DT88" s="240"/>
      <c r="DU88" s="240"/>
      <c r="DV88" s="240"/>
      <c r="DW88" s="240"/>
      <c r="DX88" s="240"/>
      <c r="DY88" s="240"/>
      <c r="DZ88" s="240"/>
      <c r="EA88" s="240"/>
      <c r="EB88" s="240"/>
      <c r="EE88" s="240"/>
      <c r="EF88" s="240"/>
      <c r="EG88" s="240"/>
      <c r="EH88" s="240"/>
      <c r="EI88" s="240"/>
      <c r="EJ88" s="240"/>
      <c r="EK88" s="240"/>
      <c r="EL88" s="240"/>
      <c r="EM88" s="240"/>
      <c r="EN88" s="240"/>
      <c r="EO88" s="240"/>
      <c r="EP88" s="240"/>
      <c r="EQ88" s="240"/>
      <c r="ER88" s="240"/>
      <c r="ES88" s="240"/>
      <c r="ET88" s="240"/>
      <c r="EU88" s="240"/>
      <c r="EV88" s="240"/>
      <c r="EW88" s="240"/>
      <c r="EX88" s="240"/>
      <c r="EY88" s="240"/>
      <c r="EZ88" s="240"/>
      <c r="FA88" s="240"/>
      <c r="FB88" s="240"/>
      <c r="FC88" s="240"/>
      <c r="FD88" s="240"/>
      <c r="FE88" s="240"/>
      <c r="FF88" s="240"/>
      <c r="FG88" s="240"/>
      <c r="FH88" s="240"/>
      <c r="FI88" s="240"/>
      <c r="FL88" s="240"/>
      <c r="FM88" s="240"/>
      <c r="FN88" s="240"/>
      <c r="FO88" s="240"/>
      <c r="FP88" s="240"/>
      <c r="FQ88" s="240"/>
      <c r="FR88" s="240"/>
      <c r="FS88" s="240"/>
      <c r="FT88" s="240"/>
      <c r="FU88" s="240"/>
      <c r="FV88" s="240"/>
      <c r="FW88" s="240"/>
      <c r="FX88" s="240"/>
      <c r="FY88" s="240"/>
      <c r="FZ88" s="240"/>
      <c r="GA88" s="240"/>
      <c r="GB88" s="240"/>
      <c r="GC88" s="240"/>
      <c r="GD88" s="240"/>
      <c r="GE88" s="240"/>
      <c r="GF88" s="240"/>
      <c r="GG88" s="240"/>
      <c r="GH88" s="240"/>
      <c r="GI88" s="240"/>
      <c r="GJ88" s="240"/>
      <c r="GK88" s="240"/>
      <c r="GL88" s="240"/>
      <c r="GM88" s="240"/>
      <c r="GN88" s="240"/>
      <c r="GO88" s="240"/>
      <c r="GP88" s="240"/>
      <c r="GS88" s="240"/>
      <c r="GT88" s="240"/>
      <c r="GU88" s="240"/>
      <c r="GV88" s="240"/>
      <c r="GW88" s="240"/>
      <c r="GX88" s="240"/>
      <c r="GY88" s="240"/>
      <c r="GZ88" s="240"/>
      <c r="HA88" s="240"/>
      <c r="HB88" s="240"/>
      <c r="HC88" s="240"/>
      <c r="HD88" s="240"/>
      <c r="HE88" s="240"/>
      <c r="HF88" s="240"/>
      <c r="HG88" s="240"/>
      <c r="HH88" s="240"/>
      <c r="HI88" s="240"/>
      <c r="HJ88" s="240"/>
      <c r="HK88" s="240"/>
      <c r="HL88" s="240"/>
      <c r="HM88" s="240"/>
      <c r="HN88" s="240"/>
      <c r="HO88" s="240"/>
      <c r="HP88" s="240"/>
      <c r="HQ88" s="240"/>
      <c r="HR88" s="240"/>
      <c r="HS88" s="240"/>
      <c r="HT88" s="240"/>
      <c r="HU88" s="240"/>
      <c r="HV88" s="240"/>
      <c r="HW88" s="240"/>
      <c r="HZ88" s="240"/>
      <c r="IA88" s="240"/>
      <c r="IB88" s="240"/>
      <c r="IC88" s="240"/>
      <c r="ID88" s="240"/>
      <c r="IE88" s="240"/>
      <c r="IF88" s="240"/>
      <c r="IG88" s="240"/>
      <c r="IH88" s="240"/>
      <c r="II88" s="240"/>
      <c r="IJ88" s="240"/>
      <c r="IK88" s="240"/>
      <c r="IL88" s="240"/>
      <c r="IM88" s="240"/>
      <c r="IN88" s="240"/>
      <c r="IO88" s="240"/>
      <c r="IP88" s="240"/>
      <c r="IQ88" s="240"/>
      <c r="IR88" s="240"/>
      <c r="IS88" s="240"/>
      <c r="IT88" s="240"/>
      <c r="IU88" s="240"/>
      <c r="IV88" s="240"/>
      <c r="IW88" s="240"/>
      <c r="IX88" s="240"/>
      <c r="IY88" s="240"/>
      <c r="IZ88" s="240"/>
      <c r="JA88" s="240"/>
      <c r="JB88" s="240"/>
      <c r="JC88" s="514"/>
      <c r="JD88" s="240">
        <f t="shared" si="238"/>
        <v>0</v>
      </c>
      <c r="JG88" s="240"/>
      <c r="JH88" s="240"/>
      <c r="JI88" s="240"/>
      <c r="JJ88" s="240"/>
      <c r="JK88" s="240"/>
      <c r="JL88" s="240"/>
      <c r="JM88" s="240"/>
      <c r="JN88" s="240"/>
      <c r="JO88" s="240"/>
      <c r="JP88" s="240"/>
      <c r="JQ88" s="240"/>
      <c r="JR88" s="240"/>
      <c r="JS88" s="240"/>
      <c r="JT88" s="240"/>
      <c r="JU88" s="240"/>
      <c r="JV88" s="240"/>
      <c r="JW88" s="240"/>
      <c r="JX88" s="240"/>
      <c r="JY88" s="240"/>
      <c r="JZ88" s="240"/>
      <c r="KA88" s="240"/>
      <c r="KB88" s="240"/>
      <c r="KC88" s="240"/>
      <c r="KD88" s="240"/>
      <c r="KE88" s="240"/>
      <c r="KF88" s="240"/>
      <c r="KG88" s="240"/>
      <c r="KH88" s="240"/>
      <c r="KI88" s="240"/>
      <c r="KJ88" s="240"/>
      <c r="KK88" s="240">
        <f t="shared" si="252"/>
        <v>0</v>
      </c>
      <c r="KL88" s="234"/>
      <c r="KN88" s="240"/>
      <c r="KO88" s="240"/>
      <c r="KP88" s="240"/>
      <c r="KQ88" s="240"/>
      <c r="KR88" s="240"/>
      <c r="KS88" s="240"/>
      <c r="KT88" s="240"/>
      <c r="KU88" s="240"/>
      <c r="KV88" s="240"/>
      <c r="KW88" s="240"/>
      <c r="KX88" s="240"/>
      <c r="KY88" s="240"/>
      <c r="KZ88" s="240"/>
      <c r="LA88" s="240"/>
      <c r="LB88" s="240"/>
      <c r="LC88" s="240"/>
      <c r="LD88" s="240"/>
      <c r="LE88" s="240"/>
      <c r="LF88" s="240"/>
      <c r="LG88" s="240"/>
      <c r="LH88" s="240"/>
      <c r="LI88" s="240"/>
      <c r="LJ88" s="240"/>
      <c r="LK88" s="240"/>
      <c r="LL88" s="240"/>
      <c r="LM88" s="240"/>
      <c r="LN88" s="240"/>
      <c r="LO88" s="240"/>
      <c r="LP88" s="240"/>
      <c r="LQ88" s="240"/>
      <c r="LR88" s="240">
        <f t="shared" si="254"/>
        <v>0</v>
      </c>
      <c r="LU88" s="240"/>
      <c r="LV88" s="240"/>
      <c r="LW88" s="240"/>
      <c r="LX88" s="240"/>
      <c r="LY88" s="240"/>
      <c r="LZ88" s="240"/>
      <c r="MA88" s="240"/>
      <c r="MB88" s="240"/>
      <c r="MC88" s="240"/>
      <c r="MD88" s="240"/>
      <c r="ME88" s="240"/>
      <c r="MF88" s="240"/>
      <c r="MG88" s="240"/>
      <c r="MH88" s="240"/>
      <c r="MI88" s="240"/>
      <c r="MJ88" s="240"/>
      <c r="MK88" s="240"/>
      <c r="ML88" s="240"/>
      <c r="MM88" s="240"/>
      <c r="MN88" s="240"/>
      <c r="MO88" s="240"/>
      <c r="MP88" s="240"/>
      <c r="MQ88" s="240"/>
      <c r="MR88" s="240"/>
      <c r="MS88" s="240"/>
      <c r="MT88" s="240"/>
      <c r="MU88" s="240"/>
      <c r="MV88" s="240"/>
      <c r="MW88" s="240"/>
      <c r="MX88" s="240"/>
      <c r="MY88" s="240">
        <f t="shared" si="255"/>
        <v>0</v>
      </c>
      <c r="NB88" s="240"/>
      <c r="NC88" s="240"/>
      <c r="ND88" s="240"/>
      <c r="NE88" s="240"/>
      <c r="NF88" s="240"/>
      <c r="NG88" s="240"/>
      <c r="NH88" s="240"/>
      <c r="NI88" s="240"/>
      <c r="NJ88" s="240"/>
      <c r="NK88" s="240"/>
      <c r="NL88" s="240"/>
      <c r="NM88" s="240"/>
      <c r="NN88" s="240"/>
      <c r="NO88" s="240"/>
      <c r="NP88" s="240"/>
      <c r="NQ88" s="240"/>
      <c r="NR88" s="240"/>
      <c r="NS88" s="240"/>
      <c r="NT88" s="240"/>
      <c r="NU88" s="240"/>
      <c r="NV88" s="240"/>
      <c r="NW88" s="240"/>
      <c r="NX88" s="240"/>
      <c r="NY88" s="240"/>
      <c r="NZ88" s="240"/>
      <c r="OA88" s="240"/>
      <c r="OB88" s="240"/>
      <c r="OC88" s="240"/>
      <c r="OD88" s="240"/>
      <c r="OE88" s="240"/>
      <c r="OF88" s="240">
        <f t="shared" si="256"/>
        <v>0</v>
      </c>
      <c r="OI88" s="240"/>
      <c r="OJ88" s="240"/>
      <c r="OK88" s="240"/>
      <c r="OL88" s="240"/>
      <c r="OM88" s="240"/>
      <c r="ON88" s="240"/>
      <c r="OO88" s="240"/>
      <c r="OP88" s="240"/>
      <c r="OQ88" s="240"/>
      <c r="OR88" s="240"/>
      <c r="OS88" s="240"/>
      <c r="OT88" s="240"/>
      <c r="OU88" s="240"/>
      <c r="OV88" s="240"/>
      <c r="OW88" s="240"/>
      <c r="OX88" s="240"/>
      <c r="OY88" s="240"/>
      <c r="OZ88" s="240"/>
      <c r="PA88" s="240"/>
      <c r="PB88" s="240"/>
      <c r="PC88" s="240"/>
      <c r="PD88" s="240"/>
      <c r="PE88" s="240"/>
      <c r="PF88" s="240"/>
      <c r="PG88" s="240"/>
      <c r="PH88" s="240"/>
      <c r="PI88" s="240"/>
      <c r="PJ88" s="240"/>
      <c r="PK88" s="240"/>
      <c r="PL88" s="240"/>
      <c r="PM88" s="240">
        <f t="shared" si="257"/>
        <v>0</v>
      </c>
      <c r="PP88" s="240"/>
      <c r="PQ88" s="240"/>
      <c r="PR88" s="240"/>
      <c r="PS88" s="240"/>
      <c r="PT88" s="240"/>
      <c r="PU88" s="240"/>
      <c r="PV88" s="240"/>
      <c r="PW88" s="240"/>
      <c r="PX88" s="240"/>
      <c r="PY88" s="240"/>
      <c r="PZ88" s="240"/>
      <c r="QA88" s="240"/>
      <c r="QB88" s="240"/>
      <c r="QC88" s="240"/>
      <c r="QD88" s="240"/>
      <c r="QE88" s="240"/>
      <c r="QF88" s="240"/>
      <c r="QG88" s="240"/>
      <c r="QH88" s="240"/>
      <c r="QI88" s="240"/>
      <c r="QJ88" s="240"/>
      <c r="QK88" s="240"/>
      <c r="QL88" s="240"/>
      <c r="QM88" s="240"/>
      <c r="QN88" s="240"/>
      <c r="QO88" s="240"/>
      <c r="QP88" s="240"/>
      <c r="QQ88" s="240"/>
      <c r="QR88" s="240"/>
      <c r="QS88" s="240"/>
      <c r="QT88" s="242">
        <f t="shared" si="258"/>
        <v>0</v>
      </c>
      <c r="QU88" s="235"/>
      <c r="QV88" s="235"/>
      <c r="QW88" s="240"/>
      <c r="QX88" s="240"/>
      <c r="QY88" s="240"/>
      <c r="QZ88" s="240"/>
      <c r="RA88" s="240"/>
      <c r="RB88" s="240"/>
      <c r="RC88" s="240"/>
      <c r="RD88" s="240"/>
      <c r="RE88" s="240"/>
      <c r="RF88" s="240"/>
      <c r="RG88" s="240"/>
      <c r="RH88" s="240"/>
      <c r="RI88" s="240"/>
      <c r="RJ88" s="240"/>
      <c r="RK88" s="240"/>
      <c r="RL88" s="240"/>
      <c r="RM88" s="240"/>
      <c r="RN88" s="240"/>
      <c r="RO88" s="240"/>
      <c r="RP88" s="240"/>
      <c r="RQ88" s="240"/>
      <c r="RR88" s="240"/>
      <c r="RS88" s="240"/>
      <c r="RT88" s="240"/>
      <c r="RU88" s="240"/>
      <c r="RV88" s="240"/>
      <c r="RW88" s="240"/>
      <c r="RX88" s="240"/>
      <c r="RY88" s="240"/>
      <c r="RZ88" s="240"/>
      <c r="SA88" s="240"/>
    </row>
    <row r="89" spans="1:495" s="223" customFormat="1" ht="15" hidden="1" outlineLevel="1">
      <c r="A89" s="604">
        <f t="shared" si="253"/>
        <v>77</v>
      </c>
      <c r="B89" s="331"/>
      <c r="C89" s="513"/>
      <c r="D89" s="513"/>
      <c r="E89" s="514"/>
      <c r="F89" s="240"/>
      <c r="G89" s="513"/>
      <c r="H89" s="240"/>
      <c r="I89" s="240"/>
      <c r="J89" s="240"/>
      <c r="K89" s="240"/>
      <c r="L89" s="240"/>
      <c r="M89" s="240"/>
      <c r="N89" s="240"/>
      <c r="O89" s="240"/>
      <c r="P89" s="240"/>
      <c r="Q89" s="240"/>
      <c r="R89" s="240"/>
      <c r="S89" s="240"/>
      <c r="T89" s="240"/>
      <c r="U89" s="240"/>
      <c r="V89" s="240"/>
      <c r="W89" s="240"/>
      <c r="X89" s="240"/>
      <c r="Y89" s="240"/>
      <c r="Z89" s="240"/>
      <c r="AA89" s="240"/>
      <c r="AB89" s="240"/>
      <c r="AC89" s="240"/>
      <c r="AD89" s="240"/>
      <c r="AE89" s="240"/>
      <c r="AF89" s="240"/>
      <c r="AG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240"/>
      <c r="BK89" s="240"/>
      <c r="BL89" s="240"/>
      <c r="BM89" s="240"/>
      <c r="BN89" s="240"/>
      <c r="BQ89" s="240"/>
      <c r="BR89" s="240"/>
      <c r="BS89" s="240"/>
      <c r="BT89" s="240"/>
      <c r="BU89" s="240"/>
      <c r="BV89" s="240"/>
      <c r="BW89" s="240"/>
      <c r="BX89" s="240"/>
      <c r="BY89" s="240"/>
      <c r="BZ89" s="240"/>
      <c r="CA89" s="240"/>
      <c r="CB89" s="240"/>
      <c r="CC89" s="240"/>
      <c r="CD89" s="240"/>
      <c r="CE89" s="240"/>
      <c r="CF89" s="240"/>
      <c r="CG89" s="240"/>
      <c r="CH89" s="240"/>
      <c r="CI89" s="240"/>
      <c r="CJ89" s="240"/>
      <c r="CK89" s="240"/>
      <c r="CL89" s="240"/>
      <c r="CM89" s="240"/>
      <c r="CN89" s="240"/>
      <c r="CO89" s="240"/>
      <c r="CP89" s="240"/>
      <c r="CQ89" s="240"/>
      <c r="CR89" s="240"/>
      <c r="CS89" s="240"/>
      <c r="CT89" s="240"/>
      <c r="CU89" s="240"/>
      <c r="CX89" s="240"/>
      <c r="CY89" s="240"/>
      <c r="CZ89" s="240"/>
      <c r="DA89" s="240"/>
      <c r="DB89" s="240"/>
      <c r="DC89" s="240"/>
      <c r="DD89" s="240"/>
      <c r="DE89" s="240"/>
      <c r="DF89" s="240"/>
      <c r="DG89" s="240"/>
      <c r="DH89" s="240"/>
      <c r="DI89" s="240"/>
      <c r="DJ89" s="240"/>
      <c r="DK89" s="240"/>
      <c r="DL89" s="240"/>
      <c r="DM89" s="240"/>
      <c r="DN89" s="240"/>
      <c r="DO89" s="240"/>
      <c r="DP89" s="240"/>
      <c r="DQ89" s="240"/>
      <c r="DR89" s="240"/>
      <c r="DS89" s="240"/>
      <c r="DT89" s="240"/>
      <c r="DU89" s="240"/>
      <c r="DV89" s="240"/>
      <c r="DW89" s="240"/>
      <c r="DX89" s="240"/>
      <c r="DY89" s="240"/>
      <c r="DZ89" s="240"/>
      <c r="EA89" s="240"/>
      <c r="EB89" s="240"/>
      <c r="EE89" s="240"/>
      <c r="EF89" s="240"/>
      <c r="EG89" s="240"/>
      <c r="EH89" s="240"/>
      <c r="EI89" s="240"/>
      <c r="EJ89" s="240"/>
      <c r="EK89" s="240"/>
      <c r="EL89" s="240"/>
      <c r="EM89" s="240"/>
      <c r="EN89" s="240"/>
      <c r="EO89" s="240"/>
      <c r="EP89" s="240"/>
      <c r="EQ89" s="240"/>
      <c r="ER89" s="240"/>
      <c r="ES89" s="240"/>
      <c r="ET89" s="240"/>
      <c r="EU89" s="240"/>
      <c r="EV89" s="240"/>
      <c r="EW89" s="240"/>
      <c r="EX89" s="240"/>
      <c r="EY89" s="240"/>
      <c r="EZ89" s="240"/>
      <c r="FA89" s="240"/>
      <c r="FB89" s="240"/>
      <c r="FC89" s="240"/>
      <c r="FD89" s="240"/>
      <c r="FE89" s="240"/>
      <c r="FF89" s="240"/>
      <c r="FG89" s="240"/>
      <c r="FH89" s="240"/>
      <c r="FI89" s="240"/>
      <c r="FL89" s="240"/>
      <c r="FM89" s="240"/>
      <c r="FN89" s="240"/>
      <c r="FO89" s="240"/>
      <c r="FP89" s="240"/>
      <c r="FQ89" s="240"/>
      <c r="FR89" s="240"/>
      <c r="FS89" s="240"/>
      <c r="FT89" s="240"/>
      <c r="FU89" s="240"/>
      <c r="FV89" s="240"/>
      <c r="FW89" s="240"/>
      <c r="FX89" s="240"/>
      <c r="FY89" s="240"/>
      <c r="FZ89" s="240"/>
      <c r="GA89" s="240"/>
      <c r="GB89" s="240"/>
      <c r="GC89" s="240"/>
      <c r="GD89" s="240"/>
      <c r="GE89" s="240"/>
      <c r="GF89" s="240"/>
      <c r="GG89" s="240"/>
      <c r="GH89" s="240"/>
      <c r="GI89" s="240"/>
      <c r="GJ89" s="240"/>
      <c r="GK89" s="240"/>
      <c r="GL89" s="240"/>
      <c r="GM89" s="240"/>
      <c r="GN89" s="240"/>
      <c r="GO89" s="240"/>
      <c r="GP89" s="240"/>
      <c r="GS89" s="240"/>
      <c r="GT89" s="240"/>
      <c r="GU89" s="240"/>
      <c r="GV89" s="240"/>
      <c r="GW89" s="240"/>
      <c r="GX89" s="240"/>
      <c r="GY89" s="240"/>
      <c r="GZ89" s="240"/>
      <c r="HA89" s="240"/>
      <c r="HB89" s="240"/>
      <c r="HC89" s="240"/>
      <c r="HD89" s="240"/>
      <c r="HE89" s="240"/>
      <c r="HF89" s="240"/>
      <c r="HG89" s="240"/>
      <c r="HH89" s="240"/>
      <c r="HI89" s="240"/>
      <c r="HJ89" s="240"/>
      <c r="HK89" s="240"/>
      <c r="HL89" s="240"/>
      <c r="HM89" s="240"/>
      <c r="HN89" s="240"/>
      <c r="HO89" s="240"/>
      <c r="HP89" s="240"/>
      <c r="HQ89" s="240"/>
      <c r="HR89" s="240"/>
      <c r="HS89" s="240"/>
      <c r="HT89" s="240"/>
      <c r="HU89" s="240"/>
      <c r="HV89" s="240"/>
      <c r="HW89" s="240"/>
      <c r="HZ89" s="240"/>
      <c r="IA89" s="240"/>
      <c r="IB89" s="240"/>
      <c r="IC89" s="240"/>
      <c r="ID89" s="240"/>
      <c r="IE89" s="240"/>
      <c r="IF89" s="240"/>
      <c r="IG89" s="240"/>
      <c r="IH89" s="240"/>
      <c r="II89" s="240"/>
      <c r="IJ89" s="240"/>
      <c r="IK89" s="240"/>
      <c r="IL89" s="240"/>
      <c r="IM89" s="240"/>
      <c r="IN89" s="240"/>
      <c r="IO89" s="240"/>
      <c r="IP89" s="240"/>
      <c r="IQ89" s="240"/>
      <c r="IR89" s="240"/>
      <c r="IS89" s="240"/>
      <c r="IT89" s="240"/>
      <c r="IU89" s="240"/>
      <c r="IV89" s="240"/>
      <c r="IW89" s="240"/>
      <c r="IX89" s="240"/>
      <c r="IY89" s="240"/>
      <c r="IZ89" s="240"/>
      <c r="JA89" s="240"/>
      <c r="JB89" s="240"/>
      <c r="JC89" s="514"/>
      <c r="JD89" s="240">
        <f t="shared" si="238"/>
        <v>0</v>
      </c>
      <c r="JG89" s="240"/>
      <c r="JH89" s="240"/>
      <c r="JI89" s="240"/>
      <c r="JJ89" s="240"/>
      <c r="JK89" s="240"/>
      <c r="JL89" s="240"/>
      <c r="JM89" s="240"/>
      <c r="JN89" s="240"/>
      <c r="JO89" s="240"/>
      <c r="JP89" s="240"/>
      <c r="JQ89" s="240"/>
      <c r="JR89" s="240"/>
      <c r="JS89" s="240"/>
      <c r="JT89" s="240"/>
      <c r="JU89" s="240"/>
      <c r="JV89" s="240"/>
      <c r="JW89" s="240"/>
      <c r="JX89" s="240"/>
      <c r="JY89" s="240"/>
      <c r="JZ89" s="240"/>
      <c r="KA89" s="240"/>
      <c r="KB89" s="240"/>
      <c r="KC89" s="240"/>
      <c r="KD89" s="240"/>
      <c r="KE89" s="240"/>
      <c r="KF89" s="240"/>
      <c r="KG89" s="240"/>
      <c r="KH89" s="240"/>
      <c r="KI89" s="240"/>
      <c r="KJ89" s="240"/>
      <c r="KK89" s="240">
        <f t="shared" si="252"/>
        <v>0</v>
      </c>
      <c r="KL89" s="234"/>
      <c r="KN89" s="240"/>
      <c r="KO89" s="240"/>
      <c r="KP89" s="240"/>
      <c r="KQ89" s="240"/>
      <c r="KR89" s="240"/>
      <c r="KS89" s="240"/>
      <c r="KT89" s="240"/>
      <c r="KU89" s="240"/>
      <c r="KV89" s="240"/>
      <c r="KW89" s="240"/>
      <c r="KX89" s="240"/>
      <c r="KY89" s="240"/>
      <c r="KZ89" s="240"/>
      <c r="LA89" s="240"/>
      <c r="LB89" s="240"/>
      <c r="LC89" s="240"/>
      <c r="LD89" s="240"/>
      <c r="LE89" s="240"/>
      <c r="LF89" s="240"/>
      <c r="LG89" s="240"/>
      <c r="LH89" s="240"/>
      <c r="LI89" s="240"/>
      <c r="LJ89" s="240"/>
      <c r="LK89" s="240"/>
      <c r="LL89" s="240"/>
      <c r="LM89" s="240"/>
      <c r="LN89" s="240"/>
      <c r="LO89" s="240"/>
      <c r="LP89" s="240"/>
      <c r="LQ89" s="240"/>
      <c r="LR89" s="240">
        <f t="shared" si="254"/>
        <v>0</v>
      </c>
      <c r="LU89" s="240"/>
      <c r="LV89" s="240"/>
      <c r="LW89" s="240"/>
      <c r="LX89" s="240"/>
      <c r="LY89" s="240"/>
      <c r="LZ89" s="240"/>
      <c r="MA89" s="240"/>
      <c r="MB89" s="240"/>
      <c r="MC89" s="240"/>
      <c r="MD89" s="240"/>
      <c r="ME89" s="240"/>
      <c r="MF89" s="240"/>
      <c r="MG89" s="240"/>
      <c r="MH89" s="240"/>
      <c r="MI89" s="240"/>
      <c r="MJ89" s="240"/>
      <c r="MK89" s="240"/>
      <c r="ML89" s="240"/>
      <c r="MM89" s="240"/>
      <c r="MN89" s="240"/>
      <c r="MO89" s="240"/>
      <c r="MP89" s="240"/>
      <c r="MQ89" s="240"/>
      <c r="MR89" s="240"/>
      <c r="MS89" s="240"/>
      <c r="MT89" s="240"/>
      <c r="MU89" s="240"/>
      <c r="MV89" s="240"/>
      <c r="MW89" s="240"/>
      <c r="MX89" s="240"/>
      <c r="MY89" s="240">
        <f t="shared" si="255"/>
        <v>0</v>
      </c>
      <c r="NB89" s="240"/>
      <c r="NC89" s="240"/>
      <c r="ND89" s="240"/>
      <c r="NE89" s="240"/>
      <c r="NF89" s="240"/>
      <c r="NG89" s="240"/>
      <c r="NH89" s="240"/>
      <c r="NI89" s="240"/>
      <c r="NJ89" s="240"/>
      <c r="NK89" s="240"/>
      <c r="NL89" s="240"/>
      <c r="NM89" s="240"/>
      <c r="NN89" s="240"/>
      <c r="NO89" s="240"/>
      <c r="NP89" s="240"/>
      <c r="NQ89" s="240"/>
      <c r="NR89" s="240"/>
      <c r="NS89" s="240"/>
      <c r="NT89" s="240"/>
      <c r="NU89" s="240"/>
      <c r="NV89" s="240"/>
      <c r="NW89" s="240"/>
      <c r="NX89" s="240"/>
      <c r="NY89" s="240"/>
      <c r="NZ89" s="240"/>
      <c r="OA89" s="240"/>
      <c r="OB89" s="240"/>
      <c r="OC89" s="240"/>
      <c r="OD89" s="240"/>
      <c r="OE89" s="240"/>
      <c r="OF89" s="240">
        <f t="shared" si="256"/>
        <v>0</v>
      </c>
      <c r="OI89" s="240"/>
      <c r="OJ89" s="240"/>
      <c r="OK89" s="240"/>
      <c r="OL89" s="240"/>
      <c r="OM89" s="240"/>
      <c r="ON89" s="240"/>
      <c r="OO89" s="240"/>
      <c r="OP89" s="240"/>
      <c r="OQ89" s="240"/>
      <c r="OR89" s="240"/>
      <c r="OS89" s="240"/>
      <c r="OT89" s="240"/>
      <c r="OU89" s="240"/>
      <c r="OV89" s="240"/>
      <c r="OW89" s="240"/>
      <c r="OX89" s="240"/>
      <c r="OY89" s="240"/>
      <c r="OZ89" s="240"/>
      <c r="PA89" s="240"/>
      <c r="PB89" s="240"/>
      <c r="PC89" s="240"/>
      <c r="PD89" s="240"/>
      <c r="PE89" s="240"/>
      <c r="PF89" s="240"/>
      <c r="PG89" s="240"/>
      <c r="PH89" s="240"/>
      <c r="PI89" s="240"/>
      <c r="PJ89" s="240"/>
      <c r="PK89" s="240"/>
      <c r="PL89" s="240"/>
      <c r="PM89" s="240">
        <f t="shared" si="257"/>
        <v>0</v>
      </c>
      <c r="PP89" s="240"/>
      <c r="PQ89" s="240"/>
      <c r="PR89" s="240"/>
      <c r="PS89" s="240"/>
      <c r="PT89" s="240"/>
      <c r="PU89" s="240"/>
      <c r="PV89" s="240"/>
      <c r="PW89" s="240"/>
      <c r="PX89" s="240"/>
      <c r="PY89" s="240"/>
      <c r="PZ89" s="240"/>
      <c r="QA89" s="240"/>
      <c r="QB89" s="240"/>
      <c r="QC89" s="240"/>
      <c r="QD89" s="240"/>
      <c r="QE89" s="240"/>
      <c r="QF89" s="240"/>
      <c r="QG89" s="240"/>
      <c r="QH89" s="240"/>
      <c r="QI89" s="240"/>
      <c r="QJ89" s="240"/>
      <c r="QK89" s="240"/>
      <c r="QL89" s="240"/>
      <c r="QM89" s="240"/>
      <c r="QN89" s="240"/>
      <c r="QO89" s="240"/>
      <c r="QP89" s="240"/>
      <c r="QQ89" s="240"/>
      <c r="QR89" s="240"/>
      <c r="QS89" s="240"/>
      <c r="QT89" s="242">
        <f t="shared" si="258"/>
        <v>0</v>
      </c>
      <c r="QU89" s="235"/>
      <c r="QV89" s="235"/>
      <c r="QW89" s="240"/>
      <c r="QX89" s="240"/>
      <c r="QY89" s="240"/>
      <c r="QZ89" s="240"/>
      <c r="RA89" s="240"/>
      <c r="RB89" s="240"/>
      <c r="RC89" s="240"/>
      <c r="RD89" s="240"/>
      <c r="RE89" s="240"/>
      <c r="RF89" s="240"/>
      <c r="RG89" s="240"/>
      <c r="RH89" s="240"/>
      <c r="RI89" s="240"/>
      <c r="RJ89" s="240"/>
      <c r="RK89" s="240"/>
      <c r="RL89" s="240"/>
      <c r="RM89" s="240"/>
      <c r="RN89" s="240"/>
      <c r="RO89" s="240"/>
      <c r="RP89" s="240"/>
      <c r="RQ89" s="240"/>
      <c r="RR89" s="240"/>
      <c r="RS89" s="240"/>
      <c r="RT89" s="240"/>
      <c r="RU89" s="240"/>
      <c r="RV89" s="240"/>
      <c r="RW89" s="240"/>
      <c r="RX89" s="240"/>
      <c r="RY89" s="240"/>
      <c r="RZ89" s="240"/>
      <c r="SA89" s="240"/>
    </row>
    <row r="90" spans="1:495" ht="15" hidden="1" outlineLevel="1">
      <c r="A90" s="604">
        <f t="shared" si="253"/>
        <v>78</v>
      </c>
      <c r="B90" s="331"/>
      <c r="C90" s="513"/>
      <c r="D90" s="513"/>
      <c r="E90" s="514"/>
      <c r="F90" s="240"/>
      <c r="G90" s="513"/>
      <c r="H90" s="240"/>
      <c r="I90" s="240"/>
      <c r="J90" s="240"/>
      <c r="K90" s="240"/>
      <c r="L90" s="240"/>
      <c r="M90" s="240"/>
      <c r="N90" s="240"/>
      <c r="O90" s="240"/>
      <c r="P90" s="240"/>
      <c r="Q90" s="240"/>
      <c r="R90" s="240"/>
      <c r="S90" s="240"/>
      <c r="T90" s="240"/>
      <c r="U90" s="240"/>
      <c r="V90" s="240"/>
      <c r="W90" s="240"/>
      <c r="X90" s="240"/>
      <c r="Y90" s="240"/>
      <c r="Z90" s="240"/>
      <c r="AA90" s="240"/>
      <c r="AB90" s="240"/>
      <c r="AC90" s="240"/>
      <c r="AD90" s="240"/>
      <c r="AE90" s="240"/>
      <c r="AF90" s="240"/>
      <c r="AG90" s="240"/>
      <c r="AJ90" s="240"/>
      <c r="AK90" s="240"/>
      <c r="AL90" s="240"/>
      <c r="AM90" s="240"/>
      <c r="AN90" s="240"/>
      <c r="AO90" s="240"/>
      <c r="AP90" s="240"/>
      <c r="AQ90" s="240"/>
      <c r="AR90" s="240"/>
      <c r="AS90" s="240"/>
      <c r="AT90" s="240"/>
      <c r="AU90" s="240"/>
      <c r="AV90" s="240"/>
      <c r="AW90" s="240"/>
      <c r="AX90" s="240"/>
      <c r="AY90" s="240"/>
      <c r="AZ90" s="240"/>
      <c r="BA90" s="240"/>
      <c r="BB90" s="240"/>
      <c r="BC90" s="240"/>
      <c r="BD90" s="240"/>
      <c r="BE90" s="240"/>
      <c r="BF90" s="240"/>
      <c r="BG90" s="240"/>
      <c r="BH90" s="240"/>
      <c r="BI90" s="240"/>
      <c r="BJ90" s="240"/>
      <c r="BK90" s="240"/>
      <c r="BL90" s="240"/>
      <c r="BM90" s="240"/>
      <c r="BN90" s="240"/>
      <c r="BQ90" s="240"/>
      <c r="BR90" s="240"/>
      <c r="BS90" s="240"/>
      <c r="BT90" s="240"/>
      <c r="BU90" s="240"/>
      <c r="BV90" s="240"/>
      <c r="BW90" s="240"/>
      <c r="BX90" s="240"/>
      <c r="BY90" s="240"/>
      <c r="BZ90" s="240"/>
      <c r="CA90" s="240"/>
      <c r="CB90" s="240"/>
      <c r="CC90" s="240"/>
      <c r="CD90" s="240"/>
      <c r="CE90" s="240"/>
      <c r="CF90" s="240"/>
      <c r="CG90" s="240"/>
      <c r="CH90" s="240"/>
      <c r="CI90" s="240"/>
      <c r="CJ90" s="240"/>
      <c r="CK90" s="240"/>
      <c r="CL90" s="240"/>
      <c r="CM90" s="240"/>
      <c r="CN90" s="240"/>
      <c r="CO90" s="240"/>
      <c r="CP90" s="240"/>
      <c r="CQ90" s="240"/>
      <c r="CR90" s="240"/>
      <c r="CS90" s="240"/>
      <c r="CT90" s="240"/>
      <c r="CU90" s="240"/>
      <c r="CX90" s="240"/>
      <c r="CY90" s="240"/>
      <c r="CZ90" s="240"/>
      <c r="DA90" s="240"/>
      <c r="DB90" s="240"/>
      <c r="DC90" s="240"/>
      <c r="DD90" s="240"/>
      <c r="DE90" s="240"/>
      <c r="DF90" s="240"/>
      <c r="DG90" s="240"/>
      <c r="DH90" s="240"/>
      <c r="DI90" s="240"/>
      <c r="DJ90" s="240"/>
      <c r="DK90" s="240"/>
      <c r="DL90" s="240"/>
      <c r="DM90" s="240"/>
      <c r="DN90" s="240"/>
      <c r="DO90" s="240"/>
      <c r="DP90" s="240"/>
      <c r="DQ90" s="240"/>
      <c r="DR90" s="240"/>
      <c r="DS90" s="240"/>
      <c r="DT90" s="240"/>
      <c r="DU90" s="240"/>
      <c r="DV90" s="240"/>
      <c r="DW90" s="240"/>
      <c r="DX90" s="240"/>
      <c r="DY90" s="240"/>
      <c r="DZ90" s="240"/>
      <c r="EA90" s="240"/>
      <c r="EB90" s="240"/>
      <c r="EE90" s="240"/>
      <c r="EF90" s="240"/>
      <c r="EG90" s="240"/>
      <c r="EH90" s="240"/>
      <c r="EI90" s="240"/>
      <c r="EJ90" s="240"/>
      <c r="EK90" s="240"/>
      <c r="EL90" s="240"/>
      <c r="EM90" s="240"/>
      <c r="EN90" s="240"/>
      <c r="EO90" s="240"/>
      <c r="EP90" s="240"/>
      <c r="EQ90" s="240"/>
      <c r="ER90" s="240"/>
      <c r="ES90" s="240"/>
      <c r="ET90" s="240"/>
      <c r="EU90" s="240"/>
      <c r="EV90" s="240"/>
      <c r="EW90" s="240"/>
      <c r="EX90" s="240"/>
      <c r="EY90" s="240"/>
      <c r="EZ90" s="240"/>
      <c r="FA90" s="240"/>
      <c r="FB90" s="240"/>
      <c r="FC90" s="240"/>
      <c r="FD90" s="240"/>
      <c r="FE90" s="240"/>
      <c r="FF90" s="240"/>
      <c r="FG90" s="240"/>
      <c r="FH90" s="240"/>
      <c r="FI90" s="240"/>
      <c r="FL90" s="240"/>
      <c r="FM90" s="240"/>
      <c r="FN90" s="240"/>
      <c r="FO90" s="240"/>
      <c r="FP90" s="240"/>
      <c r="FQ90" s="240"/>
      <c r="FR90" s="240"/>
      <c r="FS90" s="240"/>
      <c r="FT90" s="240"/>
      <c r="FU90" s="240"/>
      <c r="FV90" s="240"/>
      <c r="FW90" s="240"/>
      <c r="FX90" s="240"/>
      <c r="FY90" s="240"/>
      <c r="FZ90" s="240"/>
      <c r="GA90" s="240"/>
      <c r="GB90" s="240"/>
      <c r="GC90" s="240"/>
      <c r="GD90" s="240"/>
      <c r="GE90" s="240"/>
      <c r="GF90" s="240"/>
      <c r="GG90" s="240"/>
      <c r="GH90" s="240"/>
      <c r="GI90" s="240"/>
      <c r="GJ90" s="240"/>
      <c r="GK90" s="240"/>
      <c r="GL90" s="240"/>
      <c r="GM90" s="240"/>
      <c r="GN90" s="240"/>
      <c r="GO90" s="240"/>
      <c r="GP90" s="240"/>
      <c r="GS90" s="240"/>
      <c r="GT90" s="240"/>
      <c r="GU90" s="240"/>
      <c r="GV90" s="240"/>
      <c r="GW90" s="240"/>
      <c r="GX90" s="240"/>
      <c r="GY90" s="240"/>
      <c r="GZ90" s="240"/>
      <c r="HA90" s="240"/>
      <c r="HB90" s="240"/>
      <c r="HC90" s="240"/>
      <c r="HD90" s="240"/>
      <c r="HE90" s="240"/>
      <c r="HF90" s="240"/>
      <c r="HG90" s="240"/>
      <c r="HH90" s="240"/>
      <c r="HI90" s="240"/>
      <c r="HJ90" s="240"/>
      <c r="HK90" s="240"/>
      <c r="HL90" s="240"/>
      <c r="HM90" s="240"/>
      <c r="HN90" s="240"/>
      <c r="HO90" s="240"/>
      <c r="HP90" s="240"/>
      <c r="HQ90" s="240"/>
      <c r="HR90" s="240"/>
      <c r="HS90" s="240"/>
      <c r="HT90" s="240"/>
      <c r="HU90" s="240"/>
      <c r="HV90" s="240"/>
      <c r="HW90" s="240"/>
      <c r="HZ90" s="240"/>
      <c r="IA90" s="240"/>
      <c r="IB90" s="240"/>
      <c r="IC90" s="240"/>
      <c r="ID90" s="240"/>
      <c r="IE90" s="240"/>
      <c r="IF90" s="240"/>
      <c r="IG90" s="240"/>
      <c r="IH90" s="240"/>
      <c r="II90" s="240"/>
      <c r="IJ90" s="240"/>
      <c r="IK90" s="240"/>
      <c r="IL90" s="240"/>
      <c r="IM90" s="240"/>
      <c r="IN90" s="240"/>
      <c r="IO90" s="240"/>
      <c r="IP90" s="240"/>
      <c r="IQ90" s="240"/>
      <c r="IR90" s="240"/>
      <c r="IS90" s="240"/>
      <c r="IT90" s="240"/>
      <c r="IU90" s="240"/>
      <c r="IV90" s="240"/>
      <c r="IW90" s="240"/>
      <c r="IX90" s="240"/>
      <c r="IY90" s="240"/>
      <c r="IZ90" s="240"/>
      <c r="JA90" s="240"/>
      <c r="JB90" s="240"/>
      <c r="JC90" s="514"/>
      <c r="JD90" s="240">
        <f t="shared" si="238"/>
        <v>0</v>
      </c>
      <c r="JE90" s="223"/>
      <c r="JG90" s="240"/>
      <c r="JH90" s="240"/>
      <c r="JI90" s="240"/>
      <c r="JJ90" s="240"/>
      <c r="JK90" s="240"/>
      <c r="JL90" s="240"/>
      <c r="JM90" s="240"/>
      <c r="JN90" s="240"/>
      <c r="JO90" s="240"/>
      <c r="JP90" s="240"/>
      <c r="JQ90" s="240"/>
      <c r="JR90" s="240"/>
      <c r="JS90" s="240"/>
      <c r="JT90" s="240"/>
      <c r="JU90" s="240"/>
      <c r="JV90" s="240"/>
      <c r="JW90" s="240"/>
      <c r="JX90" s="240"/>
      <c r="JY90" s="240"/>
      <c r="JZ90" s="240"/>
      <c r="KA90" s="240"/>
      <c r="KB90" s="240"/>
      <c r="KC90" s="240"/>
      <c r="KD90" s="240"/>
      <c r="KE90" s="240"/>
      <c r="KF90" s="240"/>
      <c r="KG90" s="240"/>
      <c r="KH90" s="240"/>
      <c r="KI90" s="240"/>
      <c r="KJ90" s="240"/>
      <c r="KK90" s="240">
        <f t="shared" si="252"/>
        <v>0</v>
      </c>
      <c r="KL90" s="234"/>
      <c r="KN90" s="240"/>
      <c r="KO90" s="240"/>
      <c r="KP90" s="240"/>
      <c r="KQ90" s="240"/>
      <c r="KR90" s="240"/>
      <c r="KS90" s="240"/>
      <c r="KT90" s="240"/>
      <c r="KU90" s="240"/>
      <c r="KV90" s="240"/>
      <c r="KW90" s="240"/>
      <c r="KX90" s="240"/>
      <c r="KY90" s="240"/>
      <c r="KZ90" s="240"/>
      <c r="LA90" s="240"/>
      <c r="LB90" s="240"/>
      <c r="LC90" s="240"/>
      <c r="LD90" s="240"/>
      <c r="LE90" s="240"/>
      <c r="LF90" s="240"/>
      <c r="LG90" s="240"/>
      <c r="LH90" s="240"/>
      <c r="LI90" s="240"/>
      <c r="LJ90" s="240"/>
      <c r="LK90" s="240"/>
      <c r="LL90" s="240"/>
      <c r="LM90" s="240"/>
      <c r="LN90" s="240"/>
      <c r="LO90" s="240"/>
      <c r="LP90" s="240"/>
      <c r="LQ90" s="240"/>
      <c r="LR90" s="240">
        <f t="shared" si="254"/>
        <v>0</v>
      </c>
      <c r="LU90" s="240"/>
      <c r="LV90" s="240"/>
      <c r="LW90" s="240"/>
      <c r="LX90" s="240"/>
      <c r="LY90" s="240"/>
      <c r="LZ90" s="240"/>
      <c r="MA90" s="240"/>
      <c r="MB90" s="240"/>
      <c r="MC90" s="240"/>
      <c r="MD90" s="240"/>
      <c r="ME90" s="240"/>
      <c r="MF90" s="240"/>
      <c r="MG90" s="240"/>
      <c r="MH90" s="240"/>
      <c r="MI90" s="240"/>
      <c r="MJ90" s="240"/>
      <c r="MK90" s="240"/>
      <c r="ML90" s="240"/>
      <c r="MM90" s="240"/>
      <c r="MN90" s="240"/>
      <c r="MO90" s="240"/>
      <c r="MP90" s="240"/>
      <c r="MQ90" s="240"/>
      <c r="MR90" s="240"/>
      <c r="MS90" s="240"/>
      <c r="MT90" s="240"/>
      <c r="MU90" s="240"/>
      <c r="MV90" s="240"/>
      <c r="MW90" s="240"/>
      <c r="MX90" s="240"/>
      <c r="MY90" s="240">
        <f t="shared" si="255"/>
        <v>0</v>
      </c>
      <c r="NB90" s="240"/>
      <c r="NC90" s="240"/>
      <c r="ND90" s="240"/>
      <c r="NE90" s="240"/>
      <c r="NF90" s="240"/>
      <c r="NG90" s="240"/>
      <c r="NH90" s="240"/>
      <c r="NI90" s="240"/>
      <c r="NJ90" s="240"/>
      <c r="NK90" s="240"/>
      <c r="NL90" s="240"/>
      <c r="NM90" s="240"/>
      <c r="NN90" s="240"/>
      <c r="NO90" s="240"/>
      <c r="NP90" s="240"/>
      <c r="NQ90" s="240"/>
      <c r="NR90" s="240"/>
      <c r="NS90" s="240"/>
      <c r="NT90" s="240"/>
      <c r="NU90" s="240"/>
      <c r="NV90" s="240"/>
      <c r="NW90" s="240"/>
      <c r="NX90" s="240"/>
      <c r="NY90" s="240"/>
      <c r="NZ90" s="240"/>
      <c r="OA90" s="240"/>
      <c r="OB90" s="240"/>
      <c r="OC90" s="240"/>
      <c r="OD90" s="240"/>
      <c r="OE90" s="240"/>
      <c r="OF90" s="240">
        <f t="shared" si="256"/>
        <v>0</v>
      </c>
      <c r="OI90" s="240"/>
      <c r="OJ90" s="240"/>
      <c r="OK90" s="240"/>
      <c r="OL90" s="240"/>
      <c r="OM90" s="240"/>
      <c r="ON90" s="240"/>
      <c r="OO90" s="240"/>
      <c r="OP90" s="240"/>
      <c r="OQ90" s="240"/>
      <c r="OR90" s="240"/>
      <c r="OS90" s="240"/>
      <c r="OT90" s="240"/>
      <c r="OU90" s="240"/>
      <c r="OV90" s="240"/>
      <c r="OW90" s="240"/>
      <c r="OX90" s="240"/>
      <c r="OY90" s="240"/>
      <c r="OZ90" s="240"/>
      <c r="PA90" s="240"/>
      <c r="PB90" s="240"/>
      <c r="PC90" s="240"/>
      <c r="PD90" s="240"/>
      <c r="PE90" s="240"/>
      <c r="PF90" s="240"/>
      <c r="PG90" s="240"/>
      <c r="PH90" s="240"/>
      <c r="PI90" s="240"/>
      <c r="PJ90" s="240"/>
      <c r="PK90" s="240"/>
      <c r="PL90" s="240"/>
      <c r="PM90" s="240">
        <f t="shared" si="257"/>
        <v>0</v>
      </c>
      <c r="PP90" s="240"/>
      <c r="PQ90" s="240"/>
      <c r="PR90" s="240"/>
      <c r="PS90" s="240"/>
      <c r="PT90" s="240"/>
      <c r="PU90" s="240"/>
      <c r="PV90" s="240"/>
      <c r="PW90" s="240"/>
      <c r="PX90" s="240"/>
      <c r="PY90" s="240"/>
      <c r="PZ90" s="240"/>
      <c r="QA90" s="240"/>
      <c r="QB90" s="240"/>
      <c r="QC90" s="240"/>
      <c r="QD90" s="240"/>
      <c r="QE90" s="240"/>
      <c r="QF90" s="240"/>
      <c r="QG90" s="240"/>
      <c r="QH90" s="240"/>
      <c r="QI90" s="240"/>
      <c r="QJ90" s="240"/>
      <c r="QK90" s="240"/>
      <c r="QL90" s="240"/>
      <c r="QM90" s="240"/>
      <c r="QN90" s="240"/>
      <c r="QO90" s="240"/>
      <c r="QP90" s="240"/>
      <c r="QQ90" s="240"/>
      <c r="QR90" s="240"/>
      <c r="QS90" s="240"/>
      <c r="QT90" s="242">
        <f t="shared" si="258"/>
        <v>0</v>
      </c>
      <c r="QU90" s="235"/>
      <c r="QV90" s="235"/>
      <c r="QW90" s="240"/>
      <c r="QX90" s="240"/>
      <c r="QY90" s="240"/>
      <c r="QZ90" s="240"/>
      <c r="RA90" s="240"/>
      <c r="RB90" s="240"/>
      <c r="RC90" s="240"/>
      <c r="RD90" s="240"/>
      <c r="RE90" s="240"/>
      <c r="RF90" s="240"/>
      <c r="RG90" s="240"/>
      <c r="RH90" s="240"/>
      <c r="RI90" s="240"/>
      <c r="RJ90" s="240"/>
      <c r="RK90" s="240"/>
      <c r="RL90" s="240"/>
      <c r="RM90" s="240"/>
      <c r="RN90" s="240"/>
      <c r="RO90" s="240"/>
      <c r="RP90" s="240"/>
      <c r="RQ90" s="240"/>
      <c r="RR90" s="240"/>
      <c r="RS90" s="240"/>
      <c r="RT90" s="240"/>
      <c r="RU90" s="240"/>
      <c r="RV90" s="240"/>
      <c r="RW90" s="240"/>
      <c r="RX90" s="240"/>
      <c r="RY90" s="240"/>
      <c r="RZ90" s="240"/>
      <c r="SA90" s="240"/>
    </row>
    <row r="91" spans="1:495" ht="15" hidden="1" outlineLevel="1">
      <c r="A91" s="604">
        <f t="shared" si="253"/>
        <v>79</v>
      </c>
      <c r="B91" s="331" t="s">
        <v>132</v>
      </c>
      <c r="C91" s="513"/>
      <c r="D91" s="513"/>
      <c r="E91" s="514"/>
      <c r="F91" s="240"/>
      <c r="G91" s="513"/>
      <c r="H91" s="240"/>
      <c r="I91" s="240"/>
      <c r="J91" s="240"/>
      <c r="K91" s="240"/>
      <c r="L91" s="240"/>
      <c r="M91" s="240"/>
      <c r="N91" s="240"/>
      <c r="O91" s="240"/>
      <c r="P91" s="240"/>
      <c r="Q91" s="240"/>
      <c r="R91" s="240"/>
      <c r="S91" s="240"/>
      <c r="T91" s="240"/>
      <c r="U91" s="240"/>
      <c r="V91" s="240"/>
      <c r="W91" s="240"/>
      <c r="X91" s="240"/>
      <c r="Y91" s="240"/>
      <c r="Z91" s="240"/>
      <c r="AA91" s="240"/>
      <c r="AB91" s="240"/>
      <c r="AC91" s="240"/>
      <c r="AD91" s="240"/>
      <c r="AE91" s="240"/>
      <c r="AF91" s="240"/>
      <c r="AG91" s="240"/>
      <c r="AJ91" s="240"/>
      <c r="AK91" s="240"/>
      <c r="AL91" s="240"/>
      <c r="AM91" s="240"/>
      <c r="AN91" s="240"/>
      <c r="AO91" s="240"/>
      <c r="AP91" s="240"/>
      <c r="AQ91" s="240"/>
      <c r="AR91" s="240"/>
      <c r="AS91" s="240"/>
      <c r="AT91" s="240"/>
      <c r="AU91" s="240"/>
      <c r="AV91" s="240"/>
      <c r="AW91" s="240"/>
      <c r="AX91" s="240"/>
      <c r="AY91" s="240"/>
      <c r="AZ91" s="240"/>
      <c r="BA91" s="240"/>
      <c r="BB91" s="240"/>
      <c r="BC91" s="240"/>
      <c r="BD91" s="240"/>
      <c r="BE91" s="240"/>
      <c r="BF91" s="240"/>
      <c r="BG91" s="240"/>
      <c r="BH91" s="240"/>
      <c r="BI91" s="240"/>
      <c r="BJ91" s="240"/>
      <c r="BK91" s="240"/>
      <c r="BL91" s="240"/>
      <c r="BM91" s="240"/>
      <c r="BN91" s="240"/>
      <c r="BQ91" s="240"/>
      <c r="BR91" s="240"/>
      <c r="BS91" s="240"/>
      <c r="BT91" s="240"/>
      <c r="BU91" s="240"/>
      <c r="BV91" s="240"/>
      <c r="BW91" s="240"/>
      <c r="BX91" s="240"/>
      <c r="BY91" s="240"/>
      <c r="BZ91" s="240"/>
      <c r="CA91" s="240"/>
      <c r="CB91" s="240"/>
      <c r="CC91" s="240"/>
      <c r="CD91" s="240"/>
      <c r="CE91" s="240"/>
      <c r="CF91" s="240"/>
      <c r="CG91" s="240"/>
      <c r="CH91" s="240"/>
      <c r="CI91" s="240"/>
      <c r="CJ91" s="240"/>
      <c r="CK91" s="240"/>
      <c r="CL91" s="240"/>
      <c r="CM91" s="240"/>
      <c r="CN91" s="240"/>
      <c r="CO91" s="240"/>
      <c r="CP91" s="240"/>
      <c r="CQ91" s="240"/>
      <c r="CR91" s="240"/>
      <c r="CS91" s="240"/>
      <c r="CT91" s="240"/>
      <c r="CU91" s="240"/>
      <c r="CX91" s="240"/>
      <c r="CY91" s="240"/>
      <c r="CZ91" s="240"/>
      <c r="DA91" s="240"/>
      <c r="DB91" s="240"/>
      <c r="DC91" s="240"/>
      <c r="DD91" s="240"/>
      <c r="DE91" s="240"/>
      <c r="DF91" s="240"/>
      <c r="DG91" s="240"/>
      <c r="DH91" s="240"/>
      <c r="DI91" s="240"/>
      <c r="DJ91" s="240"/>
      <c r="DK91" s="240"/>
      <c r="DL91" s="240"/>
      <c r="DM91" s="240"/>
      <c r="DN91" s="240"/>
      <c r="DO91" s="240"/>
      <c r="DP91" s="240"/>
      <c r="DQ91" s="240"/>
      <c r="DR91" s="240"/>
      <c r="DS91" s="240"/>
      <c r="DT91" s="240"/>
      <c r="DU91" s="240"/>
      <c r="DV91" s="240"/>
      <c r="DW91" s="240"/>
      <c r="DX91" s="240"/>
      <c r="DY91" s="240"/>
      <c r="DZ91" s="240"/>
      <c r="EA91" s="240"/>
      <c r="EB91" s="240"/>
      <c r="EE91" s="240"/>
      <c r="EF91" s="240"/>
      <c r="EG91" s="240"/>
      <c r="EH91" s="240"/>
      <c r="EI91" s="240"/>
      <c r="EJ91" s="240"/>
      <c r="EK91" s="240"/>
      <c r="EL91" s="240"/>
      <c r="EM91" s="240"/>
      <c r="EN91" s="240"/>
      <c r="EO91" s="240"/>
      <c r="EP91" s="240"/>
      <c r="EQ91" s="240"/>
      <c r="ER91" s="240"/>
      <c r="ES91" s="240"/>
      <c r="ET91" s="240"/>
      <c r="EU91" s="240"/>
      <c r="EV91" s="240"/>
      <c r="EW91" s="240"/>
      <c r="EX91" s="240"/>
      <c r="EY91" s="240"/>
      <c r="EZ91" s="240"/>
      <c r="FA91" s="240"/>
      <c r="FB91" s="240"/>
      <c r="FC91" s="240"/>
      <c r="FD91" s="240"/>
      <c r="FE91" s="240"/>
      <c r="FF91" s="240"/>
      <c r="FG91" s="240"/>
      <c r="FH91" s="240"/>
      <c r="FI91" s="240"/>
      <c r="FL91" s="240"/>
      <c r="FM91" s="240"/>
      <c r="FN91" s="240"/>
      <c r="FO91" s="240"/>
      <c r="FP91" s="240"/>
      <c r="FQ91" s="240"/>
      <c r="FR91" s="240"/>
      <c r="FS91" s="240"/>
      <c r="FT91" s="240"/>
      <c r="FU91" s="240"/>
      <c r="FV91" s="240"/>
      <c r="FW91" s="240"/>
      <c r="FX91" s="240"/>
      <c r="FY91" s="240"/>
      <c r="FZ91" s="240"/>
      <c r="GA91" s="240"/>
      <c r="GB91" s="240"/>
      <c r="GC91" s="240"/>
      <c r="GD91" s="240"/>
      <c r="GE91" s="240"/>
      <c r="GF91" s="240"/>
      <c r="GG91" s="240"/>
      <c r="GH91" s="240"/>
      <c r="GI91" s="240"/>
      <c r="GJ91" s="240"/>
      <c r="GK91" s="240"/>
      <c r="GL91" s="240"/>
      <c r="GM91" s="240"/>
      <c r="GN91" s="240"/>
      <c r="GO91" s="240"/>
      <c r="GP91" s="240"/>
      <c r="GS91" s="240"/>
      <c r="GT91" s="240"/>
      <c r="GU91" s="240"/>
      <c r="GV91" s="240"/>
      <c r="GW91" s="240"/>
      <c r="GX91" s="240"/>
      <c r="GY91" s="240"/>
      <c r="GZ91" s="240"/>
      <c r="HA91" s="240"/>
      <c r="HB91" s="240"/>
      <c r="HC91" s="240"/>
      <c r="HD91" s="240"/>
      <c r="HE91" s="240"/>
      <c r="HF91" s="240"/>
      <c r="HG91" s="240"/>
      <c r="HH91" s="240"/>
      <c r="HI91" s="240"/>
      <c r="HJ91" s="240"/>
      <c r="HK91" s="240"/>
      <c r="HL91" s="240"/>
      <c r="HM91" s="240"/>
      <c r="HN91" s="240"/>
      <c r="HO91" s="240"/>
      <c r="HP91" s="240"/>
      <c r="HQ91" s="240"/>
      <c r="HR91" s="240"/>
      <c r="HS91" s="240"/>
      <c r="HT91" s="240"/>
      <c r="HU91" s="240"/>
      <c r="HV91" s="240"/>
      <c r="HW91" s="240"/>
      <c r="HZ91" s="240"/>
      <c r="IA91" s="240"/>
      <c r="IB91" s="240"/>
      <c r="IC91" s="240"/>
      <c r="ID91" s="240"/>
      <c r="IE91" s="240"/>
      <c r="IF91" s="240"/>
      <c r="IG91" s="240"/>
      <c r="IH91" s="240"/>
      <c r="II91" s="240"/>
      <c r="IJ91" s="240"/>
      <c r="IK91" s="240"/>
      <c r="IL91" s="240"/>
      <c r="IM91" s="240"/>
      <c r="IN91" s="240"/>
      <c r="IO91" s="240"/>
      <c r="IP91" s="240"/>
      <c r="IQ91" s="240"/>
      <c r="IR91" s="240"/>
      <c r="IS91" s="240"/>
      <c r="IT91" s="240"/>
      <c r="IU91" s="240"/>
      <c r="IV91" s="240"/>
      <c r="IW91" s="240"/>
      <c r="IX91" s="240"/>
      <c r="IY91" s="240"/>
      <c r="IZ91" s="240"/>
      <c r="JA91" s="240"/>
      <c r="JB91" s="240"/>
      <c r="JC91" s="514"/>
      <c r="JD91" s="240">
        <f t="shared" si="238"/>
        <v>0</v>
      </c>
      <c r="JE91" s="223"/>
      <c r="JG91" s="240"/>
      <c r="JH91" s="240"/>
      <c r="JI91" s="240"/>
      <c r="JJ91" s="240"/>
      <c r="JK91" s="240"/>
      <c r="JL91" s="240"/>
      <c r="JM91" s="240"/>
      <c r="JN91" s="240"/>
      <c r="JO91" s="240"/>
      <c r="JP91" s="240"/>
      <c r="JQ91" s="240"/>
      <c r="JR91" s="240"/>
      <c r="JS91" s="240"/>
      <c r="JT91" s="240"/>
      <c r="JU91" s="240"/>
      <c r="JV91" s="240"/>
      <c r="JW91" s="240"/>
      <c r="JX91" s="240"/>
      <c r="JY91" s="240"/>
      <c r="JZ91" s="240"/>
      <c r="KA91" s="240"/>
      <c r="KB91" s="240"/>
      <c r="KC91" s="240"/>
      <c r="KD91" s="240"/>
      <c r="KE91" s="240"/>
      <c r="KF91" s="240"/>
      <c r="KG91" s="240"/>
      <c r="KH91" s="240"/>
      <c r="KI91" s="240"/>
      <c r="KJ91" s="240"/>
      <c r="KK91" s="240">
        <f t="shared" si="252"/>
        <v>0</v>
      </c>
      <c r="KL91" s="234"/>
      <c r="KN91" s="240"/>
      <c r="KO91" s="240"/>
      <c r="KP91" s="240"/>
      <c r="KQ91" s="240"/>
      <c r="KR91" s="240"/>
      <c r="KS91" s="240"/>
      <c r="KT91" s="240"/>
      <c r="KU91" s="240"/>
      <c r="KV91" s="240"/>
      <c r="KW91" s="240"/>
      <c r="KX91" s="240"/>
      <c r="KY91" s="240"/>
      <c r="KZ91" s="240"/>
      <c r="LA91" s="240"/>
      <c r="LB91" s="240"/>
      <c r="LC91" s="240"/>
      <c r="LD91" s="240"/>
      <c r="LE91" s="240"/>
      <c r="LF91" s="240"/>
      <c r="LG91" s="240"/>
      <c r="LH91" s="240"/>
      <c r="LI91" s="240"/>
      <c r="LJ91" s="240"/>
      <c r="LK91" s="240"/>
      <c r="LL91" s="240"/>
      <c r="LM91" s="240"/>
      <c r="LN91" s="240"/>
      <c r="LO91" s="240"/>
      <c r="LP91" s="240"/>
      <c r="LQ91" s="240"/>
      <c r="LR91" s="240">
        <f t="shared" si="254"/>
        <v>0</v>
      </c>
      <c r="LU91" s="240"/>
      <c r="LV91" s="240"/>
      <c r="LW91" s="240"/>
      <c r="LX91" s="240"/>
      <c r="LY91" s="240"/>
      <c r="LZ91" s="240"/>
      <c r="MA91" s="240"/>
      <c r="MB91" s="240"/>
      <c r="MC91" s="240"/>
      <c r="MD91" s="240"/>
      <c r="ME91" s="240"/>
      <c r="MF91" s="240"/>
      <c r="MG91" s="240"/>
      <c r="MH91" s="240"/>
      <c r="MI91" s="240"/>
      <c r="MJ91" s="240"/>
      <c r="MK91" s="240"/>
      <c r="ML91" s="240"/>
      <c r="MM91" s="240"/>
      <c r="MN91" s="240"/>
      <c r="MO91" s="240"/>
      <c r="MP91" s="240"/>
      <c r="MQ91" s="240"/>
      <c r="MR91" s="240"/>
      <c r="MS91" s="240"/>
      <c r="MT91" s="240"/>
      <c r="MU91" s="240"/>
      <c r="MV91" s="240"/>
      <c r="MW91" s="240"/>
      <c r="MX91" s="240"/>
      <c r="MY91" s="240">
        <f t="shared" si="255"/>
        <v>0</v>
      </c>
      <c r="NB91" s="240"/>
      <c r="NC91" s="240"/>
      <c r="ND91" s="240"/>
      <c r="NE91" s="240"/>
      <c r="NF91" s="240"/>
      <c r="NG91" s="240"/>
      <c r="NH91" s="240"/>
      <c r="NI91" s="240"/>
      <c r="NJ91" s="240"/>
      <c r="NK91" s="240"/>
      <c r="NL91" s="240"/>
      <c r="NM91" s="240"/>
      <c r="NN91" s="240"/>
      <c r="NO91" s="240"/>
      <c r="NP91" s="240"/>
      <c r="NQ91" s="240"/>
      <c r="NR91" s="240"/>
      <c r="NS91" s="240"/>
      <c r="NT91" s="240"/>
      <c r="NU91" s="240"/>
      <c r="NV91" s="240"/>
      <c r="NW91" s="240"/>
      <c r="NX91" s="240"/>
      <c r="NY91" s="240"/>
      <c r="NZ91" s="240"/>
      <c r="OA91" s="240"/>
      <c r="OB91" s="240"/>
      <c r="OC91" s="240"/>
      <c r="OD91" s="240"/>
      <c r="OE91" s="240"/>
      <c r="OF91" s="240">
        <f t="shared" si="256"/>
        <v>0</v>
      </c>
      <c r="OI91" s="240"/>
      <c r="OJ91" s="240"/>
      <c r="OK91" s="240"/>
      <c r="OL91" s="240"/>
      <c r="OM91" s="240"/>
      <c r="ON91" s="240"/>
      <c r="OO91" s="240"/>
      <c r="OP91" s="240"/>
      <c r="OQ91" s="240"/>
      <c r="OR91" s="240"/>
      <c r="OS91" s="240"/>
      <c r="OT91" s="240"/>
      <c r="OU91" s="240"/>
      <c r="OV91" s="240"/>
      <c r="OW91" s="240"/>
      <c r="OX91" s="240"/>
      <c r="OY91" s="240"/>
      <c r="OZ91" s="240"/>
      <c r="PA91" s="240"/>
      <c r="PB91" s="240"/>
      <c r="PC91" s="240"/>
      <c r="PD91" s="240"/>
      <c r="PE91" s="240"/>
      <c r="PF91" s="240"/>
      <c r="PG91" s="240"/>
      <c r="PH91" s="240"/>
      <c r="PI91" s="240"/>
      <c r="PJ91" s="240"/>
      <c r="PK91" s="240"/>
      <c r="PL91" s="240"/>
      <c r="PM91" s="240">
        <f t="shared" si="257"/>
        <v>0</v>
      </c>
      <c r="PP91" s="240"/>
      <c r="PQ91" s="240"/>
      <c r="PR91" s="240"/>
      <c r="PS91" s="240"/>
      <c r="PT91" s="240"/>
      <c r="PU91" s="240"/>
      <c r="PV91" s="240"/>
      <c r="PW91" s="240"/>
      <c r="PX91" s="240"/>
      <c r="PY91" s="240"/>
      <c r="PZ91" s="240"/>
      <c r="QA91" s="240"/>
      <c r="QB91" s="240"/>
      <c r="QC91" s="240"/>
      <c r="QD91" s="240"/>
      <c r="QE91" s="240"/>
      <c r="QF91" s="240"/>
      <c r="QG91" s="240"/>
      <c r="QH91" s="240"/>
      <c r="QI91" s="240"/>
      <c r="QJ91" s="240"/>
      <c r="QK91" s="240"/>
      <c r="QL91" s="240"/>
      <c r="QM91" s="240"/>
      <c r="QN91" s="240"/>
      <c r="QO91" s="240"/>
      <c r="QP91" s="240"/>
      <c r="QQ91" s="240"/>
      <c r="QR91" s="240"/>
      <c r="QS91" s="240"/>
      <c r="QT91" s="242">
        <f t="shared" si="258"/>
        <v>0</v>
      </c>
      <c r="QU91" s="235"/>
      <c r="QV91" s="235"/>
      <c r="QW91" s="240"/>
      <c r="QX91" s="240"/>
      <c r="QY91" s="240"/>
      <c r="QZ91" s="240"/>
      <c r="RA91" s="240"/>
      <c r="RB91" s="240"/>
      <c r="RC91" s="240"/>
      <c r="RD91" s="240"/>
      <c r="RE91" s="240"/>
      <c r="RF91" s="240"/>
      <c r="RG91" s="240"/>
      <c r="RH91" s="240"/>
      <c r="RI91" s="240"/>
      <c r="RJ91" s="240"/>
      <c r="RK91" s="240"/>
      <c r="RL91" s="240"/>
      <c r="RM91" s="240"/>
      <c r="RN91" s="240"/>
      <c r="RO91" s="240"/>
      <c r="RP91" s="240"/>
      <c r="RQ91" s="240"/>
      <c r="RR91" s="240"/>
      <c r="RS91" s="240"/>
      <c r="RT91" s="240"/>
      <c r="RU91" s="240"/>
      <c r="RV91" s="240"/>
      <c r="RW91" s="240"/>
      <c r="RX91" s="240"/>
      <c r="RY91" s="240"/>
      <c r="RZ91" s="240"/>
      <c r="SA91" s="240"/>
    </row>
    <row r="92" spans="1:495" ht="15" hidden="1" outlineLevel="1">
      <c r="A92" s="604">
        <f t="shared" si="253"/>
        <v>80</v>
      </c>
      <c r="B92" s="331"/>
      <c r="C92" s="513"/>
      <c r="D92" s="513"/>
      <c r="E92" s="514"/>
      <c r="F92" s="240"/>
      <c r="G92" s="513"/>
      <c r="H92" s="240"/>
      <c r="I92" s="240"/>
      <c r="J92" s="240"/>
      <c r="K92" s="240"/>
      <c r="L92" s="240"/>
      <c r="M92" s="240"/>
      <c r="N92" s="240"/>
      <c r="O92" s="240"/>
      <c r="P92" s="240"/>
      <c r="Q92" s="240"/>
      <c r="R92" s="240"/>
      <c r="S92" s="240"/>
      <c r="T92" s="240"/>
      <c r="U92" s="240"/>
      <c r="V92" s="240"/>
      <c r="W92" s="240"/>
      <c r="X92" s="240"/>
      <c r="Y92" s="240"/>
      <c r="Z92" s="240"/>
      <c r="AA92" s="240"/>
      <c r="AB92" s="240"/>
      <c r="AC92" s="240"/>
      <c r="AD92" s="240"/>
      <c r="AE92" s="240"/>
      <c r="AF92" s="240"/>
      <c r="AG92" s="240"/>
      <c r="AJ92" s="240"/>
      <c r="AK92" s="240"/>
      <c r="AL92" s="240"/>
      <c r="AM92" s="240"/>
      <c r="AN92" s="240"/>
      <c r="AO92" s="240"/>
      <c r="AP92" s="240"/>
      <c r="AQ92" s="240"/>
      <c r="AR92" s="240"/>
      <c r="AS92" s="240"/>
      <c r="AT92" s="240"/>
      <c r="AU92" s="240"/>
      <c r="AV92" s="240"/>
      <c r="AW92" s="240"/>
      <c r="AX92" s="240"/>
      <c r="AY92" s="240"/>
      <c r="AZ92" s="240"/>
      <c r="BA92" s="240"/>
      <c r="BB92" s="240"/>
      <c r="BC92" s="240"/>
      <c r="BD92" s="240"/>
      <c r="BE92" s="240"/>
      <c r="BF92" s="240"/>
      <c r="BG92" s="240"/>
      <c r="BH92" s="240"/>
      <c r="BI92" s="240"/>
      <c r="BJ92" s="240"/>
      <c r="BK92" s="240"/>
      <c r="BL92" s="240"/>
      <c r="BM92" s="240"/>
      <c r="BN92" s="240"/>
      <c r="BQ92" s="240"/>
      <c r="BR92" s="240"/>
      <c r="BS92" s="240"/>
      <c r="BT92" s="240"/>
      <c r="BU92" s="240"/>
      <c r="BV92" s="240"/>
      <c r="BW92" s="240"/>
      <c r="BX92" s="240"/>
      <c r="BY92" s="240"/>
      <c r="BZ92" s="240"/>
      <c r="CA92" s="240"/>
      <c r="CB92" s="240"/>
      <c r="CC92" s="240"/>
      <c r="CD92" s="240"/>
      <c r="CE92" s="240"/>
      <c r="CF92" s="240"/>
      <c r="CG92" s="240"/>
      <c r="CH92" s="240"/>
      <c r="CI92" s="240"/>
      <c r="CJ92" s="240"/>
      <c r="CK92" s="240"/>
      <c r="CL92" s="240"/>
      <c r="CM92" s="240"/>
      <c r="CN92" s="240"/>
      <c r="CO92" s="240"/>
      <c r="CP92" s="240"/>
      <c r="CQ92" s="240"/>
      <c r="CR92" s="240"/>
      <c r="CS92" s="240"/>
      <c r="CT92" s="240"/>
      <c r="CU92" s="240"/>
      <c r="CX92" s="240"/>
      <c r="CY92" s="240"/>
      <c r="CZ92" s="240"/>
      <c r="DA92" s="240"/>
      <c r="DB92" s="240"/>
      <c r="DC92" s="240"/>
      <c r="DD92" s="240"/>
      <c r="DE92" s="240"/>
      <c r="DF92" s="240"/>
      <c r="DG92" s="240"/>
      <c r="DH92" s="240"/>
      <c r="DI92" s="240"/>
      <c r="DJ92" s="240"/>
      <c r="DK92" s="240"/>
      <c r="DL92" s="240"/>
      <c r="DM92" s="240"/>
      <c r="DN92" s="240"/>
      <c r="DO92" s="240"/>
      <c r="DP92" s="240"/>
      <c r="DQ92" s="240"/>
      <c r="DR92" s="240"/>
      <c r="DS92" s="240"/>
      <c r="DT92" s="240"/>
      <c r="DU92" s="240"/>
      <c r="DV92" s="240"/>
      <c r="DW92" s="240"/>
      <c r="DX92" s="240"/>
      <c r="DY92" s="240"/>
      <c r="DZ92" s="240"/>
      <c r="EA92" s="240"/>
      <c r="EB92" s="240"/>
      <c r="EE92" s="240"/>
      <c r="EF92" s="240"/>
      <c r="EG92" s="240"/>
      <c r="EH92" s="240"/>
      <c r="EI92" s="240"/>
      <c r="EJ92" s="240"/>
      <c r="EK92" s="240"/>
      <c r="EL92" s="240"/>
      <c r="EM92" s="240"/>
      <c r="EN92" s="240"/>
      <c r="EO92" s="240"/>
      <c r="EP92" s="240"/>
      <c r="EQ92" s="240"/>
      <c r="ER92" s="240"/>
      <c r="ES92" s="240"/>
      <c r="ET92" s="240"/>
      <c r="EU92" s="240"/>
      <c r="EV92" s="240"/>
      <c r="EW92" s="240"/>
      <c r="EX92" s="240"/>
      <c r="EY92" s="240"/>
      <c r="EZ92" s="240"/>
      <c r="FA92" s="240"/>
      <c r="FB92" s="240"/>
      <c r="FC92" s="240"/>
      <c r="FD92" s="240"/>
      <c r="FE92" s="240"/>
      <c r="FF92" s="240"/>
      <c r="FG92" s="240"/>
      <c r="FH92" s="240"/>
      <c r="FI92" s="240"/>
      <c r="FL92" s="240"/>
      <c r="FM92" s="240"/>
      <c r="FN92" s="240"/>
      <c r="FO92" s="240"/>
      <c r="FP92" s="240"/>
      <c r="FQ92" s="240"/>
      <c r="FR92" s="240"/>
      <c r="FS92" s="240"/>
      <c r="FT92" s="240"/>
      <c r="FU92" s="240"/>
      <c r="FV92" s="240"/>
      <c r="FW92" s="240"/>
      <c r="FX92" s="240"/>
      <c r="FY92" s="240"/>
      <c r="FZ92" s="240"/>
      <c r="GA92" s="240"/>
      <c r="GB92" s="240"/>
      <c r="GC92" s="240"/>
      <c r="GD92" s="240"/>
      <c r="GE92" s="240"/>
      <c r="GF92" s="240"/>
      <c r="GG92" s="240"/>
      <c r="GH92" s="240"/>
      <c r="GI92" s="240"/>
      <c r="GJ92" s="240"/>
      <c r="GK92" s="240"/>
      <c r="GL92" s="240"/>
      <c r="GM92" s="240"/>
      <c r="GN92" s="240"/>
      <c r="GO92" s="240"/>
      <c r="GP92" s="240"/>
      <c r="GS92" s="240"/>
      <c r="GT92" s="240"/>
      <c r="GU92" s="240"/>
      <c r="GV92" s="240"/>
      <c r="GW92" s="240"/>
      <c r="GX92" s="240"/>
      <c r="GY92" s="240"/>
      <c r="GZ92" s="240"/>
      <c r="HA92" s="240"/>
      <c r="HB92" s="240"/>
      <c r="HC92" s="240"/>
      <c r="HD92" s="240"/>
      <c r="HE92" s="240"/>
      <c r="HF92" s="240"/>
      <c r="HG92" s="240"/>
      <c r="HH92" s="240"/>
      <c r="HI92" s="240"/>
      <c r="HJ92" s="240"/>
      <c r="HK92" s="240"/>
      <c r="HL92" s="240"/>
      <c r="HM92" s="240"/>
      <c r="HN92" s="240"/>
      <c r="HO92" s="240"/>
      <c r="HP92" s="240"/>
      <c r="HQ92" s="240"/>
      <c r="HR92" s="240"/>
      <c r="HS92" s="240"/>
      <c r="HT92" s="240"/>
      <c r="HU92" s="240"/>
      <c r="HV92" s="240"/>
      <c r="HW92" s="240"/>
      <c r="HZ92" s="240"/>
      <c r="IA92" s="240"/>
      <c r="IB92" s="240"/>
      <c r="IC92" s="240"/>
      <c r="ID92" s="240"/>
      <c r="IE92" s="240"/>
      <c r="IF92" s="240"/>
      <c r="IG92" s="240"/>
      <c r="IH92" s="240"/>
      <c r="II92" s="240"/>
      <c r="IJ92" s="240"/>
      <c r="IK92" s="240"/>
      <c r="IL92" s="240"/>
      <c r="IM92" s="240"/>
      <c r="IN92" s="240"/>
      <c r="IO92" s="240"/>
      <c r="IP92" s="240"/>
      <c r="IQ92" s="240"/>
      <c r="IR92" s="240"/>
      <c r="IS92" s="240"/>
      <c r="IT92" s="240"/>
      <c r="IU92" s="240"/>
      <c r="IV92" s="240"/>
      <c r="IW92" s="240"/>
      <c r="IX92" s="240"/>
      <c r="IY92" s="240"/>
      <c r="IZ92" s="240"/>
      <c r="JA92" s="240"/>
      <c r="JB92" s="240"/>
      <c r="JC92" s="514"/>
      <c r="JD92" s="240">
        <f t="shared" si="238"/>
        <v>0</v>
      </c>
      <c r="JE92" s="223"/>
      <c r="JG92" s="240"/>
      <c r="JH92" s="240"/>
      <c r="JI92" s="240"/>
      <c r="JJ92" s="240"/>
      <c r="JK92" s="240"/>
      <c r="JL92" s="240"/>
      <c r="JM92" s="240"/>
      <c r="JN92" s="240"/>
      <c r="JO92" s="240"/>
      <c r="JP92" s="240"/>
      <c r="JQ92" s="240"/>
      <c r="JR92" s="240"/>
      <c r="JS92" s="240"/>
      <c r="JT92" s="240"/>
      <c r="JU92" s="240"/>
      <c r="JV92" s="240"/>
      <c r="JW92" s="240"/>
      <c r="JX92" s="240"/>
      <c r="JY92" s="240"/>
      <c r="JZ92" s="240"/>
      <c r="KA92" s="240"/>
      <c r="KB92" s="240"/>
      <c r="KC92" s="240"/>
      <c r="KD92" s="240"/>
      <c r="KE92" s="240"/>
      <c r="KF92" s="240"/>
      <c r="KG92" s="240"/>
      <c r="KH92" s="240"/>
      <c r="KI92" s="240"/>
      <c r="KJ92" s="240"/>
      <c r="KK92" s="240">
        <f t="shared" si="252"/>
        <v>0</v>
      </c>
      <c r="KL92" s="234"/>
      <c r="KN92" s="240"/>
      <c r="KO92" s="240"/>
      <c r="KP92" s="240"/>
      <c r="KQ92" s="240"/>
      <c r="KR92" s="240"/>
      <c r="KS92" s="240"/>
      <c r="KT92" s="240"/>
      <c r="KU92" s="240"/>
      <c r="KV92" s="240"/>
      <c r="KW92" s="240"/>
      <c r="KX92" s="240"/>
      <c r="KY92" s="240"/>
      <c r="KZ92" s="240"/>
      <c r="LA92" s="240"/>
      <c r="LB92" s="240"/>
      <c r="LC92" s="240"/>
      <c r="LD92" s="240"/>
      <c r="LE92" s="240"/>
      <c r="LF92" s="240"/>
      <c r="LG92" s="240"/>
      <c r="LH92" s="240"/>
      <c r="LI92" s="240"/>
      <c r="LJ92" s="240"/>
      <c r="LK92" s="240"/>
      <c r="LL92" s="240"/>
      <c r="LM92" s="240"/>
      <c r="LN92" s="240"/>
      <c r="LO92" s="240"/>
      <c r="LP92" s="240"/>
      <c r="LQ92" s="240"/>
      <c r="LR92" s="240">
        <f t="shared" si="254"/>
        <v>0</v>
      </c>
      <c r="LU92" s="240"/>
      <c r="LV92" s="240"/>
      <c r="LW92" s="240"/>
      <c r="LX92" s="240"/>
      <c r="LY92" s="240"/>
      <c r="LZ92" s="240"/>
      <c r="MA92" s="240"/>
      <c r="MB92" s="240"/>
      <c r="MC92" s="240"/>
      <c r="MD92" s="240"/>
      <c r="ME92" s="240"/>
      <c r="MF92" s="240"/>
      <c r="MG92" s="240"/>
      <c r="MH92" s="240"/>
      <c r="MI92" s="240"/>
      <c r="MJ92" s="240"/>
      <c r="MK92" s="240"/>
      <c r="ML92" s="240"/>
      <c r="MM92" s="240"/>
      <c r="MN92" s="240"/>
      <c r="MO92" s="240"/>
      <c r="MP92" s="240"/>
      <c r="MQ92" s="240"/>
      <c r="MR92" s="240"/>
      <c r="MS92" s="240"/>
      <c r="MT92" s="240"/>
      <c r="MU92" s="240"/>
      <c r="MV92" s="240"/>
      <c r="MW92" s="240"/>
      <c r="MX92" s="240"/>
      <c r="MY92" s="240">
        <f t="shared" si="255"/>
        <v>0</v>
      </c>
      <c r="NB92" s="240"/>
      <c r="NC92" s="240"/>
      <c r="ND92" s="240"/>
      <c r="NE92" s="240"/>
      <c r="NF92" s="240"/>
      <c r="NG92" s="240"/>
      <c r="NH92" s="240"/>
      <c r="NI92" s="240"/>
      <c r="NJ92" s="240"/>
      <c r="NK92" s="240"/>
      <c r="NL92" s="240"/>
      <c r="NM92" s="240"/>
      <c r="NN92" s="240"/>
      <c r="NO92" s="240"/>
      <c r="NP92" s="240"/>
      <c r="NQ92" s="240"/>
      <c r="NR92" s="240"/>
      <c r="NS92" s="240"/>
      <c r="NT92" s="240"/>
      <c r="NU92" s="240"/>
      <c r="NV92" s="240"/>
      <c r="NW92" s="240"/>
      <c r="NX92" s="240"/>
      <c r="NY92" s="240"/>
      <c r="NZ92" s="240"/>
      <c r="OA92" s="240"/>
      <c r="OB92" s="240"/>
      <c r="OC92" s="240"/>
      <c r="OD92" s="240"/>
      <c r="OE92" s="240"/>
      <c r="OF92" s="240">
        <f t="shared" si="256"/>
        <v>0</v>
      </c>
      <c r="OI92" s="240"/>
      <c r="OJ92" s="240"/>
      <c r="OK92" s="240"/>
      <c r="OL92" s="240"/>
      <c r="OM92" s="240"/>
      <c r="ON92" s="240"/>
      <c r="OO92" s="240"/>
      <c r="OP92" s="240"/>
      <c r="OQ92" s="240"/>
      <c r="OR92" s="240"/>
      <c r="OS92" s="240"/>
      <c r="OT92" s="240"/>
      <c r="OU92" s="240"/>
      <c r="OV92" s="240"/>
      <c r="OW92" s="240"/>
      <c r="OX92" s="240"/>
      <c r="OY92" s="240"/>
      <c r="OZ92" s="240"/>
      <c r="PA92" s="240"/>
      <c r="PB92" s="240"/>
      <c r="PC92" s="240"/>
      <c r="PD92" s="240"/>
      <c r="PE92" s="240"/>
      <c r="PF92" s="240"/>
      <c r="PG92" s="240"/>
      <c r="PH92" s="240"/>
      <c r="PI92" s="240"/>
      <c r="PJ92" s="240"/>
      <c r="PK92" s="240"/>
      <c r="PL92" s="240"/>
      <c r="PM92" s="240">
        <f t="shared" si="257"/>
        <v>0</v>
      </c>
      <c r="PP92" s="240"/>
      <c r="PQ92" s="240"/>
      <c r="PR92" s="240"/>
      <c r="PS92" s="240"/>
      <c r="PT92" s="240"/>
      <c r="PU92" s="240"/>
      <c r="PV92" s="240"/>
      <c r="PW92" s="240"/>
      <c r="PX92" s="240"/>
      <c r="PY92" s="240"/>
      <c r="PZ92" s="240"/>
      <c r="QA92" s="240"/>
      <c r="QB92" s="240"/>
      <c r="QC92" s="240"/>
      <c r="QD92" s="240"/>
      <c r="QE92" s="240"/>
      <c r="QF92" s="240"/>
      <c r="QG92" s="240"/>
      <c r="QH92" s="240"/>
      <c r="QI92" s="240"/>
      <c r="QJ92" s="240"/>
      <c r="QK92" s="240"/>
      <c r="QL92" s="240"/>
      <c r="QM92" s="240"/>
      <c r="QN92" s="240"/>
      <c r="QO92" s="240"/>
      <c r="QP92" s="240"/>
      <c r="QQ92" s="240"/>
      <c r="QR92" s="240"/>
      <c r="QS92" s="240"/>
      <c r="QT92" s="242">
        <f t="shared" si="258"/>
        <v>0</v>
      </c>
      <c r="QU92" s="235"/>
      <c r="QV92" s="235"/>
      <c r="QW92" s="240"/>
      <c r="QX92" s="240"/>
      <c r="QY92" s="240"/>
      <c r="QZ92" s="240"/>
      <c r="RA92" s="240"/>
      <c r="RB92" s="240"/>
      <c r="RC92" s="240"/>
      <c r="RD92" s="240"/>
      <c r="RE92" s="240"/>
      <c r="RF92" s="240"/>
      <c r="RG92" s="240"/>
      <c r="RH92" s="240"/>
      <c r="RI92" s="240"/>
      <c r="RJ92" s="240"/>
      <c r="RK92" s="240"/>
      <c r="RL92" s="240"/>
      <c r="RM92" s="240"/>
      <c r="RN92" s="240"/>
      <c r="RO92" s="240"/>
      <c r="RP92" s="240"/>
      <c r="RQ92" s="240"/>
      <c r="RR92" s="240"/>
      <c r="RS92" s="240"/>
      <c r="RT92" s="240"/>
      <c r="RU92" s="240"/>
      <c r="RV92" s="240"/>
      <c r="RW92" s="240"/>
      <c r="RX92" s="240"/>
      <c r="RY92" s="240"/>
      <c r="RZ92" s="240"/>
      <c r="SA92" s="240"/>
    </row>
    <row r="93" spans="1:495" ht="15" hidden="1" outlineLevel="1">
      <c r="A93" s="604">
        <f t="shared" si="253"/>
        <v>81</v>
      </c>
      <c r="B93" s="331"/>
      <c r="C93" s="513"/>
      <c r="D93" s="513"/>
      <c r="E93" s="514"/>
      <c r="F93" s="240"/>
      <c r="G93" s="513"/>
      <c r="H93" s="240"/>
      <c r="I93" s="240"/>
      <c r="J93" s="240"/>
      <c r="K93" s="240"/>
      <c r="L93" s="240"/>
      <c r="M93" s="240"/>
      <c r="N93" s="240"/>
      <c r="O93" s="240"/>
      <c r="P93" s="240"/>
      <c r="Q93" s="240"/>
      <c r="R93" s="240"/>
      <c r="S93" s="240"/>
      <c r="T93" s="240"/>
      <c r="U93" s="240"/>
      <c r="V93" s="240"/>
      <c r="W93" s="240"/>
      <c r="X93" s="240"/>
      <c r="Y93" s="240"/>
      <c r="Z93" s="240"/>
      <c r="AA93" s="240"/>
      <c r="AB93" s="240"/>
      <c r="AC93" s="240"/>
      <c r="AD93" s="240"/>
      <c r="AE93" s="240"/>
      <c r="AF93" s="240"/>
      <c r="AG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240"/>
      <c r="BK93" s="240"/>
      <c r="BL93" s="240"/>
      <c r="BM93" s="240"/>
      <c r="BN93" s="240"/>
      <c r="BQ93" s="240"/>
      <c r="BR93" s="240"/>
      <c r="BS93" s="240"/>
      <c r="BT93" s="240"/>
      <c r="BU93" s="240"/>
      <c r="BV93" s="240"/>
      <c r="BW93" s="240"/>
      <c r="BX93" s="240"/>
      <c r="BY93" s="240"/>
      <c r="BZ93" s="240"/>
      <c r="CA93" s="240"/>
      <c r="CB93" s="240"/>
      <c r="CC93" s="240"/>
      <c r="CD93" s="240"/>
      <c r="CE93" s="240"/>
      <c r="CF93" s="240"/>
      <c r="CG93" s="240"/>
      <c r="CH93" s="240"/>
      <c r="CI93" s="240"/>
      <c r="CJ93" s="240"/>
      <c r="CK93" s="240"/>
      <c r="CL93" s="240"/>
      <c r="CM93" s="240"/>
      <c r="CN93" s="240"/>
      <c r="CO93" s="240"/>
      <c r="CP93" s="240"/>
      <c r="CQ93" s="240"/>
      <c r="CR93" s="240"/>
      <c r="CS93" s="240"/>
      <c r="CT93" s="240"/>
      <c r="CU93" s="240"/>
      <c r="CX93" s="240"/>
      <c r="CY93" s="240"/>
      <c r="CZ93" s="240"/>
      <c r="DA93" s="240"/>
      <c r="DB93" s="240"/>
      <c r="DC93" s="240"/>
      <c r="DD93" s="240"/>
      <c r="DE93" s="240"/>
      <c r="DF93" s="240"/>
      <c r="DG93" s="240"/>
      <c r="DH93" s="240"/>
      <c r="DI93" s="240"/>
      <c r="DJ93" s="240"/>
      <c r="DK93" s="240"/>
      <c r="DL93" s="240"/>
      <c r="DM93" s="240"/>
      <c r="DN93" s="240"/>
      <c r="DO93" s="240"/>
      <c r="DP93" s="240"/>
      <c r="DQ93" s="240"/>
      <c r="DR93" s="240"/>
      <c r="DS93" s="240"/>
      <c r="DT93" s="240"/>
      <c r="DU93" s="240"/>
      <c r="DV93" s="240"/>
      <c r="DW93" s="240"/>
      <c r="DX93" s="240"/>
      <c r="DY93" s="240"/>
      <c r="DZ93" s="240"/>
      <c r="EA93" s="240"/>
      <c r="EB93" s="240"/>
      <c r="EE93" s="240"/>
      <c r="EF93" s="240"/>
      <c r="EG93" s="240"/>
      <c r="EH93" s="240"/>
      <c r="EI93" s="240"/>
      <c r="EJ93" s="240"/>
      <c r="EK93" s="240"/>
      <c r="EL93" s="240"/>
      <c r="EM93" s="240"/>
      <c r="EN93" s="240"/>
      <c r="EO93" s="240"/>
      <c r="EP93" s="240"/>
      <c r="EQ93" s="240"/>
      <c r="ER93" s="240"/>
      <c r="ES93" s="240"/>
      <c r="ET93" s="240"/>
      <c r="EU93" s="240"/>
      <c r="EV93" s="240"/>
      <c r="EW93" s="240"/>
      <c r="EX93" s="240"/>
      <c r="EY93" s="240"/>
      <c r="EZ93" s="240"/>
      <c r="FA93" s="240"/>
      <c r="FB93" s="240"/>
      <c r="FC93" s="240"/>
      <c r="FD93" s="240"/>
      <c r="FE93" s="240"/>
      <c r="FF93" s="240"/>
      <c r="FG93" s="240"/>
      <c r="FH93" s="240"/>
      <c r="FI93" s="240"/>
      <c r="FL93" s="240"/>
      <c r="FM93" s="240"/>
      <c r="FN93" s="240"/>
      <c r="FO93" s="240"/>
      <c r="FP93" s="240"/>
      <c r="FQ93" s="240"/>
      <c r="FR93" s="240"/>
      <c r="FS93" s="240"/>
      <c r="FT93" s="240"/>
      <c r="FU93" s="240"/>
      <c r="FV93" s="240"/>
      <c r="FW93" s="240"/>
      <c r="FX93" s="240"/>
      <c r="FY93" s="240"/>
      <c r="FZ93" s="240"/>
      <c r="GA93" s="240"/>
      <c r="GB93" s="240"/>
      <c r="GC93" s="240"/>
      <c r="GD93" s="240"/>
      <c r="GE93" s="240"/>
      <c r="GF93" s="240"/>
      <c r="GG93" s="240"/>
      <c r="GH93" s="240"/>
      <c r="GI93" s="240"/>
      <c r="GJ93" s="240"/>
      <c r="GK93" s="240"/>
      <c r="GL93" s="240"/>
      <c r="GM93" s="240"/>
      <c r="GN93" s="240"/>
      <c r="GO93" s="240"/>
      <c r="GP93" s="240"/>
      <c r="GS93" s="240"/>
      <c r="GT93" s="240"/>
      <c r="GU93" s="240"/>
      <c r="GV93" s="240"/>
      <c r="GW93" s="240"/>
      <c r="GX93" s="240"/>
      <c r="GY93" s="240"/>
      <c r="GZ93" s="240"/>
      <c r="HA93" s="240"/>
      <c r="HB93" s="240"/>
      <c r="HC93" s="240"/>
      <c r="HD93" s="240"/>
      <c r="HE93" s="240"/>
      <c r="HF93" s="240"/>
      <c r="HG93" s="240"/>
      <c r="HH93" s="240"/>
      <c r="HI93" s="240"/>
      <c r="HJ93" s="240"/>
      <c r="HK93" s="240"/>
      <c r="HL93" s="240"/>
      <c r="HM93" s="240"/>
      <c r="HN93" s="240"/>
      <c r="HO93" s="240"/>
      <c r="HP93" s="240"/>
      <c r="HQ93" s="240"/>
      <c r="HR93" s="240"/>
      <c r="HS93" s="240"/>
      <c r="HT93" s="240"/>
      <c r="HU93" s="240"/>
      <c r="HV93" s="240"/>
      <c r="HW93" s="240"/>
      <c r="HZ93" s="240"/>
      <c r="IA93" s="240"/>
      <c r="IB93" s="240"/>
      <c r="IC93" s="240"/>
      <c r="ID93" s="240"/>
      <c r="IE93" s="240"/>
      <c r="IF93" s="240"/>
      <c r="IG93" s="240"/>
      <c r="IH93" s="240"/>
      <c r="II93" s="240"/>
      <c r="IJ93" s="240"/>
      <c r="IK93" s="240"/>
      <c r="IL93" s="240"/>
      <c r="IM93" s="240"/>
      <c r="IN93" s="240"/>
      <c r="IO93" s="240"/>
      <c r="IP93" s="240"/>
      <c r="IQ93" s="240"/>
      <c r="IR93" s="240"/>
      <c r="IS93" s="240"/>
      <c r="IT93" s="240"/>
      <c r="IU93" s="240"/>
      <c r="IV93" s="240"/>
      <c r="IW93" s="240"/>
      <c r="IX93" s="240"/>
      <c r="IY93" s="240"/>
      <c r="IZ93" s="240"/>
      <c r="JA93" s="240"/>
      <c r="JB93" s="240"/>
      <c r="JC93" s="514"/>
      <c r="JD93" s="240">
        <f t="shared" si="238"/>
        <v>0</v>
      </c>
      <c r="JE93" s="223"/>
      <c r="JG93" s="240"/>
      <c r="JH93" s="240"/>
      <c r="JI93" s="240"/>
      <c r="JJ93" s="240"/>
      <c r="JK93" s="240"/>
      <c r="JL93" s="240"/>
      <c r="JM93" s="240"/>
      <c r="JN93" s="240"/>
      <c r="JO93" s="240"/>
      <c r="JP93" s="240"/>
      <c r="JQ93" s="240"/>
      <c r="JR93" s="240"/>
      <c r="JS93" s="240"/>
      <c r="JT93" s="240"/>
      <c r="JU93" s="240"/>
      <c r="JV93" s="240"/>
      <c r="JW93" s="240"/>
      <c r="JX93" s="240"/>
      <c r="JY93" s="240"/>
      <c r="JZ93" s="240"/>
      <c r="KA93" s="240"/>
      <c r="KB93" s="240"/>
      <c r="KC93" s="240"/>
      <c r="KD93" s="240"/>
      <c r="KE93" s="240"/>
      <c r="KF93" s="240"/>
      <c r="KG93" s="240"/>
      <c r="KH93" s="240"/>
      <c r="KI93" s="240"/>
      <c r="KJ93" s="240"/>
      <c r="KK93" s="240">
        <f t="shared" si="252"/>
        <v>0</v>
      </c>
      <c r="KL93" s="234"/>
      <c r="KN93" s="240"/>
      <c r="KO93" s="240"/>
      <c r="KP93" s="240"/>
      <c r="KQ93" s="240"/>
      <c r="KR93" s="240"/>
      <c r="KS93" s="240"/>
      <c r="KT93" s="240"/>
      <c r="KU93" s="240"/>
      <c r="KV93" s="240"/>
      <c r="KW93" s="240"/>
      <c r="KX93" s="240"/>
      <c r="KY93" s="240"/>
      <c r="KZ93" s="240"/>
      <c r="LA93" s="240"/>
      <c r="LB93" s="240"/>
      <c r="LC93" s="240"/>
      <c r="LD93" s="240"/>
      <c r="LE93" s="240"/>
      <c r="LF93" s="240"/>
      <c r="LG93" s="240"/>
      <c r="LH93" s="240"/>
      <c r="LI93" s="240"/>
      <c r="LJ93" s="240"/>
      <c r="LK93" s="240"/>
      <c r="LL93" s="240"/>
      <c r="LM93" s="240"/>
      <c r="LN93" s="240"/>
      <c r="LO93" s="240"/>
      <c r="LP93" s="240"/>
      <c r="LQ93" s="240"/>
      <c r="LR93" s="240">
        <f t="shared" si="254"/>
        <v>0</v>
      </c>
      <c r="LU93" s="240"/>
      <c r="LV93" s="240"/>
      <c r="LW93" s="240"/>
      <c r="LX93" s="240"/>
      <c r="LY93" s="240"/>
      <c r="LZ93" s="240"/>
      <c r="MA93" s="240"/>
      <c r="MB93" s="240"/>
      <c r="MC93" s="240"/>
      <c r="MD93" s="240"/>
      <c r="ME93" s="240"/>
      <c r="MF93" s="240"/>
      <c r="MG93" s="240"/>
      <c r="MH93" s="240"/>
      <c r="MI93" s="240"/>
      <c r="MJ93" s="240"/>
      <c r="MK93" s="240"/>
      <c r="ML93" s="240"/>
      <c r="MM93" s="240"/>
      <c r="MN93" s="240"/>
      <c r="MO93" s="240"/>
      <c r="MP93" s="240"/>
      <c r="MQ93" s="240"/>
      <c r="MR93" s="240"/>
      <c r="MS93" s="240"/>
      <c r="MT93" s="240"/>
      <c r="MU93" s="240"/>
      <c r="MV93" s="240"/>
      <c r="MW93" s="240"/>
      <c r="MX93" s="240"/>
      <c r="MY93" s="240">
        <f t="shared" si="255"/>
        <v>0</v>
      </c>
      <c r="NB93" s="240"/>
      <c r="NC93" s="240"/>
      <c r="ND93" s="240"/>
      <c r="NE93" s="240"/>
      <c r="NF93" s="240"/>
      <c r="NG93" s="240"/>
      <c r="NH93" s="240"/>
      <c r="NI93" s="240"/>
      <c r="NJ93" s="240"/>
      <c r="NK93" s="240"/>
      <c r="NL93" s="240"/>
      <c r="NM93" s="240"/>
      <c r="NN93" s="240"/>
      <c r="NO93" s="240"/>
      <c r="NP93" s="240"/>
      <c r="NQ93" s="240"/>
      <c r="NR93" s="240"/>
      <c r="NS93" s="240"/>
      <c r="NT93" s="240"/>
      <c r="NU93" s="240"/>
      <c r="NV93" s="240"/>
      <c r="NW93" s="240"/>
      <c r="NX93" s="240"/>
      <c r="NY93" s="240"/>
      <c r="NZ93" s="240"/>
      <c r="OA93" s="240"/>
      <c r="OB93" s="240"/>
      <c r="OC93" s="240"/>
      <c r="OD93" s="240"/>
      <c r="OE93" s="240"/>
      <c r="OF93" s="240">
        <f t="shared" si="256"/>
        <v>0</v>
      </c>
      <c r="OI93" s="240"/>
      <c r="OJ93" s="240"/>
      <c r="OK93" s="240"/>
      <c r="OL93" s="240"/>
      <c r="OM93" s="240"/>
      <c r="ON93" s="240"/>
      <c r="OO93" s="240"/>
      <c r="OP93" s="240"/>
      <c r="OQ93" s="240"/>
      <c r="OR93" s="240"/>
      <c r="OS93" s="240"/>
      <c r="OT93" s="240"/>
      <c r="OU93" s="240"/>
      <c r="OV93" s="240"/>
      <c r="OW93" s="240"/>
      <c r="OX93" s="240"/>
      <c r="OY93" s="240"/>
      <c r="OZ93" s="240"/>
      <c r="PA93" s="240"/>
      <c r="PB93" s="240"/>
      <c r="PC93" s="240"/>
      <c r="PD93" s="240"/>
      <c r="PE93" s="240"/>
      <c r="PF93" s="240"/>
      <c r="PG93" s="240"/>
      <c r="PH93" s="240"/>
      <c r="PI93" s="240"/>
      <c r="PJ93" s="240"/>
      <c r="PK93" s="240"/>
      <c r="PL93" s="240"/>
      <c r="PM93" s="240">
        <f t="shared" si="257"/>
        <v>0</v>
      </c>
      <c r="PP93" s="240"/>
      <c r="PQ93" s="240"/>
      <c r="PR93" s="240"/>
      <c r="PS93" s="240"/>
      <c r="PT93" s="240"/>
      <c r="PU93" s="240"/>
      <c r="PV93" s="240"/>
      <c r="PW93" s="240"/>
      <c r="PX93" s="240"/>
      <c r="PY93" s="240"/>
      <c r="PZ93" s="240"/>
      <c r="QA93" s="240"/>
      <c r="QB93" s="240"/>
      <c r="QC93" s="240"/>
      <c r="QD93" s="240"/>
      <c r="QE93" s="240"/>
      <c r="QF93" s="240"/>
      <c r="QG93" s="240"/>
      <c r="QH93" s="240"/>
      <c r="QI93" s="240"/>
      <c r="QJ93" s="240"/>
      <c r="QK93" s="240"/>
      <c r="QL93" s="240"/>
      <c r="QM93" s="240"/>
      <c r="QN93" s="240"/>
      <c r="QO93" s="240"/>
      <c r="QP93" s="240"/>
      <c r="QQ93" s="240"/>
      <c r="QR93" s="240"/>
      <c r="QS93" s="240"/>
      <c r="QT93" s="242">
        <f t="shared" si="258"/>
        <v>0</v>
      </c>
      <c r="QU93" s="235"/>
      <c r="QV93" s="235"/>
      <c r="QW93" s="240"/>
      <c r="QX93" s="240"/>
      <c r="QY93" s="240"/>
      <c r="QZ93" s="240"/>
      <c r="RA93" s="240"/>
      <c r="RB93" s="240"/>
      <c r="RC93" s="240"/>
      <c r="RD93" s="240"/>
      <c r="RE93" s="240"/>
      <c r="RF93" s="240"/>
      <c r="RG93" s="240"/>
      <c r="RH93" s="240"/>
      <c r="RI93" s="240"/>
      <c r="RJ93" s="240"/>
      <c r="RK93" s="240"/>
      <c r="RL93" s="240"/>
      <c r="RM93" s="240"/>
      <c r="RN93" s="240"/>
      <c r="RO93" s="240"/>
      <c r="RP93" s="240"/>
      <c r="RQ93" s="240"/>
      <c r="RR93" s="240"/>
      <c r="RS93" s="240"/>
      <c r="RT93" s="240"/>
      <c r="RU93" s="240"/>
      <c r="RV93" s="240"/>
      <c r="RW93" s="240"/>
      <c r="RX93" s="240"/>
      <c r="RY93" s="240"/>
      <c r="RZ93" s="240"/>
      <c r="SA93" s="240"/>
    </row>
    <row r="94" spans="1:495" ht="15" hidden="1" outlineLevel="1">
      <c r="A94" s="604">
        <f t="shared" si="253"/>
        <v>82</v>
      </c>
      <c r="B94" s="328"/>
      <c r="C94" s="513"/>
      <c r="D94" s="513"/>
      <c r="E94" s="514"/>
      <c r="F94" s="240"/>
      <c r="G94" s="513"/>
      <c r="H94" s="240"/>
      <c r="I94" s="240"/>
      <c r="J94" s="240"/>
      <c r="K94" s="240"/>
      <c r="L94" s="240"/>
      <c r="M94" s="240"/>
      <c r="N94" s="240"/>
      <c r="O94" s="240"/>
      <c r="P94" s="240"/>
      <c r="Q94" s="240"/>
      <c r="R94" s="240"/>
      <c r="S94" s="240"/>
      <c r="T94" s="240"/>
      <c r="U94" s="240"/>
      <c r="V94" s="240"/>
      <c r="W94" s="240"/>
      <c r="X94" s="240"/>
      <c r="Y94" s="240"/>
      <c r="Z94" s="240"/>
      <c r="AA94" s="240"/>
      <c r="AB94" s="240"/>
      <c r="AC94" s="240"/>
      <c r="AD94" s="240"/>
      <c r="AE94" s="240"/>
      <c r="AF94" s="240"/>
      <c r="AG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240"/>
      <c r="BK94" s="240"/>
      <c r="BL94" s="240"/>
      <c r="BM94" s="240"/>
      <c r="BN94" s="240"/>
      <c r="BQ94" s="240"/>
      <c r="BR94" s="240"/>
      <c r="BS94" s="240"/>
      <c r="BT94" s="240"/>
      <c r="BU94" s="240"/>
      <c r="BV94" s="240"/>
      <c r="BW94" s="240"/>
      <c r="BX94" s="240"/>
      <c r="BY94" s="240"/>
      <c r="BZ94" s="240"/>
      <c r="CA94" s="240"/>
      <c r="CB94" s="240"/>
      <c r="CC94" s="240"/>
      <c r="CD94" s="240"/>
      <c r="CE94" s="240"/>
      <c r="CF94" s="240"/>
      <c r="CG94" s="240"/>
      <c r="CH94" s="240"/>
      <c r="CI94" s="240"/>
      <c r="CJ94" s="240"/>
      <c r="CK94" s="240"/>
      <c r="CL94" s="240"/>
      <c r="CM94" s="240"/>
      <c r="CN94" s="240"/>
      <c r="CO94" s="240"/>
      <c r="CP94" s="240"/>
      <c r="CQ94" s="240"/>
      <c r="CR94" s="240"/>
      <c r="CS94" s="240"/>
      <c r="CT94" s="240"/>
      <c r="CU94" s="240"/>
      <c r="CX94" s="240"/>
      <c r="CY94" s="240"/>
      <c r="CZ94" s="240"/>
      <c r="DA94" s="240"/>
      <c r="DB94" s="240"/>
      <c r="DC94" s="240"/>
      <c r="DD94" s="240"/>
      <c r="DE94" s="240"/>
      <c r="DF94" s="240"/>
      <c r="DG94" s="240"/>
      <c r="DH94" s="240"/>
      <c r="DI94" s="240"/>
      <c r="DJ94" s="240"/>
      <c r="DK94" s="240"/>
      <c r="DL94" s="240"/>
      <c r="DM94" s="240"/>
      <c r="DN94" s="240"/>
      <c r="DO94" s="240"/>
      <c r="DP94" s="240"/>
      <c r="DQ94" s="240"/>
      <c r="DR94" s="240"/>
      <c r="DS94" s="240"/>
      <c r="DT94" s="240"/>
      <c r="DU94" s="240"/>
      <c r="DV94" s="240"/>
      <c r="DW94" s="240"/>
      <c r="DX94" s="240"/>
      <c r="DY94" s="240"/>
      <c r="DZ94" s="240"/>
      <c r="EA94" s="240"/>
      <c r="EB94" s="240"/>
      <c r="EE94" s="240"/>
      <c r="EF94" s="240"/>
      <c r="EG94" s="240"/>
      <c r="EH94" s="240"/>
      <c r="EI94" s="240"/>
      <c r="EJ94" s="240"/>
      <c r="EK94" s="240"/>
      <c r="EL94" s="240"/>
      <c r="EM94" s="240"/>
      <c r="EN94" s="240"/>
      <c r="EO94" s="240"/>
      <c r="EP94" s="240"/>
      <c r="EQ94" s="240"/>
      <c r="ER94" s="240"/>
      <c r="ES94" s="240"/>
      <c r="ET94" s="240"/>
      <c r="EU94" s="240"/>
      <c r="EV94" s="240"/>
      <c r="EW94" s="240"/>
      <c r="EX94" s="240"/>
      <c r="EY94" s="240"/>
      <c r="EZ94" s="240"/>
      <c r="FA94" s="240"/>
      <c r="FB94" s="240"/>
      <c r="FC94" s="240"/>
      <c r="FD94" s="240"/>
      <c r="FE94" s="240"/>
      <c r="FF94" s="240"/>
      <c r="FG94" s="240"/>
      <c r="FH94" s="240"/>
      <c r="FI94" s="240"/>
      <c r="FL94" s="240"/>
      <c r="FM94" s="240"/>
      <c r="FN94" s="240"/>
      <c r="FO94" s="240"/>
      <c r="FP94" s="240"/>
      <c r="FQ94" s="240"/>
      <c r="FR94" s="240"/>
      <c r="FS94" s="240"/>
      <c r="FT94" s="240"/>
      <c r="FU94" s="240"/>
      <c r="FV94" s="240"/>
      <c r="FW94" s="240"/>
      <c r="FX94" s="240"/>
      <c r="FY94" s="240"/>
      <c r="FZ94" s="240"/>
      <c r="GA94" s="240"/>
      <c r="GB94" s="240"/>
      <c r="GC94" s="240"/>
      <c r="GD94" s="240"/>
      <c r="GE94" s="240"/>
      <c r="GF94" s="240"/>
      <c r="GG94" s="240"/>
      <c r="GH94" s="240"/>
      <c r="GI94" s="240"/>
      <c r="GJ94" s="240"/>
      <c r="GK94" s="240"/>
      <c r="GL94" s="240"/>
      <c r="GM94" s="240"/>
      <c r="GN94" s="240"/>
      <c r="GO94" s="240"/>
      <c r="GP94" s="240"/>
      <c r="GS94" s="240"/>
      <c r="GT94" s="240"/>
      <c r="GU94" s="240"/>
      <c r="GV94" s="240"/>
      <c r="GW94" s="240"/>
      <c r="GX94" s="240"/>
      <c r="GY94" s="240"/>
      <c r="GZ94" s="240"/>
      <c r="HA94" s="240"/>
      <c r="HB94" s="240"/>
      <c r="HC94" s="240"/>
      <c r="HD94" s="240"/>
      <c r="HE94" s="240"/>
      <c r="HF94" s="240"/>
      <c r="HG94" s="240"/>
      <c r="HH94" s="240"/>
      <c r="HI94" s="240"/>
      <c r="HJ94" s="240"/>
      <c r="HK94" s="240"/>
      <c r="HL94" s="240"/>
      <c r="HM94" s="240"/>
      <c r="HN94" s="240"/>
      <c r="HO94" s="240"/>
      <c r="HP94" s="240"/>
      <c r="HQ94" s="240"/>
      <c r="HR94" s="240"/>
      <c r="HS94" s="240"/>
      <c r="HT94" s="240"/>
      <c r="HU94" s="240"/>
      <c r="HV94" s="240"/>
      <c r="HW94" s="240"/>
      <c r="HZ94" s="240"/>
      <c r="IA94" s="240"/>
      <c r="IB94" s="240"/>
      <c r="IC94" s="240"/>
      <c r="ID94" s="240"/>
      <c r="IE94" s="240"/>
      <c r="IF94" s="240"/>
      <c r="IG94" s="240"/>
      <c r="IH94" s="240"/>
      <c r="II94" s="240"/>
      <c r="IJ94" s="240"/>
      <c r="IK94" s="240"/>
      <c r="IL94" s="240"/>
      <c r="IM94" s="240"/>
      <c r="IN94" s="240"/>
      <c r="IO94" s="240"/>
      <c r="IP94" s="240"/>
      <c r="IQ94" s="240"/>
      <c r="IR94" s="240"/>
      <c r="IS94" s="240"/>
      <c r="IT94" s="240"/>
      <c r="IU94" s="240"/>
      <c r="IV94" s="240"/>
      <c r="IW94" s="240"/>
      <c r="IX94" s="240"/>
      <c r="IY94" s="240"/>
      <c r="IZ94" s="240"/>
      <c r="JA94" s="240"/>
      <c r="JB94" s="240"/>
      <c r="JC94" s="514"/>
      <c r="JD94" s="240">
        <f t="shared" si="238"/>
        <v>0</v>
      </c>
      <c r="JE94" s="223"/>
      <c r="JG94" s="240"/>
      <c r="JH94" s="240"/>
      <c r="JI94" s="240"/>
      <c r="JJ94" s="240"/>
      <c r="JK94" s="240"/>
      <c r="JL94" s="240"/>
      <c r="JM94" s="240"/>
      <c r="JN94" s="240"/>
      <c r="JO94" s="240"/>
      <c r="JP94" s="240"/>
      <c r="JQ94" s="240"/>
      <c r="JR94" s="240"/>
      <c r="JS94" s="240"/>
      <c r="JT94" s="240"/>
      <c r="JU94" s="240"/>
      <c r="JV94" s="240"/>
      <c r="JW94" s="240"/>
      <c r="JX94" s="240"/>
      <c r="JY94" s="240"/>
      <c r="JZ94" s="240"/>
      <c r="KA94" s="240"/>
      <c r="KB94" s="240"/>
      <c r="KC94" s="240"/>
      <c r="KD94" s="240"/>
      <c r="KE94" s="240"/>
      <c r="KF94" s="240"/>
      <c r="KG94" s="240"/>
      <c r="KH94" s="240"/>
      <c r="KI94" s="240"/>
      <c r="KJ94" s="240"/>
      <c r="KK94" s="240">
        <f t="shared" si="252"/>
        <v>0</v>
      </c>
      <c r="KL94" s="234"/>
      <c r="KN94" s="240"/>
      <c r="KO94" s="240"/>
      <c r="KP94" s="240"/>
      <c r="KQ94" s="240"/>
      <c r="KR94" s="240"/>
      <c r="KS94" s="240"/>
      <c r="KT94" s="240"/>
      <c r="KU94" s="240"/>
      <c r="KV94" s="240"/>
      <c r="KW94" s="240"/>
      <c r="KX94" s="240"/>
      <c r="KY94" s="240"/>
      <c r="KZ94" s="240"/>
      <c r="LA94" s="240"/>
      <c r="LB94" s="240"/>
      <c r="LC94" s="240"/>
      <c r="LD94" s="240"/>
      <c r="LE94" s="240"/>
      <c r="LF94" s="240"/>
      <c r="LG94" s="240"/>
      <c r="LH94" s="240"/>
      <c r="LI94" s="240"/>
      <c r="LJ94" s="240"/>
      <c r="LK94" s="240"/>
      <c r="LL94" s="240"/>
      <c r="LM94" s="240"/>
      <c r="LN94" s="240"/>
      <c r="LO94" s="240"/>
      <c r="LP94" s="240"/>
      <c r="LQ94" s="240"/>
      <c r="LR94" s="240">
        <f t="shared" si="254"/>
        <v>0</v>
      </c>
      <c r="LU94" s="240"/>
      <c r="LV94" s="240"/>
      <c r="LW94" s="240"/>
      <c r="LX94" s="240"/>
      <c r="LY94" s="240"/>
      <c r="LZ94" s="240"/>
      <c r="MA94" s="240"/>
      <c r="MB94" s="240"/>
      <c r="MC94" s="240"/>
      <c r="MD94" s="240"/>
      <c r="ME94" s="240"/>
      <c r="MF94" s="240"/>
      <c r="MG94" s="240"/>
      <c r="MH94" s="240"/>
      <c r="MI94" s="240"/>
      <c r="MJ94" s="240"/>
      <c r="MK94" s="240"/>
      <c r="ML94" s="240"/>
      <c r="MM94" s="240"/>
      <c r="MN94" s="240"/>
      <c r="MO94" s="240"/>
      <c r="MP94" s="240"/>
      <c r="MQ94" s="240"/>
      <c r="MR94" s="240"/>
      <c r="MS94" s="240"/>
      <c r="MT94" s="240"/>
      <c r="MU94" s="240"/>
      <c r="MV94" s="240"/>
      <c r="MW94" s="240"/>
      <c r="MX94" s="240"/>
      <c r="MY94" s="240">
        <f t="shared" si="255"/>
        <v>0</v>
      </c>
      <c r="NB94" s="240"/>
      <c r="NC94" s="240"/>
      <c r="ND94" s="240"/>
      <c r="NE94" s="240"/>
      <c r="NF94" s="240"/>
      <c r="NG94" s="240"/>
      <c r="NH94" s="240"/>
      <c r="NI94" s="240"/>
      <c r="NJ94" s="240"/>
      <c r="NK94" s="240"/>
      <c r="NL94" s="240"/>
      <c r="NM94" s="240"/>
      <c r="NN94" s="240"/>
      <c r="NO94" s="240"/>
      <c r="NP94" s="240"/>
      <c r="NQ94" s="240"/>
      <c r="NR94" s="240"/>
      <c r="NS94" s="240"/>
      <c r="NT94" s="240"/>
      <c r="NU94" s="240"/>
      <c r="NV94" s="240"/>
      <c r="NW94" s="240"/>
      <c r="NX94" s="240"/>
      <c r="NY94" s="240"/>
      <c r="NZ94" s="240"/>
      <c r="OA94" s="240"/>
      <c r="OB94" s="240"/>
      <c r="OC94" s="240"/>
      <c r="OD94" s="240"/>
      <c r="OE94" s="240"/>
      <c r="OF94" s="240">
        <f t="shared" si="256"/>
        <v>0</v>
      </c>
      <c r="OI94" s="240"/>
      <c r="OJ94" s="240"/>
      <c r="OK94" s="240"/>
      <c r="OL94" s="240"/>
      <c r="OM94" s="240"/>
      <c r="ON94" s="240"/>
      <c r="OO94" s="240"/>
      <c r="OP94" s="240"/>
      <c r="OQ94" s="240"/>
      <c r="OR94" s="240"/>
      <c r="OS94" s="240"/>
      <c r="OT94" s="240"/>
      <c r="OU94" s="240"/>
      <c r="OV94" s="240"/>
      <c r="OW94" s="240"/>
      <c r="OX94" s="240"/>
      <c r="OY94" s="240"/>
      <c r="OZ94" s="240"/>
      <c r="PA94" s="240"/>
      <c r="PB94" s="240"/>
      <c r="PC94" s="240"/>
      <c r="PD94" s="240"/>
      <c r="PE94" s="240"/>
      <c r="PF94" s="240"/>
      <c r="PG94" s="240"/>
      <c r="PH94" s="240"/>
      <c r="PI94" s="240"/>
      <c r="PJ94" s="240"/>
      <c r="PK94" s="240"/>
      <c r="PL94" s="240"/>
      <c r="PM94" s="240">
        <f t="shared" si="257"/>
        <v>0</v>
      </c>
      <c r="PP94" s="240"/>
      <c r="PQ94" s="240"/>
      <c r="PR94" s="240"/>
      <c r="PS94" s="240"/>
      <c r="PT94" s="240"/>
      <c r="PU94" s="240"/>
      <c r="PV94" s="240"/>
      <c r="PW94" s="240"/>
      <c r="PX94" s="240"/>
      <c r="PY94" s="240"/>
      <c r="PZ94" s="240"/>
      <c r="QA94" s="240"/>
      <c r="QB94" s="240"/>
      <c r="QC94" s="240"/>
      <c r="QD94" s="240"/>
      <c r="QE94" s="240"/>
      <c r="QF94" s="240"/>
      <c r="QG94" s="240"/>
      <c r="QH94" s="240"/>
      <c r="QI94" s="240"/>
      <c r="QJ94" s="240"/>
      <c r="QK94" s="240"/>
      <c r="QL94" s="240"/>
      <c r="QM94" s="240"/>
      <c r="QN94" s="240"/>
      <c r="QO94" s="240"/>
      <c r="QP94" s="240"/>
      <c r="QQ94" s="240"/>
      <c r="QR94" s="240"/>
      <c r="QS94" s="240"/>
      <c r="QT94" s="242">
        <f t="shared" si="258"/>
        <v>0</v>
      </c>
      <c r="QU94" s="235"/>
      <c r="QV94" s="235"/>
      <c r="QW94" s="240"/>
      <c r="QX94" s="240"/>
      <c r="QY94" s="240"/>
      <c r="QZ94" s="240"/>
      <c r="RA94" s="240"/>
      <c r="RB94" s="240"/>
      <c r="RC94" s="240"/>
      <c r="RD94" s="240"/>
      <c r="RE94" s="240"/>
      <c r="RF94" s="240"/>
      <c r="RG94" s="240"/>
      <c r="RH94" s="240"/>
      <c r="RI94" s="240"/>
      <c r="RJ94" s="240"/>
      <c r="RK94" s="240"/>
      <c r="RL94" s="240"/>
      <c r="RM94" s="240"/>
      <c r="RN94" s="240"/>
      <c r="RO94" s="240"/>
      <c r="RP94" s="240"/>
      <c r="RQ94" s="240"/>
      <c r="RR94" s="240"/>
      <c r="RS94" s="240"/>
      <c r="RT94" s="240"/>
      <c r="RU94" s="240"/>
      <c r="RV94" s="240"/>
      <c r="RW94" s="240"/>
      <c r="RX94" s="240"/>
      <c r="RY94" s="240"/>
      <c r="RZ94" s="240"/>
      <c r="SA94" s="240"/>
    </row>
    <row r="95" spans="1:495" ht="15" hidden="1" outlineLevel="1">
      <c r="A95" s="604">
        <f t="shared" si="253"/>
        <v>83</v>
      </c>
      <c r="B95" s="328"/>
      <c r="C95" s="513"/>
      <c r="D95" s="513"/>
      <c r="E95" s="514"/>
      <c r="F95" s="240"/>
      <c r="G95" s="513"/>
      <c r="H95" s="240"/>
      <c r="I95" s="240"/>
      <c r="J95" s="240"/>
      <c r="K95" s="240"/>
      <c r="L95" s="240"/>
      <c r="M95" s="240"/>
      <c r="N95" s="240"/>
      <c r="O95" s="240"/>
      <c r="P95" s="240"/>
      <c r="Q95" s="240"/>
      <c r="R95" s="240"/>
      <c r="S95" s="240"/>
      <c r="T95" s="240"/>
      <c r="U95" s="240"/>
      <c r="V95" s="240"/>
      <c r="W95" s="240"/>
      <c r="X95" s="240"/>
      <c r="Y95" s="240"/>
      <c r="Z95" s="240"/>
      <c r="AA95" s="240"/>
      <c r="AB95" s="240"/>
      <c r="AC95" s="240"/>
      <c r="AD95" s="240"/>
      <c r="AE95" s="240"/>
      <c r="AF95" s="240"/>
      <c r="AG95" s="240"/>
      <c r="AJ95" s="240"/>
      <c r="AK95" s="240"/>
      <c r="AL95" s="240"/>
      <c r="AM95" s="240"/>
      <c r="AN95" s="240"/>
      <c r="AO95" s="240"/>
      <c r="AP95" s="240"/>
      <c r="AQ95" s="240"/>
      <c r="AR95" s="240"/>
      <c r="AS95" s="240"/>
      <c r="AT95" s="240"/>
      <c r="AU95" s="240"/>
      <c r="AV95" s="240"/>
      <c r="AW95" s="240"/>
      <c r="AX95" s="240"/>
      <c r="AY95" s="240"/>
      <c r="AZ95" s="240"/>
      <c r="BA95" s="240"/>
      <c r="BB95" s="240"/>
      <c r="BC95" s="240"/>
      <c r="BD95" s="240"/>
      <c r="BE95" s="240"/>
      <c r="BF95" s="240"/>
      <c r="BG95" s="240"/>
      <c r="BH95" s="240"/>
      <c r="BI95" s="240"/>
      <c r="BJ95" s="240"/>
      <c r="BK95" s="240"/>
      <c r="BL95" s="240"/>
      <c r="BM95" s="240"/>
      <c r="BN95" s="240"/>
      <c r="BQ95" s="240"/>
      <c r="BR95" s="240"/>
      <c r="BS95" s="240"/>
      <c r="BT95" s="240"/>
      <c r="BU95" s="240"/>
      <c r="BV95" s="240"/>
      <c r="BW95" s="240"/>
      <c r="BX95" s="240"/>
      <c r="BY95" s="240"/>
      <c r="BZ95" s="240"/>
      <c r="CA95" s="240"/>
      <c r="CB95" s="240"/>
      <c r="CC95" s="240"/>
      <c r="CD95" s="240"/>
      <c r="CE95" s="240"/>
      <c r="CF95" s="240"/>
      <c r="CG95" s="240"/>
      <c r="CH95" s="240"/>
      <c r="CI95" s="240"/>
      <c r="CJ95" s="240"/>
      <c r="CK95" s="240"/>
      <c r="CL95" s="240"/>
      <c r="CM95" s="240"/>
      <c r="CN95" s="240"/>
      <c r="CO95" s="240"/>
      <c r="CP95" s="240"/>
      <c r="CQ95" s="240"/>
      <c r="CR95" s="240"/>
      <c r="CS95" s="240"/>
      <c r="CT95" s="240"/>
      <c r="CU95" s="240"/>
      <c r="CX95" s="240"/>
      <c r="CY95" s="240"/>
      <c r="CZ95" s="240"/>
      <c r="DA95" s="240"/>
      <c r="DB95" s="240"/>
      <c r="DC95" s="240"/>
      <c r="DD95" s="240"/>
      <c r="DE95" s="240"/>
      <c r="DF95" s="240"/>
      <c r="DG95" s="240"/>
      <c r="DH95" s="240"/>
      <c r="DI95" s="240"/>
      <c r="DJ95" s="240"/>
      <c r="DK95" s="240"/>
      <c r="DL95" s="240"/>
      <c r="DM95" s="240"/>
      <c r="DN95" s="240"/>
      <c r="DO95" s="240"/>
      <c r="DP95" s="240"/>
      <c r="DQ95" s="240"/>
      <c r="DR95" s="240"/>
      <c r="DS95" s="240"/>
      <c r="DT95" s="240"/>
      <c r="DU95" s="240"/>
      <c r="DV95" s="240"/>
      <c r="DW95" s="240"/>
      <c r="DX95" s="240"/>
      <c r="DY95" s="240"/>
      <c r="DZ95" s="240"/>
      <c r="EA95" s="240"/>
      <c r="EB95" s="240"/>
      <c r="EE95" s="240"/>
      <c r="EF95" s="240"/>
      <c r="EG95" s="240"/>
      <c r="EH95" s="240"/>
      <c r="EI95" s="240"/>
      <c r="EJ95" s="240"/>
      <c r="EK95" s="240"/>
      <c r="EL95" s="240"/>
      <c r="EM95" s="240"/>
      <c r="EN95" s="240"/>
      <c r="EO95" s="240"/>
      <c r="EP95" s="240"/>
      <c r="EQ95" s="240"/>
      <c r="ER95" s="240"/>
      <c r="ES95" s="240"/>
      <c r="ET95" s="240"/>
      <c r="EU95" s="240"/>
      <c r="EV95" s="240"/>
      <c r="EW95" s="240"/>
      <c r="EX95" s="240"/>
      <c r="EY95" s="240"/>
      <c r="EZ95" s="240"/>
      <c r="FA95" s="240"/>
      <c r="FB95" s="240"/>
      <c r="FC95" s="240"/>
      <c r="FD95" s="240"/>
      <c r="FE95" s="240"/>
      <c r="FF95" s="240"/>
      <c r="FG95" s="240"/>
      <c r="FH95" s="240"/>
      <c r="FI95" s="240"/>
      <c r="FL95" s="240"/>
      <c r="FM95" s="240"/>
      <c r="FN95" s="240"/>
      <c r="FO95" s="240"/>
      <c r="FP95" s="240"/>
      <c r="FQ95" s="240"/>
      <c r="FR95" s="240"/>
      <c r="FS95" s="240"/>
      <c r="FT95" s="240"/>
      <c r="FU95" s="240"/>
      <c r="FV95" s="240"/>
      <c r="FW95" s="240"/>
      <c r="FX95" s="240"/>
      <c r="FY95" s="240"/>
      <c r="FZ95" s="240"/>
      <c r="GA95" s="240"/>
      <c r="GB95" s="240"/>
      <c r="GC95" s="240"/>
      <c r="GD95" s="240"/>
      <c r="GE95" s="240"/>
      <c r="GF95" s="240"/>
      <c r="GG95" s="240"/>
      <c r="GH95" s="240"/>
      <c r="GI95" s="240"/>
      <c r="GJ95" s="240"/>
      <c r="GK95" s="240"/>
      <c r="GL95" s="240"/>
      <c r="GM95" s="240"/>
      <c r="GN95" s="240"/>
      <c r="GO95" s="240"/>
      <c r="GP95" s="240"/>
      <c r="GS95" s="240"/>
      <c r="GT95" s="240"/>
      <c r="GU95" s="240"/>
      <c r="GV95" s="240"/>
      <c r="GW95" s="240"/>
      <c r="GX95" s="240"/>
      <c r="GY95" s="240"/>
      <c r="GZ95" s="240"/>
      <c r="HA95" s="240"/>
      <c r="HB95" s="240"/>
      <c r="HC95" s="240"/>
      <c r="HD95" s="240"/>
      <c r="HE95" s="240"/>
      <c r="HF95" s="240"/>
      <c r="HG95" s="240"/>
      <c r="HH95" s="240"/>
      <c r="HI95" s="240"/>
      <c r="HJ95" s="240"/>
      <c r="HK95" s="240"/>
      <c r="HL95" s="240"/>
      <c r="HM95" s="240"/>
      <c r="HN95" s="240"/>
      <c r="HO95" s="240"/>
      <c r="HP95" s="240"/>
      <c r="HQ95" s="240"/>
      <c r="HR95" s="240"/>
      <c r="HS95" s="240"/>
      <c r="HT95" s="240"/>
      <c r="HU95" s="240"/>
      <c r="HV95" s="240"/>
      <c r="HW95" s="240"/>
      <c r="HZ95" s="240"/>
      <c r="IA95" s="240"/>
      <c r="IB95" s="240"/>
      <c r="IC95" s="240"/>
      <c r="ID95" s="240"/>
      <c r="IE95" s="240"/>
      <c r="IF95" s="240"/>
      <c r="IG95" s="240"/>
      <c r="IH95" s="240"/>
      <c r="II95" s="240"/>
      <c r="IJ95" s="240"/>
      <c r="IK95" s="240"/>
      <c r="IL95" s="240"/>
      <c r="IM95" s="240"/>
      <c r="IN95" s="240"/>
      <c r="IO95" s="240"/>
      <c r="IP95" s="240"/>
      <c r="IQ95" s="240"/>
      <c r="IR95" s="240"/>
      <c r="IS95" s="240"/>
      <c r="IT95" s="240"/>
      <c r="IU95" s="240"/>
      <c r="IV95" s="240"/>
      <c r="IW95" s="240"/>
      <c r="IX95" s="240"/>
      <c r="IY95" s="240"/>
      <c r="IZ95" s="240"/>
      <c r="JA95" s="240"/>
      <c r="JB95" s="240"/>
      <c r="JC95" s="514"/>
      <c r="JD95" s="240">
        <f t="shared" si="238"/>
        <v>0</v>
      </c>
      <c r="JE95" s="223"/>
      <c r="JG95" s="240"/>
      <c r="JH95" s="240"/>
      <c r="JI95" s="240"/>
      <c r="JJ95" s="240"/>
      <c r="JK95" s="240"/>
      <c r="JL95" s="240"/>
      <c r="JM95" s="240"/>
      <c r="JN95" s="240"/>
      <c r="JO95" s="240"/>
      <c r="JP95" s="240"/>
      <c r="JQ95" s="240"/>
      <c r="JR95" s="240"/>
      <c r="JS95" s="240"/>
      <c r="JT95" s="240"/>
      <c r="JU95" s="240"/>
      <c r="JV95" s="240"/>
      <c r="JW95" s="240"/>
      <c r="JX95" s="240"/>
      <c r="JY95" s="240"/>
      <c r="JZ95" s="240"/>
      <c r="KA95" s="240"/>
      <c r="KB95" s="240"/>
      <c r="KC95" s="240"/>
      <c r="KD95" s="240"/>
      <c r="KE95" s="240"/>
      <c r="KF95" s="240"/>
      <c r="KG95" s="240"/>
      <c r="KH95" s="240"/>
      <c r="KI95" s="240"/>
      <c r="KJ95" s="240"/>
      <c r="KK95" s="240">
        <f t="shared" si="252"/>
        <v>0</v>
      </c>
      <c r="KL95" s="234"/>
      <c r="KN95" s="240"/>
      <c r="KO95" s="240"/>
      <c r="KP95" s="240"/>
      <c r="KQ95" s="240"/>
      <c r="KR95" s="240"/>
      <c r="KS95" s="240"/>
      <c r="KT95" s="240"/>
      <c r="KU95" s="240"/>
      <c r="KV95" s="240"/>
      <c r="KW95" s="240"/>
      <c r="KX95" s="240"/>
      <c r="KY95" s="240"/>
      <c r="KZ95" s="240"/>
      <c r="LA95" s="240"/>
      <c r="LB95" s="240"/>
      <c r="LC95" s="240"/>
      <c r="LD95" s="240"/>
      <c r="LE95" s="240"/>
      <c r="LF95" s="240"/>
      <c r="LG95" s="240"/>
      <c r="LH95" s="240"/>
      <c r="LI95" s="240"/>
      <c r="LJ95" s="240"/>
      <c r="LK95" s="240"/>
      <c r="LL95" s="240"/>
      <c r="LM95" s="240"/>
      <c r="LN95" s="240"/>
      <c r="LO95" s="240"/>
      <c r="LP95" s="240"/>
      <c r="LQ95" s="240"/>
      <c r="LR95" s="240">
        <f t="shared" si="254"/>
        <v>0</v>
      </c>
      <c r="LU95" s="240"/>
      <c r="LV95" s="240"/>
      <c r="LW95" s="240"/>
      <c r="LX95" s="240"/>
      <c r="LY95" s="240"/>
      <c r="LZ95" s="240"/>
      <c r="MA95" s="240"/>
      <c r="MB95" s="240"/>
      <c r="MC95" s="240"/>
      <c r="MD95" s="240"/>
      <c r="ME95" s="240"/>
      <c r="MF95" s="240"/>
      <c r="MG95" s="240"/>
      <c r="MH95" s="240"/>
      <c r="MI95" s="240"/>
      <c r="MJ95" s="240"/>
      <c r="MK95" s="240"/>
      <c r="ML95" s="240"/>
      <c r="MM95" s="240"/>
      <c r="MN95" s="240"/>
      <c r="MO95" s="240"/>
      <c r="MP95" s="240"/>
      <c r="MQ95" s="240"/>
      <c r="MR95" s="240"/>
      <c r="MS95" s="240"/>
      <c r="MT95" s="240"/>
      <c r="MU95" s="240"/>
      <c r="MV95" s="240"/>
      <c r="MW95" s="240"/>
      <c r="MX95" s="240"/>
      <c r="MY95" s="240">
        <f t="shared" si="255"/>
        <v>0</v>
      </c>
      <c r="NB95" s="240"/>
      <c r="NC95" s="240"/>
      <c r="ND95" s="240"/>
      <c r="NE95" s="240"/>
      <c r="NF95" s="240"/>
      <c r="NG95" s="240"/>
      <c r="NH95" s="240"/>
      <c r="NI95" s="240"/>
      <c r="NJ95" s="240"/>
      <c r="NK95" s="240"/>
      <c r="NL95" s="240"/>
      <c r="NM95" s="240"/>
      <c r="NN95" s="240"/>
      <c r="NO95" s="240"/>
      <c r="NP95" s="240"/>
      <c r="NQ95" s="240"/>
      <c r="NR95" s="240"/>
      <c r="NS95" s="240"/>
      <c r="NT95" s="240"/>
      <c r="NU95" s="240"/>
      <c r="NV95" s="240"/>
      <c r="NW95" s="240"/>
      <c r="NX95" s="240"/>
      <c r="NY95" s="240"/>
      <c r="NZ95" s="240"/>
      <c r="OA95" s="240"/>
      <c r="OB95" s="240"/>
      <c r="OC95" s="240"/>
      <c r="OD95" s="240"/>
      <c r="OE95" s="240"/>
      <c r="OF95" s="240">
        <f t="shared" si="256"/>
        <v>0</v>
      </c>
      <c r="OI95" s="240"/>
      <c r="OJ95" s="240"/>
      <c r="OK95" s="240"/>
      <c r="OL95" s="240"/>
      <c r="OM95" s="240"/>
      <c r="ON95" s="240"/>
      <c r="OO95" s="240"/>
      <c r="OP95" s="240"/>
      <c r="OQ95" s="240"/>
      <c r="OR95" s="240"/>
      <c r="OS95" s="240"/>
      <c r="OT95" s="240"/>
      <c r="OU95" s="240"/>
      <c r="OV95" s="240"/>
      <c r="OW95" s="240"/>
      <c r="OX95" s="240"/>
      <c r="OY95" s="240"/>
      <c r="OZ95" s="240"/>
      <c r="PA95" s="240"/>
      <c r="PB95" s="240"/>
      <c r="PC95" s="240"/>
      <c r="PD95" s="240"/>
      <c r="PE95" s="240"/>
      <c r="PF95" s="240"/>
      <c r="PG95" s="240"/>
      <c r="PH95" s="240"/>
      <c r="PI95" s="240"/>
      <c r="PJ95" s="240"/>
      <c r="PK95" s="240"/>
      <c r="PL95" s="240"/>
      <c r="PM95" s="240">
        <f t="shared" si="257"/>
        <v>0</v>
      </c>
      <c r="PP95" s="240"/>
      <c r="PQ95" s="240"/>
      <c r="PR95" s="240"/>
      <c r="PS95" s="240"/>
      <c r="PT95" s="240"/>
      <c r="PU95" s="240"/>
      <c r="PV95" s="240"/>
      <c r="PW95" s="240"/>
      <c r="PX95" s="240"/>
      <c r="PY95" s="240"/>
      <c r="PZ95" s="240"/>
      <c r="QA95" s="240"/>
      <c r="QB95" s="240"/>
      <c r="QC95" s="240"/>
      <c r="QD95" s="240"/>
      <c r="QE95" s="240"/>
      <c r="QF95" s="240"/>
      <c r="QG95" s="240"/>
      <c r="QH95" s="240"/>
      <c r="QI95" s="240"/>
      <c r="QJ95" s="240"/>
      <c r="QK95" s="240"/>
      <c r="QL95" s="240"/>
      <c r="QM95" s="240"/>
      <c r="QN95" s="240"/>
      <c r="QO95" s="240"/>
      <c r="QP95" s="240"/>
      <c r="QQ95" s="240"/>
      <c r="QR95" s="240"/>
      <c r="QS95" s="240"/>
      <c r="QT95" s="242">
        <f t="shared" si="258"/>
        <v>0</v>
      </c>
      <c r="QU95" s="235"/>
      <c r="QV95" s="235"/>
      <c r="QW95" s="240"/>
      <c r="QX95" s="240"/>
      <c r="QY95" s="240"/>
      <c r="QZ95" s="240"/>
      <c r="RA95" s="240"/>
      <c r="RB95" s="240"/>
      <c r="RC95" s="240"/>
      <c r="RD95" s="240"/>
      <c r="RE95" s="240"/>
      <c r="RF95" s="240"/>
      <c r="RG95" s="240"/>
      <c r="RH95" s="240"/>
      <c r="RI95" s="240"/>
      <c r="RJ95" s="240"/>
      <c r="RK95" s="240"/>
      <c r="RL95" s="240"/>
      <c r="RM95" s="240"/>
      <c r="RN95" s="240"/>
      <c r="RO95" s="240"/>
      <c r="RP95" s="240"/>
      <c r="RQ95" s="240"/>
      <c r="RR95" s="240"/>
      <c r="RS95" s="240"/>
      <c r="RT95" s="240"/>
      <c r="RU95" s="240"/>
      <c r="RV95" s="240"/>
      <c r="RW95" s="240"/>
      <c r="RX95" s="240"/>
      <c r="RY95" s="240"/>
      <c r="RZ95" s="240"/>
      <c r="SA95" s="240"/>
    </row>
    <row r="96" spans="1:495" ht="15" hidden="1" outlineLevel="1">
      <c r="A96" s="604">
        <f t="shared" si="253"/>
        <v>84</v>
      </c>
      <c r="B96" s="328"/>
      <c r="C96" s="513"/>
      <c r="D96" s="513"/>
      <c r="E96" s="514"/>
      <c r="F96" s="240"/>
      <c r="G96" s="513"/>
      <c r="H96" s="240"/>
      <c r="I96" s="240"/>
      <c r="J96" s="240"/>
      <c r="K96" s="240"/>
      <c r="L96" s="240"/>
      <c r="M96" s="240"/>
      <c r="N96" s="240"/>
      <c r="O96" s="240"/>
      <c r="P96" s="240"/>
      <c r="Q96" s="240"/>
      <c r="R96" s="240"/>
      <c r="S96" s="240"/>
      <c r="T96" s="240"/>
      <c r="U96" s="240"/>
      <c r="V96" s="240"/>
      <c r="W96" s="240"/>
      <c r="X96" s="240"/>
      <c r="Y96" s="240"/>
      <c r="Z96" s="240"/>
      <c r="AA96" s="240"/>
      <c r="AB96" s="240"/>
      <c r="AC96" s="240"/>
      <c r="AD96" s="240"/>
      <c r="AE96" s="240"/>
      <c r="AF96" s="240"/>
      <c r="AG96" s="240"/>
      <c r="AJ96" s="240"/>
      <c r="AK96" s="240"/>
      <c r="AL96" s="240"/>
      <c r="AM96" s="240"/>
      <c r="AN96" s="240"/>
      <c r="AO96" s="240"/>
      <c r="AP96" s="240"/>
      <c r="AQ96" s="240"/>
      <c r="AR96" s="240"/>
      <c r="AS96" s="240"/>
      <c r="AT96" s="240"/>
      <c r="AU96" s="240"/>
      <c r="AV96" s="240"/>
      <c r="AW96" s="240"/>
      <c r="AX96" s="240"/>
      <c r="AY96" s="240"/>
      <c r="AZ96" s="240"/>
      <c r="BA96" s="240"/>
      <c r="BB96" s="240"/>
      <c r="BC96" s="240"/>
      <c r="BD96" s="240"/>
      <c r="BE96" s="240"/>
      <c r="BF96" s="240"/>
      <c r="BG96" s="240"/>
      <c r="BH96" s="240"/>
      <c r="BI96" s="240"/>
      <c r="BJ96" s="240"/>
      <c r="BK96" s="240"/>
      <c r="BL96" s="240"/>
      <c r="BM96" s="240"/>
      <c r="BN96" s="240"/>
      <c r="BQ96" s="240"/>
      <c r="BR96" s="240"/>
      <c r="BS96" s="240"/>
      <c r="BT96" s="240"/>
      <c r="BU96" s="240"/>
      <c r="BV96" s="240"/>
      <c r="BW96" s="240"/>
      <c r="BX96" s="240"/>
      <c r="BY96" s="240"/>
      <c r="BZ96" s="240"/>
      <c r="CA96" s="240"/>
      <c r="CB96" s="240"/>
      <c r="CC96" s="240"/>
      <c r="CD96" s="240"/>
      <c r="CE96" s="240"/>
      <c r="CF96" s="240"/>
      <c r="CG96" s="240"/>
      <c r="CH96" s="240"/>
      <c r="CI96" s="240"/>
      <c r="CJ96" s="240"/>
      <c r="CK96" s="240"/>
      <c r="CL96" s="240"/>
      <c r="CM96" s="240"/>
      <c r="CN96" s="240"/>
      <c r="CO96" s="240"/>
      <c r="CP96" s="240"/>
      <c r="CQ96" s="240"/>
      <c r="CR96" s="240"/>
      <c r="CS96" s="240"/>
      <c r="CT96" s="240"/>
      <c r="CU96" s="240"/>
      <c r="CX96" s="240"/>
      <c r="CY96" s="240"/>
      <c r="CZ96" s="240"/>
      <c r="DA96" s="240"/>
      <c r="DB96" s="240"/>
      <c r="DC96" s="240"/>
      <c r="DD96" s="240"/>
      <c r="DE96" s="240"/>
      <c r="DF96" s="240"/>
      <c r="DG96" s="240"/>
      <c r="DH96" s="240"/>
      <c r="DI96" s="240"/>
      <c r="DJ96" s="240"/>
      <c r="DK96" s="240"/>
      <c r="DL96" s="240"/>
      <c r="DM96" s="240"/>
      <c r="DN96" s="240"/>
      <c r="DO96" s="240"/>
      <c r="DP96" s="240"/>
      <c r="DQ96" s="240"/>
      <c r="DR96" s="240"/>
      <c r="DS96" s="240"/>
      <c r="DT96" s="240"/>
      <c r="DU96" s="240"/>
      <c r="DV96" s="240"/>
      <c r="DW96" s="240"/>
      <c r="DX96" s="240"/>
      <c r="DY96" s="240"/>
      <c r="DZ96" s="240"/>
      <c r="EA96" s="240"/>
      <c r="EB96" s="240"/>
      <c r="EE96" s="240"/>
      <c r="EF96" s="240"/>
      <c r="EG96" s="240"/>
      <c r="EH96" s="240"/>
      <c r="EI96" s="240"/>
      <c r="EJ96" s="240"/>
      <c r="EK96" s="240"/>
      <c r="EL96" s="240"/>
      <c r="EM96" s="240"/>
      <c r="EN96" s="240"/>
      <c r="EO96" s="240"/>
      <c r="EP96" s="240"/>
      <c r="EQ96" s="240"/>
      <c r="ER96" s="240"/>
      <c r="ES96" s="240"/>
      <c r="ET96" s="240"/>
      <c r="EU96" s="240"/>
      <c r="EV96" s="240"/>
      <c r="EW96" s="240"/>
      <c r="EX96" s="240"/>
      <c r="EY96" s="240"/>
      <c r="EZ96" s="240"/>
      <c r="FA96" s="240"/>
      <c r="FB96" s="240"/>
      <c r="FC96" s="240"/>
      <c r="FD96" s="240"/>
      <c r="FE96" s="240"/>
      <c r="FF96" s="240"/>
      <c r="FG96" s="240"/>
      <c r="FH96" s="240"/>
      <c r="FI96" s="240"/>
      <c r="FL96" s="240"/>
      <c r="FM96" s="240"/>
      <c r="FN96" s="240"/>
      <c r="FO96" s="240"/>
      <c r="FP96" s="240"/>
      <c r="FQ96" s="240"/>
      <c r="FR96" s="240"/>
      <c r="FS96" s="240"/>
      <c r="FT96" s="240"/>
      <c r="FU96" s="240"/>
      <c r="FV96" s="240"/>
      <c r="FW96" s="240"/>
      <c r="FX96" s="240"/>
      <c r="FY96" s="240"/>
      <c r="FZ96" s="240"/>
      <c r="GA96" s="240"/>
      <c r="GB96" s="240"/>
      <c r="GC96" s="240"/>
      <c r="GD96" s="240"/>
      <c r="GE96" s="240"/>
      <c r="GF96" s="240"/>
      <c r="GG96" s="240"/>
      <c r="GH96" s="240"/>
      <c r="GI96" s="240"/>
      <c r="GJ96" s="240"/>
      <c r="GK96" s="240"/>
      <c r="GL96" s="240"/>
      <c r="GM96" s="240"/>
      <c r="GN96" s="240"/>
      <c r="GO96" s="240"/>
      <c r="GP96" s="240"/>
      <c r="GS96" s="240"/>
      <c r="GT96" s="240"/>
      <c r="GU96" s="240"/>
      <c r="GV96" s="240"/>
      <c r="GW96" s="240"/>
      <c r="GX96" s="240"/>
      <c r="GY96" s="240"/>
      <c r="GZ96" s="240"/>
      <c r="HA96" s="240"/>
      <c r="HB96" s="240"/>
      <c r="HC96" s="240"/>
      <c r="HD96" s="240"/>
      <c r="HE96" s="240"/>
      <c r="HF96" s="240"/>
      <c r="HG96" s="240"/>
      <c r="HH96" s="240"/>
      <c r="HI96" s="240"/>
      <c r="HJ96" s="240"/>
      <c r="HK96" s="240"/>
      <c r="HL96" s="240"/>
      <c r="HM96" s="240"/>
      <c r="HN96" s="240"/>
      <c r="HO96" s="240"/>
      <c r="HP96" s="240"/>
      <c r="HQ96" s="240"/>
      <c r="HR96" s="240"/>
      <c r="HS96" s="240"/>
      <c r="HT96" s="240"/>
      <c r="HU96" s="240"/>
      <c r="HV96" s="240"/>
      <c r="HW96" s="240"/>
      <c r="HZ96" s="240"/>
      <c r="IA96" s="240"/>
      <c r="IB96" s="240"/>
      <c r="IC96" s="240"/>
      <c r="ID96" s="240"/>
      <c r="IE96" s="240"/>
      <c r="IF96" s="240"/>
      <c r="IG96" s="240"/>
      <c r="IH96" s="240"/>
      <c r="II96" s="240"/>
      <c r="IJ96" s="240"/>
      <c r="IK96" s="240"/>
      <c r="IL96" s="240"/>
      <c r="IM96" s="240"/>
      <c r="IN96" s="240"/>
      <c r="IO96" s="240"/>
      <c r="IP96" s="240"/>
      <c r="IQ96" s="240"/>
      <c r="IR96" s="240"/>
      <c r="IS96" s="240"/>
      <c r="IT96" s="240"/>
      <c r="IU96" s="240"/>
      <c r="IV96" s="240"/>
      <c r="IW96" s="240"/>
      <c r="IX96" s="240"/>
      <c r="IY96" s="240"/>
      <c r="IZ96" s="240"/>
      <c r="JA96" s="240"/>
      <c r="JB96" s="240"/>
      <c r="JC96" s="514"/>
      <c r="JD96" s="240">
        <f t="shared" si="238"/>
        <v>0</v>
      </c>
      <c r="JE96" s="223"/>
      <c r="JG96" s="240"/>
      <c r="JH96" s="240"/>
      <c r="JI96" s="240"/>
      <c r="JJ96" s="240"/>
      <c r="JK96" s="240"/>
      <c r="JL96" s="240"/>
      <c r="JM96" s="240"/>
      <c r="JN96" s="240"/>
      <c r="JO96" s="240"/>
      <c r="JP96" s="240"/>
      <c r="JQ96" s="240"/>
      <c r="JR96" s="240"/>
      <c r="JS96" s="240"/>
      <c r="JT96" s="240"/>
      <c r="JU96" s="240"/>
      <c r="JV96" s="240"/>
      <c r="JW96" s="240"/>
      <c r="JX96" s="240"/>
      <c r="JY96" s="240"/>
      <c r="JZ96" s="240"/>
      <c r="KA96" s="240"/>
      <c r="KB96" s="240"/>
      <c r="KC96" s="240"/>
      <c r="KD96" s="240"/>
      <c r="KE96" s="240"/>
      <c r="KF96" s="240"/>
      <c r="KG96" s="240"/>
      <c r="KH96" s="240"/>
      <c r="KI96" s="240"/>
      <c r="KJ96" s="240"/>
      <c r="KK96" s="240">
        <f t="shared" si="252"/>
        <v>0</v>
      </c>
      <c r="KL96" s="234"/>
      <c r="KN96" s="240"/>
      <c r="KO96" s="240"/>
      <c r="KP96" s="240"/>
      <c r="KQ96" s="240"/>
      <c r="KR96" s="240"/>
      <c r="KS96" s="240"/>
      <c r="KT96" s="240"/>
      <c r="KU96" s="240"/>
      <c r="KV96" s="240"/>
      <c r="KW96" s="240"/>
      <c r="KX96" s="240"/>
      <c r="KY96" s="240"/>
      <c r="KZ96" s="240"/>
      <c r="LA96" s="240"/>
      <c r="LB96" s="240"/>
      <c r="LC96" s="240"/>
      <c r="LD96" s="240"/>
      <c r="LE96" s="240"/>
      <c r="LF96" s="240"/>
      <c r="LG96" s="240"/>
      <c r="LH96" s="240"/>
      <c r="LI96" s="240"/>
      <c r="LJ96" s="240"/>
      <c r="LK96" s="240"/>
      <c r="LL96" s="240"/>
      <c r="LM96" s="240"/>
      <c r="LN96" s="240"/>
      <c r="LO96" s="240"/>
      <c r="LP96" s="240"/>
      <c r="LQ96" s="240"/>
      <c r="LR96" s="240">
        <f t="shared" si="254"/>
        <v>0</v>
      </c>
      <c r="LU96" s="240"/>
      <c r="LV96" s="240"/>
      <c r="LW96" s="240"/>
      <c r="LX96" s="240"/>
      <c r="LY96" s="240"/>
      <c r="LZ96" s="240"/>
      <c r="MA96" s="240"/>
      <c r="MB96" s="240"/>
      <c r="MC96" s="240"/>
      <c r="MD96" s="240"/>
      <c r="ME96" s="240"/>
      <c r="MF96" s="240"/>
      <c r="MG96" s="240"/>
      <c r="MH96" s="240"/>
      <c r="MI96" s="240"/>
      <c r="MJ96" s="240"/>
      <c r="MK96" s="240"/>
      <c r="ML96" s="240"/>
      <c r="MM96" s="240"/>
      <c r="MN96" s="240"/>
      <c r="MO96" s="240"/>
      <c r="MP96" s="240"/>
      <c r="MQ96" s="240"/>
      <c r="MR96" s="240"/>
      <c r="MS96" s="240"/>
      <c r="MT96" s="240"/>
      <c r="MU96" s="240"/>
      <c r="MV96" s="240"/>
      <c r="MW96" s="240"/>
      <c r="MX96" s="240"/>
      <c r="MY96" s="240">
        <f t="shared" si="255"/>
        <v>0</v>
      </c>
      <c r="NB96" s="240"/>
      <c r="NC96" s="240"/>
      <c r="ND96" s="240"/>
      <c r="NE96" s="240"/>
      <c r="NF96" s="240"/>
      <c r="NG96" s="240"/>
      <c r="NH96" s="240"/>
      <c r="NI96" s="240"/>
      <c r="NJ96" s="240"/>
      <c r="NK96" s="240"/>
      <c r="NL96" s="240"/>
      <c r="NM96" s="240"/>
      <c r="NN96" s="240"/>
      <c r="NO96" s="240"/>
      <c r="NP96" s="240"/>
      <c r="NQ96" s="240"/>
      <c r="NR96" s="240"/>
      <c r="NS96" s="240"/>
      <c r="NT96" s="240"/>
      <c r="NU96" s="240"/>
      <c r="NV96" s="240"/>
      <c r="NW96" s="240"/>
      <c r="NX96" s="240"/>
      <c r="NY96" s="240"/>
      <c r="NZ96" s="240"/>
      <c r="OA96" s="240"/>
      <c r="OB96" s="240"/>
      <c r="OC96" s="240"/>
      <c r="OD96" s="240"/>
      <c r="OE96" s="240"/>
      <c r="OF96" s="240">
        <f t="shared" si="256"/>
        <v>0</v>
      </c>
      <c r="OI96" s="240"/>
      <c r="OJ96" s="240"/>
      <c r="OK96" s="240"/>
      <c r="OL96" s="240"/>
      <c r="OM96" s="240"/>
      <c r="ON96" s="240"/>
      <c r="OO96" s="240"/>
      <c r="OP96" s="240"/>
      <c r="OQ96" s="240"/>
      <c r="OR96" s="240"/>
      <c r="OS96" s="240"/>
      <c r="OT96" s="240"/>
      <c r="OU96" s="240"/>
      <c r="OV96" s="240"/>
      <c r="OW96" s="240"/>
      <c r="OX96" s="240"/>
      <c r="OY96" s="240"/>
      <c r="OZ96" s="240"/>
      <c r="PA96" s="240"/>
      <c r="PB96" s="240"/>
      <c r="PC96" s="240"/>
      <c r="PD96" s="240"/>
      <c r="PE96" s="240"/>
      <c r="PF96" s="240"/>
      <c r="PG96" s="240"/>
      <c r="PH96" s="240"/>
      <c r="PI96" s="240"/>
      <c r="PJ96" s="240"/>
      <c r="PK96" s="240"/>
      <c r="PL96" s="240"/>
      <c r="PM96" s="240">
        <f t="shared" si="257"/>
        <v>0</v>
      </c>
      <c r="PP96" s="240"/>
      <c r="PQ96" s="240"/>
      <c r="PR96" s="240"/>
      <c r="PS96" s="240"/>
      <c r="PT96" s="240"/>
      <c r="PU96" s="240"/>
      <c r="PV96" s="240"/>
      <c r="PW96" s="240"/>
      <c r="PX96" s="240"/>
      <c r="PY96" s="240"/>
      <c r="PZ96" s="240"/>
      <c r="QA96" s="240"/>
      <c r="QB96" s="240"/>
      <c r="QC96" s="240"/>
      <c r="QD96" s="240"/>
      <c r="QE96" s="240"/>
      <c r="QF96" s="240"/>
      <c r="QG96" s="240"/>
      <c r="QH96" s="240"/>
      <c r="QI96" s="240"/>
      <c r="QJ96" s="240"/>
      <c r="QK96" s="240"/>
      <c r="QL96" s="240"/>
      <c r="QM96" s="240"/>
      <c r="QN96" s="240"/>
      <c r="QO96" s="240"/>
      <c r="QP96" s="240"/>
      <c r="QQ96" s="240"/>
      <c r="QR96" s="240"/>
      <c r="QS96" s="240"/>
      <c r="QT96" s="242">
        <f t="shared" si="258"/>
        <v>0</v>
      </c>
      <c r="QU96" s="235"/>
      <c r="QV96" s="235"/>
      <c r="QW96" s="240"/>
      <c r="QX96" s="240"/>
      <c r="QY96" s="240"/>
      <c r="QZ96" s="240"/>
      <c r="RA96" s="240"/>
      <c r="RB96" s="240"/>
      <c r="RC96" s="240"/>
      <c r="RD96" s="240"/>
      <c r="RE96" s="240"/>
      <c r="RF96" s="240"/>
      <c r="RG96" s="240"/>
      <c r="RH96" s="240"/>
      <c r="RI96" s="240"/>
      <c r="RJ96" s="240"/>
      <c r="RK96" s="240"/>
      <c r="RL96" s="240"/>
      <c r="RM96" s="240"/>
      <c r="RN96" s="240"/>
      <c r="RO96" s="240"/>
      <c r="RP96" s="240"/>
      <c r="RQ96" s="240"/>
      <c r="RR96" s="240"/>
      <c r="RS96" s="240"/>
      <c r="RT96" s="240"/>
      <c r="RU96" s="240"/>
      <c r="RV96" s="240"/>
      <c r="RW96" s="240"/>
      <c r="RX96" s="240"/>
      <c r="RY96" s="240"/>
      <c r="RZ96" s="240"/>
      <c r="SA96" s="240"/>
    </row>
    <row r="97" spans="1:495" ht="15" hidden="1" outlineLevel="1">
      <c r="A97" s="604">
        <f t="shared" si="253"/>
        <v>85</v>
      </c>
      <c r="B97" s="328"/>
      <c r="C97" s="513"/>
      <c r="D97" s="513"/>
      <c r="E97" s="514"/>
      <c r="F97" s="240"/>
      <c r="G97" s="513"/>
      <c r="H97" s="240"/>
      <c r="I97" s="240"/>
      <c r="J97" s="240"/>
      <c r="K97" s="240"/>
      <c r="L97" s="240"/>
      <c r="M97" s="240"/>
      <c r="N97" s="240"/>
      <c r="O97" s="240"/>
      <c r="P97" s="240"/>
      <c r="Q97" s="240"/>
      <c r="R97" s="240"/>
      <c r="S97" s="240"/>
      <c r="T97" s="240"/>
      <c r="U97" s="240"/>
      <c r="V97" s="240"/>
      <c r="W97" s="240"/>
      <c r="X97" s="240"/>
      <c r="Y97" s="240"/>
      <c r="Z97" s="240"/>
      <c r="AA97" s="240"/>
      <c r="AB97" s="240"/>
      <c r="AC97" s="240"/>
      <c r="AD97" s="240"/>
      <c r="AE97" s="240"/>
      <c r="AF97" s="240"/>
      <c r="AG97" s="240"/>
      <c r="AJ97" s="240"/>
      <c r="AK97" s="240"/>
      <c r="AL97" s="240"/>
      <c r="AM97" s="240"/>
      <c r="AN97" s="240"/>
      <c r="AO97" s="240"/>
      <c r="AP97" s="240"/>
      <c r="AQ97" s="240"/>
      <c r="AR97" s="240"/>
      <c r="AS97" s="240"/>
      <c r="AT97" s="240"/>
      <c r="AU97" s="240"/>
      <c r="AV97" s="240"/>
      <c r="AW97" s="240"/>
      <c r="AX97" s="240"/>
      <c r="AY97" s="240"/>
      <c r="AZ97" s="240"/>
      <c r="BA97" s="240"/>
      <c r="BB97" s="240"/>
      <c r="BC97" s="240"/>
      <c r="BD97" s="240"/>
      <c r="BE97" s="240"/>
      <c r="BF97" s="240"/>
      <c r="BG97" s="240"/>
      <c r="BH97" s="240"/>
      <c r="BI97" s="240"/>
      <c r="BJ97" s="240"/>
      <c r="BK97" s="240"/>
      <c r="BL97" s="240"/>
      <c r="BM97" s="240"/>
      <c r="BN97" s="240"/>
      <c r="BQ97" s="240"/>
      <c r="BR97" s="240"/>
      <c r="BS97" s="240"/>
      <c r="BT97" s="240"/>
      <c r="BU97" s="240"/>
      <c r="BV97" s="240"/>
      <c r="BW97" s="240"/>
      <c r="BX97" s="240"/>
      <c r="BY97" s="240"/>
      <c r="BZ97" s="240"/>
      <c r="CA97" s="240"/>
      <c r="CB97" s="240"/>
      <c r="CC97" s="240"/>
      <c r="CD97" s="240"/>
      <c r="CE97" s="240"/>
      <c r="CF97" s="240"/>
      <c r="CG97" s="240"/>
      <c r="CH97" s="240"/>
      <c r="CI97" s="240"/>
      <c r="CJ97" s="240"/>
      <c r="CK97" s="240"/>
      <c r="CL97" s="240"/>
      <c r="CM97" s="240"/>
      <c r="CN97" s="240"/>
      <c r="CO97" s="240"/>
      <c r="CP97" s="240"/>
      <c r="CQ97" s="240"/>
      <c r="CR97" s="240"/>
      <c r="CS97" s="240"/>
      <c r="CT97" s="240"/>
      <c r="CU97" s="240"/>
      <c r="CX97" s="240"/>
      <c r="CY97" s="240"/>
      <c r="CZ97" s="240"/>
      <c r="DA97" s="240"/>
      <c r="DB97" s="240"/>
      <c r="DC97" s="240"/>
      <c r="DD97" s="240"/>
      <c r="DE97" s="240"/>
      <c r="DF97" s="240"/>
      <c r="DG97" s="240"/>
      <c r="DH97" s="240"/>
      <c r="DI97" s="240"/>
      <c r="DJ97" s="240"/>
      <c r="DK97" s="240"/>
      <c r="DL97" s="240"/>
      <c r="DM97" s="240"/>
      <c r="DN97" s="240"/>
      <c r="DO97" s="240"/>
      <c r="DP97" s="240"/>
      <c r="DQ97" s="240"/>
      <c r="DR97" s="240"/>
      <c r="DS97" s="240"/>
      <c r="DT97" s="240"/>
      <c r="DU97" s="240"/>
      <c r="DV97" s="240"/>
      <c r="DW97" s="240"/>
      <c r="DX97" s="240"/>
      <c r="DY97" s="240"/>
      <c r="DZ97" s="240"/>
      <c r="EA97" s="240"/>
      <c r="EB97" s="240"/>
      <c r="EE97" s="240"/>
      <c r="EF97" s="240"/>
      <c r="EG97" s="240"/>
      <c r="EH97" s="240"/>
      <c r="EI97" s="240"/>
      <c r="EJ97" s="240"/>
      <c r="EK97" s="240"/>
      <c r="EL97" s="240"/>
      <c r="EM97" s="240"/>
      <c r="EN97" s="240"/>
      <c r="EO97" s="240"/>
      <c r="EP97" s="240"/>
      <c r="EQ97" s="240"/>
      <c r="ER97" s="240"/>
      <c r="ES97" s="240"/>
      <c r="ET97" s="240"/>
      <c r="EU97" s="240"/>
      <c r="EV97" s="240"/>
      <c r="EW97" s="240"/>
      <c r="EX97" s="240"/>
      <c r="EY97" s="240"/>
      <c r="EZ97" s="240"/>
      <c r="FA97" s="240"/>
      <c r="FB97" s="240"/>
      <c r="FC97" s="240"/>
      <c r="FD97" s="240"/>
      <c r="FE97" s="240"/>
      <c r="FF97" s="240"/>
      <c r="FG97" s="240"/>
      <c r="FH97" s="240"/>
      <c r="FI97" s="240"/>
      <c r="FL97" s="240"/>
      <c r="FM97" s="240"/>
      <c r="FN97" s="240"/>
      <c r="FO97" s="240"/>
      <c r="FP97" s="240"/>
      <c r="FQ97" s="240"/>
      <c r="FR97" s="240"/>
      <c r="FS97" s="240"/>
      <c r="FT97" s="240"/>
      <c r="FU97" s="240"/>
      <c r="FV97" s="240"/>
      <c r="FW97" s="240"/>
      <c r="FX97" s="240"/>
      <c r="FY97" s="240"/>
      <c r="FZ97" s="240"/>
      <c r="GA97" s="240"/>
      <c r="GB97" s="240"/>
      <c r="GC97" s="240"/>
      <c r="GD97" s="240"/>
      <c r="GE97" s="240"/>
      <c r="GF97" s="240"/>
      <c r="GG97" s="240"/>
      <c r="GH97" s="240"/>
      <c r="GI97" s="240"/>
      <c r="GJ97" s="240"/>
      <c r="GK97" s="240"/>
      <c r="GL97" s="240"/>
      <c r="GM97" s="240"/>
      <c r="GN97" s="240"/>
      <c r="GO97" s="240"/>
      <c r="GP97" s="240"/>
      <c r="GS97" s="240"/>
      <c r="GT97" s="240"/>
      <c r="GU97" s="240"/>
      <c r="GV97" s="240"/>
      <c r="GW97" s="240"/>
      <c r="GX97" s="240"/>
      <c r="GY97" s="240"/>
      <c r="GZ97" s="240"/>
      <c r="HA97" s="240"/>
      <c r="HB97" s="240"/>
      <c r="HC97" s="240"/>
      <c r="HD97" s="240"/>
      <c r="HE97" s="240"/>
      <c r="HF97" s="240"/>
      <c r="HG97" s="240"/>
      <c r="HH97" s="240"/>
      <c r="HI97" s="240"/>
      <c r="HJ97" s="240"/>
      <c r="HK97" s="240"/>
      <c r="HL97" s="240"/>
      <c r="HM97" s="240"/>
      <c r="HN97" s="240"/>
      <c r="HO97" s="240"/>
      <c r="HP97" s="240"/>
      <c r="HQ97" s="240"/>
      <c r="HR97" s="240"/>
      <c r="HS97" s="240"/>
      <c r="HT97" s="240"/>
      <c r="HU97" s="240"/>
      <c r="HV97" s="240"/>
      <c r="HW97" s="240"/>
      <c r="HZ97" s="240"/>
      <c r="IA97" s="240"/>
      <c r="IB97" s="240"/>
      <c r="IC97" s="240"/>
      <c r="ID97" s="240"/>
      <c r="IE97" s="240"/>
      <c r="IF97" s="240"/>
      <c r="IG97" s="240"/>
      <c r="IH97" s="240"/>
      <c r="II97" s="240"/>
      <c r="IJ97" s="240"/>
      <c r="IK97" s="240"/>
      <c r="IL97" s="240"/>
      <c r="IM97" s="240"/>
      <c r="IN97" s="240"/>
      <c r="IO97" s="240"/>
      <c r="IP97" s="240"/>
      <c r="IQ97" s="240"/>
      <c r="IR97" s="240"/>
      <c r="IS97" s="240"/>
      <c r="IT97" s="240"/>
      <c r="IU97" s="240"/>
      <c r="IV97" s="240"/>
      <c r="IW97" s="240"/>
      <c r="IX97" s="240"/>
      <c r="IY97" s="240"/>
      <c r="IZ97" s="240"/>
      <c r="JA97" s="240"/>
      <c r="JB97" s="240"/>
      <c r="JC97" s="514"/>
      <c r="JD97" s="240">
        <f t="shared" si="238"/>
        <v>0</v>
      </c>
      <c r="JE97" s="223"/>
      <c r="JG97" s="240"/>
      <c r="JH97" s="240"/>
      <c r="JI97" s="240"/>
      <c r="JJ97" s="240"/>
      <c r="JK97" s="240"/>
      <c r="JL97" s="240"/>
      <c r="JM97" s="240"/>
      <c r="JN97" s="240"/>
      <c r="JO97" s="240"/>
      <c r="JP97" s="240"/>
      <c r="JQ97" s="240"/>
      <c r="JR97" s="240"/>
      <c r="JS97" s="240"/>
      <c r="JT97" s="240"/>
      <c r="JU97" s="240"/>
      <c r="JV97" s="240"/>
      <c r="JW97" s="240"/>
      <c r="JX97" s="240"/>
      <c r="JY97" s="240"/>
      <c r="JZ97" s="240"/>
      <c r="KA97" s="240"/>
      <c r="KB97" s="240"/>
      <c r="KC97" s="240"/>
      <c r="KD97" s="240"/>
      <c r="KE97" s="240"/>
      <c r="KF97" s="240"/>
      <c r="KG97" s="240"/>
      <c r="KH97" s="240"/>
      <c r="KI97" s="240"/>
      <c r="KJ97" s="240"/>
      <c r="KK97" s="240">
        <f t="shared" si="252"/>
        <v>0</v>
      </c>
      <c r="KL97" s="234"/>
      <c r="KN97" s="240"/>
      <c r="KO97" s="240"/>
      <c r="KP97" s="240"/>
      <c r="KQ97" s="240"/>
      <c r="KR97" s="240"/>
      <c r="KS97" s="240"/>
      <c r="KT97" s="240"/>
      <c r="KU97" s="240"/>
      <c r="KV97" s="240"/>
      <c r="KW97" s="240"/>
      <c r="KX97" s="240"/>
      <c r="KY97" s="240"/>
      <c r="KZ97" s="240"/>
      <c r="LA97" s="240"/>
      <c r="LB97" s="240"/>
      <c r="LC97" s="240"/>
      <c r="LD97" s="240"/>
      <c r="LE97" s="240"/>
      <c r="LF97" s="240"/>
      <c r="LG97" s="240"/>
      <c r="LH97" s="240"/>
      <c r="LI97" s="240"/>
      <c r="LJ97" s="240"/>
      <c r="LK97" s="240"/>
      <c r="LL97" s="240"/>
      <c r="LM97" s="240"/>
      <c r="LN97" s="240"/>
      <c r="LO97" s="240"/>
      <c r="LP97" s="240"/>
      <c r="LQ97" s="240"/>
      <c r="LR97" s="240">
        <f t="shared" si="254"/>
        <v>0</v>
      </c>
      <c r="LU97" s="240"/>
      <c r="LV97" s="240"/>
      <c r="LW97" s="240"/>
      <c r="LX97" s="240"/>
      <c r="LY97" s="240"/>
      <c r="LZ97" s="240"/>
      <c r="MA97" s="240"/>
      <c r="MB97" s="240"/>
      <c r="MC97" s="240"/>
      <c r="MD97" s="240"/>
      <c r="ME97" s="240"/>
      <c r="MF97" s="240"/>
      <c r="MG97" s="240"/>
      <c r="MH97" s="240"/>
      <c r="MI97" s="240"/>
      <c r="MJ97" s="240"/>
      <c r="MK97" s="240"/>
      <c r="ML97" s="240"/>
      <c r="MM97" s="240"/>
      <c r="MN97" s="240"/>
      <c r="MO97" s="240"/>
      <c r="MP97" s="240"/>
      <c r="MQ97" s="240"/>
      <c r="MR97" s="240"/>
      <c r="MS97" s="240"/>
      <c r="MT97" s="240"/>
      <c r="MU97" s="240"/>
      <c r="MV97" s="240"/>
      <c r="MW97" s="240"/>
      <c r="MX97" s="240"/>
      <c r="MY97" s="240">
        <f t="shared" si="255"/>
        <v>0</v>
      </c>
      <c r="NB97" s="240"/>
      <c r="NC97" s="240"/>
      <c r="ND97" s="240"/>
      <c r="NE97" s="240"/>
      <c r="NF97" s="240"/>
      <c r="NG97" s="240"/>
      <c r="NH97" s="240"/>
      <c r="NI97" s="240"/>
      <c r="NJ97" s="240"/>
      <c r="NK97" s="240"/>
      <c r="NL97" s="240"/>
      <c r="NM97" s="240"/>
      <c r="NN97" s="240"/>
      <c r="NO97" s="240"/>
      <c r="NP97" s="240"/>
      <c r="NQ97" s="240"/>
      <c r="NR97" s="240"/>
      <c r="NS97" s="240"/>
      <c r="NT97" s="240"/>
      <c r="NU97" s="240"/>
      <c r="NV97" s="240"/>
      <c r="NW97" s="240"/>
      <c r="NX97" s="240"/>
      <c r="NY97" s="240"/>
      <c r="NZ97" s="240"/>
      <c r="OA97" s="240"/>
      <c r="OB97" s="240"/>
      <c r="OC97" s="240"/>
      <c r="OD97" s="240"/>
      <c r="OE97" s="240"/>
      <c r="OF97" s="240">
        <f t="shared" si="256"/>
        <v>0</v>
      </c>
      <c r="OI97" s="240"/>
      <c r="OJ97" s="240"/>
      <c r="OK97" s="240"/>
      <c r="OL97" s="240"/>
      <c r="OM97" s="240"/>
      <c r="ON97" s="240"/>
      <c r="OO97" s="240"/>
      <c r="OP97" s="240"/>
      <c r="OQ97" s="240"/>
      <c r="OR97" s="240"/>
      <c r="OS97" s="240"/>
      <c r="OT97" s="240"/>
      <c r="OU97" s="240"/>
      <c r="OV97" s="240"/>
      <c r="OW97" s="240"/>
      <c r="OX97" s="240"/>
      <c r="OY97" s="240"/>
      <c r="OZ97" s="240"/>
      <c r="PA97" s="240"/>
      <c r="PB97" s="240"/>
      <c r="PC97" s="240"/>
      <c r="PD97" s="240"/>
      <c r="PE97" s="240"/>
      <c r="PF97" s="240"/>
      <c r="PG97" s="240"/>
      <c r="PH97" s="240"/>
      <c r="PI97" s="240"/>
      <c r="PJ97" s="240"/>
      <c r="PK97" s="240"/>
      <c r="PL97" s="240"/>
      <c r="PM97" s="240">
        <f t="shared" si="257"/>
        <v>0</v>
      </c>
      <c r="PP97" s="240"/>
      <c r="PQ97" s="240"/>
      <c r="PR97" s="240"/>
      <c r="PS97" s="240"/>
      <c r="PT97" s="240"/>
      <c r="PU97" s="240"/>
      <c r="PV97" s="240"/>
      <c r="PW97" s="240"/>
      <c r="PX97" s="240"/>
      <c r="PY97" s="240"/>
      <c r="PZ97" s="240"/>
      <c r="QA97" s="240"/>
      <c r="QB97" s="240"/>
      <c r="QC97" s="240"/>
      <c r="QD97" s="240"/>
      <c r="QE97" s="240"/>
      <c r="QF97" s="240"/>
      <c r="QG97" s="240"/>
      <c r="QH97" s="240"/>
      <c r="QI97" s="240"/>
      <c r="QJ97" s="240"/>
      <c r="QK97" s="240"/>
      <c r="QL97" s="240"/>
      <c r="QM97" s="240"/>
      <c r="QN97" s="240"/>
      <c r="QO97" s="240"/>
      <c r="QP97" s="240"/>
      <c r="QQ97" s="240"/>
      <c r="QR97" s="240"/>
      <c r="QS97" s="240"/>
      <c r="QT97" s="242">
        <f t="shared" si="258"/>
        <v>0</v>
      </c>
      <c r="QU97" s="235"/>
      <c r="QV97" s="235"/>
      <c r="QW97" s="240"/>
      <c r="QX97" s="240"/>
      <c r="QY97" s="240"/>
      <c r="QZ97" s="240"/>
      <c r="RA97" s="240"/>
      <c r="RB97" s="240"/>
      <c r="RC97" s="240"/>
      <c r="RD97" s="240"/>
      <c r="RE97" s="240"/>
      <c r="RF97" s="240"/>
      <c r="RG97" s="240"/>
      <c r="RH97" s="240"/>
      <c r="RI97" s="240"/>
      <c r="RJ97" s="240"/>
      <c r="RK97" s="240"/>
      <c r="RL97" s="240"/>
      <c r="RM97" s="240"/>
      <c r="RN97" s="240"/>
      <c r="RO97" s="240"/>
      <c r="RP97" s="240"/>
      <c r="RQ97" s="240"/>
      <c r="RR97" s="240"/>
      <c r="RS97" s="240"/>
      <c r="RT97" s="240"/>
      <c r="RU97" s="240"/>
      <c r="RV97" s="240"/>
      <c r="RW97" s="240"/>
      <c r="RX97" s="240"/>
      <c r="RY97" s="240"/>
      <c r="RZ97" s="240"/>
      <c r="SA97" s="240"/>
    </row>
    <row r="98" spans="1:495" ht="15" hidden="1" outlineLevel="1">
      <c r="A98" s="604">
        <f t="shared" si="253"/>
        <v>86</v>
      </c>
      <c r="B98" s="328"/>
      <c r="C98" s="513"/>
      <c r="D98" s="513"/>
      <c r="E98" s="514"/>
      <c r="F98" s="240"/>
      <c r="G98" s="513"/>
      <c r="H98" s="240"/>
      <c r="I98" s="240"/>
      <c r="J98" s="240"/>
      <c r="K98" s="240"/>
      <c r="L98" s="240"/>
      <c r="M98" s="240"/>
      <c r="N98" s="240"/>
      <c r="O98" s="240"/>
      <c r="P98" s="240"/>
      <c r="Q98" s="240"/>
      <c r="R98" s="240"/>
      <c r="S98" s="240"/>
      <c r="T98" s="240"/>
      <c r="U98" s="240"/>
      <c r="V98" s="240"/>
      <c r="W98" s="240"/>
      <c r="X98" s="240"/>
      <c r="Y98" s="240"/>
      <c r="Z98" s="240"/>
      <c r="AA98" s="240"/>
      <c r="AB98" s="240"/>
      <c r="AC98" s="240"/>
      <c r="AD98" s="240"/>
      <c r="AE98" s="240"/>
      <c r="AF98" s="240"/>
      <c r="AG98" s="240"/>
      <c r="AJ98" s="240"/>
      <c r="AK98" s="240"/>
      <c r="AL98" s="240"/>
      <c r="AM98" s="240"/>
      <c r="AN98" s="240"/>
      <c r="AO98" s="240"/>
      <c r="AP98" s="240"/>
      <c r="AQ98" s="240"/>
      <c r="AR98" s="240"/>
      <c r="AS98" s="240"/>
      <c r="AT98" s="240"/>
      <c r="AU98" s="240"/>
      <c r="AV98" s="240"/>
      <c r="AW98" s="240"/>
      <c r="AX98" s="240"/>
      <c r="AY98" s="240"/>
      <c r="AZ98" s="240"/>
      <c r="BA98" s="240"/>
      <c r="BB98" s="240"/>
      <c r="BC98" s="240"/>
      <c r="BD98" s="240"/>
      <c r="BE98" s="240"/>
      <c r="BF98" s="240"/>
      <c r="BG98" s="240"/>
      <c r="BH98" s="240"/>
      <c r="BI98" s="240"/>
      <c r="BJ98" s="240"/>
      <c r="BK98" s="240"/>
      <c r="BL98" s="240"/>
      <c r="BM98" s="240"/>
      <c r="BN98" s="240"/>
      <c r="BQ98" s="240"/>
      <c r="BR98" s="240"/>
      <c r="BS98" s="240"/>
      <c r="BT98" s="240"/>
      <c r="BU98" s="240"/>
      <c r="BV98" s="240"/>
      <c r="BW98" s="240"/>
      <c r="BX98" s="240"/>
      <c r="BY98" s="240"/>
      <c r="BZ98" s="240"/>
      <c r="CA98" s="240"/>
      <c r="CB98" s="240"/>
      <c r="CC98" s="240"/>
      <c r="CD98" s="240"/>
      <c r="CE98" s="240"/>
      <c r="CF98" s="240"/>
      <c r="CG98" s="240"/>
      <c r="CH98" s="240"/>
      <c r="CI98" s="240"/>
      <c r="CJ98" s="240"/>
      <c r="CK98" s="240"/>
      <c r="CL98" s="240"/>
      <c r="CM98" s="240"/>
      <c r="CN98" s="240"/>
      <c r="CO98" s="240"/>
      <c r="CP98" s="240"/>
      <c r="CQ98" s="240"/>
      <c r="CR98" s="240"/>
      <c r="CS98" s="240"/>
      <c r="CT98" s="240"/>
      <c r="CU98" s="240"/>
      <c r="CX98" s="240"/>
      <c r="CY98" s="240"/>
      <c r="CZ98" s="240"/>
      <c r="DA98" s="240"/>
      <c r="DB98" s="240"/>
      <c r="DC98" s="240"/>
      <c r="DD98" s="240"/>
      <c r="DE98" s="240"/>
      <c r="DF98" s="240"/>
      <c r="DG98" s="240"/>
      <c r="DH98" s="240"/>
      <c r="DI98" s="240"/>
      <c r="DJ98" s="240"/>
      <c r="DK98" s="240"/>
      <c r="DL98" s="240"/>
      <c r="DM98" s="240"/>
      <c r="DN98" s="240"/>
      <c r="DO98" s="240"/>
      <c r="DP98" s="240"/>
      <c r="DQ98" s="240"/>
      <c r="DR98" s="240"/>
      <c r="DS98" s="240"/>
      <c r="DT98" s="240"/>
      <c r="DU98" s="240"/>
      <c r="DV98" s="240"/>
      <c r="DW98" s="240"/>
      <c r="DX98" s="240"/>
      <c r="DY98" s="240"/>
      <c r="DZ98" s="240"/>
      <c r="EA98" s="240"/>
      <c r="EB98" s="240"/>
      <c r="EE98" s="240"/>
      <c r="EF98" s="240"/>
      <c r="EG98" s="240"/>
      <c r="EH98" s="240"/>
      <c r="EI98" s="240"/>
      <c r="EJ98" s="240"/>
      <c r="EK98" s="240"/>
      <c r="EL98" s="240"/>
      <c r="EM98" s="240"/>
      <c r="EN98" s="240"/>
      <c r="EO98" s="240"/>
      <c r="EP98" s="240"/>
      <c r="EQ98" s="240"/>
      <c r="ER98" s="240"/>
      <c r="ES98" s="240"/>
      <c r="ET98" s="240"/>
      <c r="EU98" s="240"/>
      <c r="EV98" s="240"/>
      <c r="EW98" s="240"/>
      <c r="EX98" s="240"/>
      <c r="EY98" s="240"/>
      <c r="EZ98" s="240"/>
      <c r="FA98" s="240"/>
      <c r="FB98" s="240"/>
      <c r="FC98" s="240"/>
      <c r="FD98" s="240"/>
      <c r="FE98" s="240"/>
      <c r="FF98" s="240"/>
      <c r="FG98" s="240"/>
      <c r="FH98" s="240"/>
      <c r="FI98" s="240"/>
      <c r="FL98" s="240"/>
      <c r="FM98" s="240"/>
      <c r="FN98" s="240"/>
      <c r="FO98" s="240"/>
      <c r="FP98" s="240"/>
      <c r="FQ98" s="240"/>
      <c r="FR98" s="240"/>
      <c r="FS98" s="240"/>
      <c r="FT98" s="240"/>
      <c r="FU98" s="240"/>
      <c r="FV98" s="240"/>
      <c r="FW98" s="240"/>
      <c r="FX98" s="240"/>
      <c r="FY98" s="240"/>
      <c r="FZ98" s="240"/>
      <c r="GA98" s="240"/>
      <c r="GB98" s="240"/>
      <c r="GC98" s="240"/>
      <c r="GD98" s="240"/>
      <c r="GE98" s="240"/>
      <c r="GF98" s="240"/>
      <c r="GG98" s="240"/>
      <c r="GH98" s="240"/>
      <c r="GI98" s="240"/>
      <c r="GJ98" s="240"/>
      <c r="GK98" s="240"/>
      <c r="GL98" s="240"/>
      <c r="GM98" s="240"/>
      <c r="GN98" s="240"/>
      <c r="GO98" s="240"/>
      <c r="GP98" s="240"/>
      <c r="GS98" s="240"/>
      <c r="GT98" s="240"/>
      <c r="GU98" s="240"/>
      <c r="GV98" s="240"/>
      <c r="GW98" s="240"/>
      <c r="GX98" s="240"/>
      <c r="GY98" s="240"/>
      <c r="GZ98" s="240"/>
      <c r="HA98" s="240"/>
      <c r="HB98" s="240"/>
      <c r="HC98" s="240"/>
      <c r="HD98" s="240"/>
      <c r="HE98" s="240"/>
      <c r="HF98" s="240"/>
      <c r="HG98" s="240"/>
      <c r="HH98" s="240"/>
      <c r="HI98" s="240"/>
      <c r="HJ98" s="240"/>
      <c r="HK98" s="240"/>
      <c r="HL98" s="240"/>
      <c r="HM98" s="240"/>
      <c r="HN98" s="240"/>
      <c r="HO98" s="240"/>
      <c r="HP98" s="240"/>
      <c r="HQ98" s="240"/>
      <c r="HR98" s="240"/>
      <c r="HS98" s="240"/>
      <c r="HT98" s="240"/>
      <c r="HU98" s="240"/>
      <c r="HV98" s="240"/>
      <c r="HW98" s="240"/>
      <c r="HZ98" s="240"/>
      <c r="IA98" s="240"/>
      <c r="IB98" s="240"/>
      <c r="IC98" s="240"/>
      <c r="ID98" s="240"/>
      <c r="IE98" s="240"/>
      <c r="IF98" s="240"/>
      <c r="IG98" s="240"/>
      <c r="IH98" s="240"/>
      <c r="II98" s="240"/>
      <c r="IJ98" s="240"/>
      <c r="IK98" s="240"/>
      <c r="IL98" s="240"/>
      <c r="IM98" s="240"/>
      <c r="IN98" s="240"/>
      <c r="IO98" s="240"/>
      <c r="IP98" s="240"/>
      <c r="IQ98" s="240"/>
      <c r="IR98" s="240"/>
      <c r="IS98" s="240"/>
      <c r="IT98" s="240"/>
      <c r="IU98" s="240"/>
      <c r="IV98" s="240"/>
      <c r="IW98" s="240"/>
      <c r="IX98" s="240"/>
      <c r="IY98" s="240"/>
      <c r="IZ98" s="240"/>
      <c r="JA98" s="240"/>
      <c r="JB98" s="240"/>
      <c r="JC98" s="514"/>
      <c r="JD98" s="240">
        <f t="shared" si="238"/>
        <v>0</v>
      </c>
      <c r="JE98" s="223"/>
      <c r="JG98" s="240"/>
      <c r="JH98" s="240"/>
      <c r="JI98" s="240"/>
      <c r="JJ98" s="240"/>
      <c r="JK98" s="240"/>
      <c r="JL98" s="240"/>
      <c r="JM98" s="240"/>
      <c r="JN98" s="240"/>
      <c r="JO98" s="240"/>
      <c r="JP98" s="240"/>
      <c r="JQ98" s="240"/>
      <c r="JR98" s="240"/>
      <c r="JS98" s="240"/>
      <c r="JT98" s="240"/>
      <c r="JU98" s="240"/>
      <c r="JV98" s="240"/>
      <c r="JW98" s="240"/>
      <c r="JX98" s="240"/>
      <c r="JY98" s="240"/>
      <c r="JZ98" s="240"/>
      <c r="KA98" s="240"/>
      <c r="KB98" s="240"/>
      <c r="KC98" s="240"/>
      <c r="KD98" s="240"/>
      <c r="KE98" s="240"/>
      <c r="KF98" s="240"/>
      <c r="KG98" s="240"/>
      <c r="KH98" s="240"/>
      <c r="KI98" s="240"/>
      <c r="KJ98" s="240"/>
      <c r="KK98" s="240">
        <f t="shared" si="252"/>
        <v>0</v>
      </c>
      <c r="KL98" s="234"/>
      <c r="KN98" s="240"/>
      <c r="KO98" s="240"/>
      <c r="KP98" s="240"/>
      <c r="KQ98" s="240"/>
      <c r="KR98" s="240"/>
      <c r="KS98" s="240"/>
      <c r="KT98" s="240"/>
      <c r="KU98" s="240"/>
      <c r="KV98" s="240"/>
      <c r="KW98" s="240"/>
      <c r="KX98" s="240"/>
      <c r="KY98" s="240"/>
      <c r="KZ98" s="240"/>
      <c r="LA98" s="240"/>
      <c r="LB98" s="240"/>
      <c r="LC98" s="240"/>
      <c r="LD98" s="240"/>
      <c r="LE98" s="240"/>
      <c r="LF98" s="240"/>
      <c r="LG98" s="240"/>
      <c r="LH98" s="240"/>
      <c r="LI98" s="240"/>
      <c r="LJ98" s="240"/>
      <c r="LK98" s="240"/>
      <c r="LL98" s="240"/>
      <c r="LM98" s="240"/>
      <c r="LN98" s="240"/>
      <c r="LO98" s="240"/>
      <c r="LP98" s="240"/>
      <c r="LQ98" s="240"/>
      <c r="LR98" s="240">
        <f t="shared" si="254"/>
        <v>0</v>
      </c>
      <c r="LU98" s="240"/>
      <c r="LV98" s="240"/>
      <c r="LW98" s="240"/>
      <c r="LX98" s="240"/>
      <c r="LY98" s="240"/>
      <c r="LZ98" s="240"/>
      <c r="MA98" s="240"/>
      <c r="MB98" s="240"/>
      <c r="MC98" s="240"/>
      <c r="MD98" s="240"/>
      <c r="ME98" s="240"/>
      <c r="MF98" s="240"/>
      <c r="MG98" s="240"/>
      <c r="MH98" s="240"/>
      <c r="MI98" s="240"/>
      <c r="MJ98" s="240"/>
      <c r="MK98" s="240"/>
      <c r="ML98" s="240"/>
      <c r="MM98" s="240"/>
      <c r="MN98" s="240"/>
      <c r="MO98" s="240"/>
      <c r="MP98" s="240"/>
      <c r="MQ98" s="240"/>
      <c r="MR98" s="240"/>
      <c r="MS98" s="240"/>
      <c r="MT98" s="240"/>
      <c r="MU98" s="240"/>
      <c r="MV98" s="240"/>
      <c r="MW98" s="240"/>
      <c r="MX98" s="240"/>
      <c r="MY98" s="240">
        <f t="shared" si="255"/>
        <v>0</v>
      </c>
      <c r="NB98" s="240"/>
      <c r="NC98" s="240"/>
      <c r="ND98" s="240"/>
      <c r="NE98" s="240"/>
      <c r="NF98" s="240"/>
      <c r="NG98" s="240"/>
      <c r="NH98" s="240"/>
      <c r="NI98" s="240"/>
      <c r="NJ98" s="240"/>
      <c r="NK98" s="240"/>
      <c r="NL98" s="240"/>
      <c r="NM98" s="240"/>
      <c r="NN98" s="240"/>
      <c r="NO98" s="240"/>
      <c r="NP98" s="240"/>
      <c r="NQ98" s="240"/>
      <c r="NR98" s="240"/>
      <c r="NS98" s="240"/>
      <c r="NT98" s="240"/>
      <c r="NU98" s="240"/>
      <c r="NV98" s="240"/>
      <c r="NW98" s="240"/>
      <c r="NX98" s="240"/>
      <c r="NY98" s="240"/>
      <c r="NZ98" s="240"/>
      <c r="OA98" s="240"/>
      <c r="OB98" s="240"/>
      <c r="OC98" s="240"/>
      <c r="OD98" s="240"/>
      <c r="OE98" s="240"/>
      <c r="OF98" s="240">
        <f t="shared" si="256"/>
        <v>0</v>
      </c>
      <c r="OI98" s="240"/>
      <c r="OJ98" s="240"/>
      <c r="OK98" s="240"/>
      <c r="OL98" s="240"/>
      <c r="OM98" s="240"/>
      <c r="ON98" s="240"/>
      <c r="OO98" s="240"/>
      <c r="OP98" s="240"/>
      <c r="OQ98" s="240"/>
      <c r="OR98" s="240"/>
      <c r="OS98" s="240"/>
      <c r="OT98" s="240"/>
      <c r="OU98" s="240"/>
      <c r="OV98" s="240"/>
      <c r="OW98" s="240"/>
      <c r="OX98" s="240"/>
      <c r="OY98" s="240"/>
      <c r="OZ98" s="240"/>
      <c r="PA98" s="240"/>
      <c r="PB98" s="240"/>
      <c r="PC98" s="240"/>
      <c r="PD98" s="240"/>
      <c r="PE98" s="240"/>
      <c r="PF98" s="240"/>
      <c r="PG98" s="240"/>
      <c r="PH98" s="240"/>
      <c r="PI98" s="240"/>
      <c r="PJ98" s="240"/>
      <c r="PK98" s="240"/>
      <c r="PL98" s="240"/>
      <c r="PM98" s="240">
        <f t="shared" si="257"/>
        <v>0</v>
      </c>
      <c r="PP98" s="240"/>
      <c r="PQ98" s="240"/>
      <c r="PR98" s="240"/>
      <c r="PS98" s="240"/>
      <c r="PT98" s="240"/>
      <c r="PU98" s="240"/>
      <c r="PV98" s="240"/>
      <c r="PW98" s="240"/>
      <c r="PX98" s="240"/>
      <c r="PY98" s="240"/>
      <c r="PZ98" s="240"/>
      <c r="QA98" s="240"/>
      <c r="QB98" s="240"/>
      <c r="QC98" s="240"/>
      <c r="QD98" s="240"/>
      <c r="QE98" s="240"/>
      <c r="QF98" s="240"/>
      <c r="QG98" s="240"/>
      <c r="QH98" s="240"/>
      <c r="QI98" s="240"/>
      <c r="QJ98" s="240"/>
      <c r="QK98" s="240"/>
      <c r="QL98" s="240"/>
      <c r="QM98" s="240"/>
      <c r="QN98" s="240"/>
      <c r="QO98" s="240"/>
      <c r="QP98" s="240"/>
      <c r="QQ98" s="240"/>
      <c r="QR98" s="240"/>
      <c r="QS98" s="240"/>
      <c r="QT98" s="242">
        <f t="shared" si="258"/>
        <v>0</v>
      </c>
      <c r="QU98" s="235"/>
      <c r="QV98" s="235"/>
      <c r="QW98" s="240"/>
      <c r="QX98" s="240"/>
      <c r="QY98" s="240"/>
      <c r="QZ98" s="240"/>
      <c r="RA98" s="240"/>
      <c r="RB98" s="240"/>
      <c r="RC98" s="240"/>
      <c r="RD98" s="240"/>
      <c r="RE98" s="240"/>
      <c r="RF98" s="240"/>
      <c r="RG98" s="240"/>
      <c r="RH98" s="240"/>
      <c r="RI98" s="240"/>
      <c r="RJ98" s="240"/>
      <c r="RK98" s="240"/>
      <c r="RL98" s="240"/>
      <c r="RM98" s="240"/>
      <c r="RN98" s="240"/>
      <c r="RO98" s="240"/>
      <c r="RP98" s="240"/>
      <c r="RQ98" s="240"/>
      <c r="RR98" s="240"/>
      <c r="RS98" s="240"/>
      <c r="RT98" s="240"/>
      <c r="RU98" s="240"/>
      <c r="RV98" s="240"/>
      <c r="RW98" s="240"/>
      <c r="RX98" s="240"/>
      <c r="RY98" s="240"/>
      <c r="RZ98" s="240"/>
      <c r="SA98" s="240"/>
    </row>
    <row r="99" spans="1:495" ht="15" hidden="1" outlineLevel="1">
      <c r="A99" s="604">
        <f t="shared" si="253"/>
        <v>87</v>
      </c>
      <c r="B99" s="328"/>
      <c r="C99" s="513"/>
      <c r="D99" s="513"/>
      <c r="E99" s="514"/>
      <c r="F99" s="240"/>
      <c r="G99" s="513"/>
      <c r="H99" s="240"/>
      <c r="I99" s="240"/>
      <c r="J99" s="240"/>
      <c r="K99" s="240"/>
      <c r="L99" s="240"/>
      <c r="M99" s="240"/>
      <c r="N99" s="240"/>
      <c r="O99" s="240"/>
      <c r="P99" s="240"/>
      <c r="Q99" s="240"/>
      <c r="R99" s="240"/>
      <c r="S99" s="240"/>
      <c r="T99" s="240"/>
      <c r="U99" s="240"/>
      <c r="V99" s="240"/>
      <c r="W99" s="240"/>
      <c r="X99" s="240"/>
      <c r="Y99" s="240"/>
      <c r="Z99" s="240"/>
      <c r="AA99" s="240"/>
      <c r="AB99" s="240"/>
      <c r="AC99" s="240"/>
      <c r="AD99" s="240"/>
      <c r="AE99" s="240"/>
      <c r="AF99" s="240"/>
      <c r="AG99" s="240"/>
      <c r="AJ99" s="240"/>
      <c r="AK99" s="240"/>
      <c r="AL99" s="240"/>
      <c r="AM99" s="240"/>
      <c r="AN99" s="240"/>
      <c r="AO99" s="240"/>
      <c r="AP99" s="240"/>
      <c r="AQ99" s="240"/>
      <c r="AR99" s="240"/>
      <c r="AS99" s="240"/>
      <c r="AT99" s="240"/>
      <c r="AU99" s="240"/>
      <c r="AV99" s="240"/>
      <c r="AW99" s="240"/>
      <c r="AX99" s="240"/>
      <c r="AY99" s="240"/>
      <c r="AZ99" s="240"/>
      <c r="BA99" s="240"/>
      <c r="BB99" s="240"/>
      <c r="BC99" s="240"/>
      <c r="BD99" s="240"/>
      <c r="BE99" s="240"/>
      <c r="BF99" s="240"/>
      <c r="BG99" s="240"/>
      <c r="BH99" s="240"/>
      <c r="BI99" s="240"/>
      <c r="BJ99" s="240"/>
      <c r="BK99" s="240"/>
      <c r="BL99" s="240"/>
      <c r="BM99" s="240"/>
      <c r="BN99" s="240"/>
      <c r="BQ99" s="240"/>
      <c r="BR99" s="240"/>
      <c r="BS99" s="240"/>
      <c r="BT99" s="240"/>
      <c r="BU99" s="240"/>
      <c r="BV99" s="240"/>
      <c r="BW99" s="240"/>
      <c r="BX99" s="240"/>
      <c r="BY99" s="240"/>
      <c r="BZ99" s="240"/>
      <c r="CA99" s="240"/>
      <c r="CB99" s="240"/>
      <c r="CC99" s="240"/>
      <c r="CD99" s="240"/>
      <c r="CE99" s="240"/>
      <c r="CF99" s="240"/>
      <c r="CG99" s="240"/>
      <c r="CH99" s="240"/>
      <c r="CI99" s="240"/>
      <c r="CJ99" s="240"/>
      <c r="CK99" s="240"/>
      <c r="CL99" s="240"/>
      <c r="CM99" s="240"/>
      <c r="CN99" s="240"/>
      <c r="CO99" s="240"/>
      <c r="CP99" s="240"/>
      <c r="CQ99" s="240"/>
      <c r="CR99" s="240"/>
      <c r="CS99" s="240"/>
      <c r="CT99" s="240"/>
      <c r="CU99" s="240"/>
      <c r="CX99" s="240"/>
      <c r="CY99" s="240"/>
      <c r="CZ99" s="240"/>
      <c r="DA99" s="240"/>
      <c r="DB99" s="240"/>
      <c r="DC99" s="240"/>
      <c r="DD99" s="240"/>
      <c r="DE99" s="240"/>
      <c r="DF99" s="240"/>
      <c r="DG99" s="240"/>
      <c r="DH99" s="240"/>
      <c r="DI99" s="240"/>
      <c r="DJ99" s="240"/>
      <c r="DK99" s="240"/>
      <c r="DL99" s="240"/>
      <c r="DM99" s="240"/>
      <c r="DN99" s="240"/>
      <c r="DO99" s="240"/>
      <c r="DP99" s="240"/>
      <c r="DQ99" s="240"/>
      <c r="DR99" s="240"/>
      <c r="DS99" s="240"/>
      <c r="DT99" s="240"/>
      <c r="DU99" s="240"/>
      <c r="DV99" s="240"/>
      <c r="DW99" s="240"/>
      <c r="DX99" s="240"/>
      <c r="DY99" s="240"/>
      <c r="DZ99" s="240"/>
      <c r="EA99" s="240"/>
      <c r="EB99" s="240"/>
      <c r="EE99" s="240"/>
      <c r="EF99" s="240"/>
      <c r="EG99" s="240"/>
      <c r="EH99" s="240"/>
      <c r="EI99" s="240"/>
      <c r="EJ99" s="240"/>
      <c r="EK99" s="240"/>
      <c r="EL99" s="240"/>
      <c r="EM99" s="240"/>
      <c r="EN99" s="240"/>
      <c r="EO99" s="240"/>
      <c r="EP99" s="240"/>
      <c r="EQ99" s="240"/>
      <c r="ER99" s="240"/>
      <c r="ES99" s="240"/>
      <c r="ET99" s="240"/>
      <c r="EU99" s="240"/>
      <c r="EV99" s="240"/>
      <c r="EW99" s="240"/>
      <c r="EX99" s="240"/>
      <c r="EY99" s="240"/>
      <c r="EZ99" s="240"/>
      <c r="FA99" s="240"/>
      <c r="FB99" s="240"/>
      <c r="FC99" s="240"/>
      <c r="FD99" s="240"/>
      <c r="FE99" s="240"/>
      <c r="FF99" s="240"/>
      <c r="FG99" s="240"/>
      <c r="FH99" s="240"/>
      <c r="FI99" s="240"/>
      <c r="FL99" s="240"/>
      <c r="FM99" s="240"/>
      <c r="FN99" s="240"/>
      <c r="FO99" s="240"/>
      <c r="FP99" s="240"/>
      <c r="FQ99" s="240"/>
      <c r="FR99" s="240"/>
      <c r="FS99" s="240"/>
      <c r="FT99" s="240"/>
      <c r="FU99" s="240"/>
      <c r="FV99" s="240"/>
      <c r="FW99" s="240"/>
      <c r="FX99" s="240"/>
      <c r="FY99" s="240"/>
      <c r="FZ99" s="240"/>
      <c r="GA99" s="240"/>
      <c r="GB99" s="240"/>
      <c r="GC99" s="240"/>
      <c r="GD99" s="240"/>
      <c r="GE99" s="240"/>
      <c r="GF99" s="240"/>
      <c r="GG99" s="240"/>
      <c r="GH99" s="240"/>
      <c r="GI99" s="240"/>
      <c r="GJ99" s="240"/>
      <c r="GK99" s="240"/>
      <c r="GL99" s="240"/>
      <c r="GM99" s="240"/>
      <c r="GN99" s="240"/>
      <c r="GO99" s="240"/>
      <c r="GP99" s="240"/>
      <c r="GS99" s="240"/>
      <c r="GT99" s="240"/>
      <c r="GU99" s="240"/>
      <c r="GV99" s="240"/>
      <c r="GW99" s="240"/>
      <c r="GX99" s="240"/>
      <c r="GY99" s="240"/>
      <c r="GZ99" s="240"/>
      <c r="HA99" s="240"/>
      <c r="HB99" s="240"/>
      <c r="HC99" s="240"/>
      <c r="HD99" s="240"/>
      <c r="HE99" s="240"/>
      <c r="HF99" s="240"/>
      <c r="HG99" s="240"/>
      <c r="HH99" s="240"/>
      <c r="HI99" s="240"/>
      <c r="HJ99" s="240"/>
      <c r="HK99" s="240"/>
      <c r="HL99" s="240"/>
      <c r="HM99" s="240"/>
      <c r="HN99" s="240"/>
      <c r="HO99" s="240"/>
      <c r="HP99" s="240"/>
      <c r="HQ99" s="240"/>
      <c r="HR99" s="240"/>
      <c r="HS99" s="240"/>
      <c r="HT99" s="240"/>
      <c r="HU99" s="240"/>
      <c r="HV99" s="240"/>
      <c r="HW99" s="240"/>
      <c r="HZ99" s="240"/>
      <c r="IA99" s="240"/>
      <c r="IB99" s="240"/>
      <c r="IC99" s="240"/>
      <c r="ID99" s="240"/>
      <c r="IE99" s="240"/>
      <c r="IF99" s="240"/>
      <c r="IG99" s="240"/>
      <c r="IH99" s="240"/>
      <c r="II99" s="240"/>
      <c r="IJ99" s="240"/>
      <c r="IK99" s="240"/>
      <c r="IL99" s="240"/>
      <c r="IM99" s="240"/>
      <c r="IN99" s="240"/>
      <c r="IO99" s="240"/>
      <c r="IP99" s="240"/>
      <c r="IQ99" s="240"/>
      <c r="IR99" s="240"/>
      <c r="IS99" s="240"/>
      <c r="IT99" s="240"/>
      <c r="IU99" s="240"/>
      <c r="IV99" s="240"/>
      <c r="IW99" s="240"/>
      <c r="IX99" s="240"/>
      <c r="IY99" s="240"/>
      <c r="IZ99" s="240"/>
      <c r="JA99" s="240"/>
      <c r="JB99" s="240"/>
      <c r="JC99" s="514"/>
      <c r="JD99" s="240">
        <f t="shared" si="238"/>
        <v>0</v>
      </c>
      <c r="JE99" s="223"/>
      <c r="JG99" s="240"/>
      <c r="JH99" s="240"/>
      <c r="JI99" s="240"/>
      <c r="JJ99" s="240"/>
      <c r="JK99" s="240"/>
      <c r="JL99" s="240"/>
      <c r="JM99" s="240"/>
      <c r="JN99" s="240"/>
      <c r="JO99" s="240"/>
      <c r="JP99" s="240"/>
      <c r="JQ99" s="240"/>
      <c r="JR99" s="240"/>
      <c r="JS99" s="240"/>
      <c r="JT99" s="240"/>
      <c r="JU99" s="240"/>
      <c r="JV99" s="240"/>
      <c r="JW99" s="240"/>
      <c r="JX99" s="240"/>
      <c r="JY99" s="240"/>
      <c r="JZ99" s="240"/>
      <c r="KA99" s="240"/>
      <c r="KB99" s="240"/>
      <c r="KC99" s="240"/>
      <c r="KD99" s="240"/>
      <c r="KE99" s="240"/>
      <c r="KF99" s="240"/>
      <c r="KG99" s="240"/>
      <c r="KH99" s="240"/>
      <c r="KI99" s="240"/>
      <c r="KJ99" s="240"/>
      <c r="KK99" s="240">
        <f t="shared" si="252"/>
        <v>0</v>
      </c>
      <c r="KL99" s="234"/>
      <c r="KN99" s="240"/>
      <c r="KO99" s="240"/>
      <c r="KP99" s="240"/>
      <c r="KQ99" s="240"/>
      <c r="KR99" s="240"/>
      <c r="KS99" s="240"/>
      <c r="KT99" s="240"/>
      <c r="KU99" s="240"/>
      <c r="KV99" s="240"/>
      <c r="KW99" s="240"/>
      <c r="KX99" s="240"/>
      <c r="KY99" s="240"/>
      <c r="KZ99" s="240"/>
      <c r="LA99" s="240"/>
      <c r="LB99" s="240"/>
      <c r="LC99" s="240"/>
      <c r="LD99" s="240"/>
      <c r="LE99" s="240"/>
      <c r="LF99" s="240"/>
      <c r="LG99" s="240"/>
      <c r="LH99" s="240"/>
      <c r="LI99" s="240"/>
      <c r="LJ99" s="240"/>
      <c r="LK99" s="240"/>
      <c r="LL99" s="240"/>
      <c r="LM99" s="240"/>
      <c r="LN99" s="240"/>
      <c r="LO99" s="240"/>
      <c r="LP99" s="240"/>
      <c r="LQ99" s="240"/>
      <c r="LR99" s="240">
        <f t="shared" si="254"/>
        <v>0</v>
      </c>
      <c r="LU99" s="240"/>
      <c r="LV99" s="240"/>
      <c r="LW99" s="240"/>
      <c r="LX99" s="240"/>
      <c r="LY99" s="240"/>
      <c r="LZ99" s="240"/>
      <c r="MA99" s="240"/>
      <c r="MB99" s="240"/>
      <c r="MC99" s="240"/>
      <c r="MD99" s="240"/>
      <c r="ME99" s="240"/>
      <c r="MF99" s="240"/>
      <c r="MG99" s="240"/>
      <c r="MH99" s="240"/>
      <c r="MI99" s="240"/>
      <c r="MJ99" s="240"/>
      <c r="MK99" s="240"/>
      <c r="ML99" s="240"/>
      <c r="MM99" s="240"/>
      <c r="MN99" s="240"/>
      <c r="MO99" s="240"/>
      <c r="MP99" s="240"/>
      <c r="MQ99" s="240"/>
      <c r="MR99" s="240"/>
      <c r="MS99" s="240"/>
      <c r="MT99" s="240"/>
      <c r="MU99" s="240"/>
      <c r="MV99" s="240"/>
      <c r="MW99" s="240"/>
      <c r="MX99" s="240"/>
      <c r="MY99" s="240">
        <f t="shared" si="255"/>
        <v>0</v>
      </c>
      <c r="NB99" s="240"/>
      <c r="NC99" s="240"/>
      <c r="ND99" s="240"/>
      <c r="NE99" s="240"/>
      <c r="NF99" s="240"/>
      <c r="NG99" s="240"/>
      <c r="NH99" s="240"/>
      <c r="NI99" s="240"/>
      <c r="NJ99" s="240"/>
      <c r="NK99" s="240"/>
      <c r="NL99" s="240"/>
      <c r="NM99" s="240"/>
      <c r="NN99" s="240"/>
      <c r="NO99" s="240"/>
      <c r="NP99" s="240"/>
      <c r="NQ99" s="240"/>
      <c r="NR99" s="240"/>
      <c r="NS99" s="240"/>
      <c r="NT99" s="240"/>
      <c r="NU99" s="240"/>
      <c r="NV99" s="240"/>
      <c r="NW99" s="240"/>
      <c r="NX99" s="240"/>
      <c r="NY99" s="240"/>
      <c r="NZ99" s="240"/>
      <c r="OA99" s="240"/>
      <c r="OB99" s="240"/>
      <c r="OC99" s="240"/>
      <c r="OD99" s="240"/>
      <c r="OE99" s="240"/>
      <c r="OF99" s="240">
        <f t="shared" si="256"/>
        <v>0</v>
      </c>
      <c r="OI99" s="240"/>
      <c r="OJ99" s="240"/>
      <c r="OK99" s="240"/>
      <c r="OL99" s="240"/>
      <c r="OM99" s="240"/>
      <c r="ON99" s="240"/>
      <c r="OO99" s="240"/>
      <c r="OP99" s="240"/>
      <c r="OQ99" s="240"/>
      <c r="OR99" s="240"/>
      <c r="OS99" s="240"/>
      <c r="OT99" s="240"/>
      <c r="OU99" s="240"/>
      <c r="OV99" s="240"/>
      <c r="OW99" s="240"/>
      <c r="OX99" s="240"/>
      <c r="OY99" s="240"/>
      <c r="OZ99" s="240"/>
      <c r="PA99" s="240"/>
      <c r="PB99" s="240"/>
      <c r="PC99" s="240"/>
      <c r="PD99" s="240"/>
      <c r="PE99" s="240"/>
      <c r="PF99" s="240"/>
      <c r="PG99" s="240"/>
      <c r="PH99" s="240"/>
      <c r="PI99" s="240"/>
      <c r="PJ99" s="240"/>
      <c r="PK99" s="240"/>
      <c r="PL99" s="240"/>
      <c r="PM99" s="240">
        <f t="shared" si="257"/>
        <v>0</v>
      </c>
      <c r="PP99" s="240"/>
      <c r="PQ99" s="240"/>
      <c r="PR99" s="240"/>
      <c r="PS99" s="240"/>
      <c r="PT99" s="240"/>
      <c r="PU99" s="240"/>
      <c r="PV99" s="240"/>
      <c r="PW99" s="240"/>
      <c r="PX99" s="240"/>
      <c r="PY99" s="240"/>
      <c r="PZ99" s="240"/>
      <c r="QA99" s="240"/>
      <c r="QB99" s="240"/>
      <c r="QC99" s="240"/>
      <c r="QD99" s="240"/>
      <c r="QE99" s="240"/>
      <c r="QF99" s="240"/>
      <c r="QG99" s="240"/>
      <c r="QH99" s="240"/>
      <c r="QI99" s="240"/>
      <c r="QJ99" s="240"/>
      <c r="QK99" s="240"/>
      <c r="QL99" s="240"/>
      <c r="QM99" s="240"/>
      <c r="QN99" s="240"/>
      <c r="QO99" s="240"/>
      <c r="QP99" s="240"/>
      <c r="QQ99" s="240"/>
      <c r="QR99" s="240"/>
      <c r="QS99" s="240"/>
      <c r="QT99" s="242">
        <f t="shared" si="258"/>
        <v>0</v>
      </c>
      <c r="QU99" s="235"/>
      <c r="QV99" s="235"/>
      <c r="QW99" s="240"/>
      <c r="QX99" s="240"/>
      <c r="QY99" s="240"/>
      <c r="QZ99" s="240"/>
      <c r="RA99" s="240"/>
      <c r="RB99" s="240"/>
      <c r="RC99" s="240"/>
      <c r="RD99" s="240"/>
      <c r="RE99" s="240"/>
      <c r="RF99" s="240"/>
      <c r="RG99" s="240"/>
      <c r="RH99" s="240"/>
      <c r="RI99" s="240"/>
      <c r="RJ99" s="240"/>
      <c r="RK99" s="240"/>
      <c r="RL99" s="240"/>
      <c r="RM99" s="240"/>
      <c r="RN99" s="240"/>
      <c r="RO99" s="240"/>
      <c r="RP99" s="240"/>
      <c r="RQ99" s="240"/>
      <c r="RR99" s="240"/>
      <c r="RS99" s="240"/>
      <c r="RT99" s="240"/>
      <c r="RU99" s="240"/>
      <c r="RV99" s="240"/>
      <c r="RW99" s="240"/>
      <c r="RX99" s="240"/>
      <c r="RY99" s="240"/>
      <c r="RZ99" s="240"/>
      <c r="SA99" s="240"/>
    </row>
    <row r="100" spans="1:495" ht="15" hidden="1" outlineLevel="1">
      <c r="A100" s="604">
        <f t="shared" si="253"/>
        <v>88</v>
      </c>
      <c r="B100" s="328"/>
      <c r="C100" s="513"/>
      <c r="D100" s="513"/>
      <c r="E100" s="514"/>
      <c r="F100" s="240"/>
      <c r="G100" s="513"/>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J100" s="240"/>
      <c r="AK100" s="240"/>
      <c r="AL100" s="240"/>
      <c r="AM100" s="240"/>
      <c r="AN100" s="240"/>
      <c r="AO100" s="240"/>
      <c r="AP100" s="240"/>
      <c r="AQ100" s="240"/>
      <c r="AR100" s="240"/>
      <c r="AS100" s="240"/>
      <c r="AT100" s="240"/>
      <c r="AU100" s="240"/>
      <c r="AV100" s="240"/>
      <c r="AW100" s="240"/>
      <c r="AX100" s="240"/>
      <c r="AY100" s="240"/>
      <c r="AZ100" s="240"/>
      <c r="BA100" s="240"/>
      <c r="BB100" s="240"/>
      <c r="BC100" s="240"/>
      <c r="BD100" s="240"/>
      <c r="BE100" s="240"/>
      <c r="BF100" s="240"/>
      <c r="BG100" s="240"/>
      <c r="BH100" s="240"/>
      <c r="BI100" s="240"/>
      <c r="BJ100" s="240"/>
      <c r="BK100" s="240"/>
      <c r="BL100" s="240"/>
      <c r="BM100" s="240"/>
      <c r="BN100" s="240"/>
      <c r="BQ100" s="240"/>
      <c r="BR100" s="240"/>
      <c r="BS100" s="240"/>
      <c r="BT100" s="240"/>
      <c r="BU100" s="240"/>
      <c r="BV100" s="240"/>
      <c r="BW100" s="240"/>
      <c r="BX100" s="240"/>
      <c r="BY100" s="240"/>
      <c r="BZ100" s="240"/>
      <c r="CA100" s="240"/>
      <c r="CB100" s="240"/>
      <c r="CC100" s="240"/>
      <c r="CD100" s="240"/>
      <c r="CE100" s="240"/>
      <c r="CF100" s="240"/>
      <c r="CG100" s="240"/>
      <c r="CH100" s="240"/>
      <c r="CI100" s="240"/>
      <c r="CJ100" s="240"/>
      <c r="CK100" s="240"/>
      <c r="CL100" s="240"/>
      <c r="CM100" s="240"/>
      <c r="CN100" s="240"/>
      <c r="CO100" s="240"/>
      <c r="CP100" s="240"/>
      <c r="CQ100" s="240"/>
      <c r="CR100" s="240"/>
      <c r="CS100" s="240"/>
      <c r="CT100" s="240"/>
      <c r="CU100" s="240"/>
      <c r="CX100" s="240"/>
      <c r="CY100" s="240"/>
      <c r="CZ100" s="240"/>
      <c r="DA100" s="240"/>
      <c r="DB100" s="240"/>
      <c r="DC100" s="240"/>
      <c r="DD100" s="240"/>
      <c r="DE100" s="240"/>
      <c r="DF100" s="240"/>
      <c r="DG100" s="240"/>
      <c r="DH100" s="240"/>
      <c r="DI100" s="240"/>
      <c r="DJ100" s="240"/>
      <c r="DK100" s="240"/>
      <c r="DL100" s="240"/>
      <c r="DM100" s="240"/>
      <c r="DN100" s="240"/>
      <c r="DO100" s="240"/>
      <c r="DP100" s="240"/>
      <c r="DQ100" s="240"/>
      <c r="DR100" s="240"/>
      <c r="DS100" s="240"/>
      <c r="DT100" s="240"/>
      <c r="DU100" s="240"/>
      <c r="DV100" s="240"/>
      <c r="DW100" s="240"/>
      <c r="DX100" s="240"/>
      <c r="DY100" s="240"/>
      <c r="DZ100" s="240"/>
      <c r="EA100" s="240"/>
      <c r="EB100" s="240"/>
      <c r="EE100" s="240"/>
      <c r="EF100" s="240"/>
      <c r="EG100" s="240"/>
      <c r="EH100" s="240"/>
      <c r="EI100" s="240"/>
      <c r="EJ100" s="240"/>
      <c r="EK100" s="240"/>
      <c r="EL100" s="240"/>
      <c r="EM100" s="240"/>
      <c r="EN100" s="240"/>
      <c r="EO100" s="240"/>
      <c r="EP100" s="240"/>
      <c r="EQ100" s="240"/>
      <c r="ER100" s="240"/>
      <c r="ES100" s="240"/>
      <c r="ET100" s="240"/>
      <c r="EU100" s="240"/>
      <c r="EV100" s="240"/>
      <c r="EW100" s="240"/>
      <c r="EX100" s="240"/>
      <c r="EY100" s="240"/>
      <c r="EZ100" s="240"/>
      <c r="FA100" s="240"/>
      <c r="FB100" s="240"/>
      <c r="FC100" s="240"/>
      <c r="FD100" s="240"/>
      <c r="FE100" s="240"/>
      <c r="FF100" s="240"/>
      <c r="FG100" s="240"/>
      <c r="FH100" s="240"/>
      <c r="FI100" s="240"/>
      <c r="FL100" s="240"/>
      <c r="FM100" s="240"/>
      <c r="FN100" s="240"/>
      <c r="FO100" s="240"/>
      <c r="FP100" s="240"/>
      <c r="FQ100" s="240"/>
      <c r="FR100" s="240"/>
      <c r="FS100" s="240"/>
      <c r="FT100" s="240"/>
      <c r="FU100" s="240"/>
      <c r="FV100" s="240"/>
      <c r="FW100" s="240"/>
      <c r="FX100" s="240"/>
      <c r="FY100" s="240"/>
      <c r="FZ100" s="240"/>
      <c r="GA100" s="240"/>
      <c r="GB100" s="240"/>
      <c r="GC100" s="240"/>
      <c r="GD100" s="240"/>
      <c r="GE100" s="240"/>
      <c r="GF100" s="240"/>
      <c r="GG100" s="240"/>
      <c r="GH100" s="240"/>
      <c r="GI100" s="240"/>
      <c r="GJ100" s="240"/>
      <c r="GK100" s="240"/>
      <c r="GL100" s="240"/>
      <c r="GM100" s="240"/>
      <c r="GN100" s="240"/>
      <c r="GO100" s="240"/>
      <c r="GP100" s="240"/>
      <c r="GS100" s="240"/>
      <c r="GT100" s="240"/>
      <c r="GU100" s="240"/>
      <c r="GV100" s="240"/>
      <c r="GW100" s="240"/>
      <c r="GX100" s="240"/>
      <c r="GY100" s="240"/>
      <c r="GZ100" s="240"/>
      <c r="HA100" s="240"/>
      <c r="HB100" s="240"/>
      <c r="HC100" s="240"/>
      <c r="HD100" s="240"/>
      <c r="HE100" s="240"/>
      <c r="HF100" s="240"/>
      <c r="HG100" s="240"/>
      <c r="HH100" s="240"/>
      <c r="HI100" s="240"/>
      <c r="HJ100" s="240"/>
      <c r="HK100" s="240"/>
      <c r="HL100" s="240"/>
      <c r="HM100" s="240"/>
      <c r="HN100" s="240"/>
      <c r="HO100" s="240"/>
      <c r="HP100" s="240"/>
      <c r="HQ100" s="240"/>
      <c r="HR100" s="240"/>
      <c r="HS100" s="240"/>
      <c r="HT100" s="240"/>
      <c r="HU100" s="240"/>
      <c r="HV100" s="240"/>
      <c r="HW100" s="240"/>
      <c r="HZ100" s="240"/>
      <c r="IA100" s="240"/>
      <c r="IB100" s="240"/>
      <c r="IC100" s="240"/>
      <c r="ID100" s="240"/>
      <c r="IE100" s="240"/>
      <c r="IF100" s="240"/>
      <c r="IG100" s="240"/>
      <c r="IH100" s="240"/>
      <c r="II100" s="240"/>
      <c r="IJ100" s="240"/>
      <c r="IK100" s="240"/>
      <c r="IL100" s="240"/>
      <c r="IM100" s="240"/>
      <c r="IN100" s="240"/>
      <c r="IO100" s="240"/>
      <c r="IP100" s="240"/>
      <c r="IQ100" s="240"/>
      <c r="IR100" s="240"/>
      <c r="IS100" s="240"/>
      <c r="IT100" s="240"/>
      <c r="IU100" s="240"/>
      <c r="IV100" s="240"/>
      <c r="IW100" s="240"/>
      <c r="IX100" s="240"/>
      <c r="IY100" s="240"/>
      <c r="IZ100" s="240"/>
      <c r="JA100" s="240"/>
      <c r="JB100" s="240"/>
      <c r="JC100" s="514"/>
      <c r="JD100" s="240">
        <f t="shared" si="238"/>
        <v>0</v>
      </c>
      <c r="JE100" s="223"/>
      <c r="JG100" s="240"/>
      <c r="JH100" s="240"/>
      <c r="JI100" s="240"/>
      <c r="JJ100" s="240"/>
      <c r="JK100" s="240"/>
      <c r="JL100" s="240"/>
      <c r="JM100" s="240"/>
      <c r="JN100" s="240"/>
      <c r="JO100" s="240"/>
      <c r="JP100" s="240"/>
      <c r="JQ100" s="240"/>
      <c r="JR100" s="240"/>
      <c r="JS100" s="240"/>
      <c r="JT100" s="240"/>
      <c r="JU100" s="240"/>
      <c r="JV100" s="240"/>
      <c r="JW100" s="240"/>
      <c r="JX100" s="240"/>
      <c r="JY100" s="240"/>
      <c r="JZ100" s="240"/>
      <c r="KA100" s="240"/>
      <c r="KB100" s="240"/>
      <c r="KC100" s="240"/>
      <c r="KD100" s="240"/>
      <c r="KE100" s="240"/>
      <c r="KF100" s="240"/>
      <c r="KG100" s="240"/>
      <c r="KH100" s="240"/>
      <c r="KI100" s="240"/>
      <c r="KJ100" s="240"/>
      <c r="KK100" s="240">
        <f t="shared" si="252"/>
        <v>0</v>
      </c>
      <c r="KL100" s="234"/>
      <c r="KN100" s="240"/>
      <c r="KO100" s="240"/>
      <c r="KP100" s="240"/>
      <c r="KQ100" s="240"/>
      <c r="KR100" s="240"/>
      <c r="KS100" s="240"/>
      <c r="KT100" s="240"/>
      <c r="KU100" s="240"/>
      <c r="KV100" s="240"/>
      <c r="KW100" s="240"/>
      <c r="KX100" s="240"/>
      <c r="KY100" s="240"/>
      <c r="KZ100" s="240"/>
      <c r="LA100" s="240"/>
      <c r="LB100" s="240"/>
      <c r="LC100" s="240"/>
      <c r="LD100" s="240"/>
      <c r="LE100" s="240"/>
      <c r="LF100" s="240"/>
      <c r="LG100" s="240"/>
      <c r="LH100" s="240"/>
      <c r="LI100" s="240"/>
      <c r="LJ100" s="240"/>
      <c r="LK100" s="240"/>
      <c r="LL100" s="240"/>
      <c r="LM100" s="240"/>
      <c r="LN100" s="240"/>
      <c r="LO100" s="240"/>
      <c r="LP100" s="240"/>
      <c r="LQ100" s="240"/>
      <c r="LR100" s="240">
        <f t="shared" si="254"/>
        <v>0</v>
      </c>
      <c r="LU100" s="240"/>
      <c r="LV100" s="240"/>
      <c r="LW100" s="240"/>
      <c r="LX100" s="240"/>
      <c r="LY100" s="240"/>
      <c r="LZ100" s="240"/>
      <c r="MA100" s="240"/>
      <c r="MB100" s="240"/>
      <c r="MC100" s="240"/>
      <c r="MD100" s="240"/>
      <c r="ME100" s="240"/>
      <c r="MF100" s="240"/>
      <c r="MG100" s="240"/>
      <c r="MH100" s="240"/>
      <c r="MI100" s="240"/>
      <c r="MJ100" s="240"/>
      <c r="MK100" s="240"/>
      <c r="ML100" s="240"/>
      <c r="MM100" s="240"/>
      <c r="MN100" s="240"/>
      <c r="MO100" s="240"/>
      <c r="MP100" s="240"/>
      <c r="MQ100" s="240"/>
      <c r="MR100" s="240"/>
      <c r="MS100" s="240"/>
      <c r="MT100" s="240"/>
      <c r="MU100" s="240"/>
      <c r="MV100" s="240"/>
      <c r="MW100" s="240"/>
      <c r="MX100" s="240"/>
      <c r="MY100" s="240">
        <f t="shared" si="255"/>
        <v>0</v>
      </c>
      <c r="NB100" s="240"/>
      <c r="NC100" s="240"/>
      <c r="ND100" s="240"/>
      <c r="NE100" s="240"/>
      <c r="NF100" s="240"/>
      <c r="NG100" s="240"/>
      <c r="NH100" s="240"/>
      <c r="NI100" s="240"/>
      <c r="NJ100" s="240"/>
      <c r="NK100" s="240"/>
      <c r="NL100" s="240"/>
      <c r="NM100" s="240"/>
      <c r="NN100" s="240"/>
      <c r="NO100" s="240"/>
      <c r="NP100" s="240"/>
      <c r="NQ100" s="240"/>
      <c r="NR100" s="240"/>
      <c r="NS100" s="240"/>
      <c r="NT100" s="240"/>
      <c r="NU100" s="240"/>
      <c r="NV100" s="240"/>
      <c r="NW100" s="240"/>
      <c r="NX100" s="240"/>
      <c r="NY100" s="240"/>
      <c r="NZ100" s="240"/>
      <c r="OA100" s="240"/>
      <c r="OB100" s="240"/>
      <c r="OC100" s="240"/>
      <c r="OD100" s="240"/>
      <c r="OE100" s="240"/>
      <c r="OF100" s="240">
        <f t="shared" si="256"/>
        <v>0</v>
      </c>
      <c r="OI100" s="240"/>
      <c r="OJ100" s="240"/>
      <c r="OK100" s="240"/>
      <c r="OL100" s="240"/>
      <c r="OM100" s="240"/>
      <c r="ON100" s="240"/>
      <c r="OO100" s="240"/>
      <c r="OP100" s="240"/>
      <c r="OQ100" s="240"/>
      <c r="OR100" s="240"/>
      <c r="OS100" s="240"/>
      <c r="OT100" s="240"/>
      <c r="OU100" s="240"/>
      <c r="OV100" s="240"/>
      <c r="OW100" s="240"/>
      <c r="OX100" s="240"/>
      <c r="OY100" s="240"/>
      <c r="OZ100" s="240"/>
      <c r="PA100" s="240"/>
      <c r="PB100" s="240"/>
      <c r="PC100" s="240"/>
      <c r="PD100" s="240"/>
      <c r="PE100" s="240"/>
      <c r="PF100" s="240"/>
      <c r="PG100" s="240"/>
      <c r="PH100" s="240"/>
      <c r="PI100" s="240"/>
      <c r="PJ100" s="240"/>
      <c r="PK100" s="240"/>
      <c r="PL100" s="240"/>
      <c r="PM100" s="240">
        <f t="shared" si="257"/>
        <v>0</v>
      </c>
      <c r="PP100" s="240"/>
      <c r="PQ100" s="240"/>
      <c r="PR100" s="240"/>
      <c r="PS100" s="240"/>
      <c r="PT100" s="240"/>
      <c r="PU100" s="240"/>
      <c r="PV100" s="240"/>
      <c r="PW100" s="240"/>
      <c r="PX100" s="240"/>
      <c r="PY100" s="240"/>
      <c r="PZ100" s="240"/>
      <c r="QA100" s="240"/>
      <c r="QB100" s="240"/>
      <c r="QC100" s="240"/>
      <c r="QD100" s="240"/>
      <c r="QE100" s="240"/>
      <c r="QF100" s="240"/>
      <c r="QG100" s="240"/>
      <c r="QH100" s="240"/>
      <c r="QI100" s="240"/>
      <c r="QJ100" s="240"/>
      <c r="QK100" s="240"/>
      <c r="QL100" s="240"/>
      <c r="QM100" s="240"/>
      <c r="QN100" s="240"/>
      <c r="QO100" s="240"/>
      <c r="QP100" s="240"/>
      <c r="QQ100" s="240"/>
      <c r="QR100" s="240"/>
      <c r="QS100" s="240"/>
      <c r="QT100" s="242">
        <f t="shared" si="258"/>
        <v>0</v>
      </c>
      <c r="QU100" s="235"/>
      <c r="QV100" s="235"/>
      <c r="QW100" s="240"/>
      <c r="QX100" s="240"/>
      <c r="QY100" s="240"/>
      <c r="QZ100" s="240"/>
      <c r="RA100" s="240"/>
      <c r="RB100" s="240"/>
      <c r="RC100" s="240"/>
      <c r="RD100" s="240"/>
      <c r="RE100" s="240"/>
      <c r="RF100" s="240"/>
      <c r="RG100" s="240"/>
      <c r="RH100" s="240"/>
      <c r="RI100" s="240"/>
      <c r="RJ100" s="240"/>
      <c r="RK100" s="240"/>
      <c r="RL100" s="240"/>
      <c r="RM100" s="240"/>
      <c r="RN100" s="240"/>
      <c r="RO100" s="240"/>
      <c r="RP100" s="240"/>
      <c r="RQ100" s="240"/>
      <c r="RR100" s="240"/>
      <c r="RS100" s="240"/>
      <c r="RT100" s="240"/>
      <c r="RU100" s="240"/>
      <c r="RV100" s="240"/>
      <c r="RW100" s="240"/>
      <c r="RX100" s="240"/>
      <c r="RY100" s="240"/>
      <c r="RZ100" s="240"/>
      <c r="SA100" s="240"/>
    </row>
    <row r="101" spans="1:495" ht="15" hidden="1" outlineLevel="1">
      <c r="A101" s="604">
        <f t="shared" si="253"/>
        <v>89</v>
      </c>
      <c r="B101" s="328"/>
      <c r="C101" s="513"/>
      <c r="D101" s="513"/>
      <c r="E101" s="514"/>
      <c r="F101" s="240"/>
      <c r="G101" s="513"/>
      <c r="H101" s="240"/>
      <c r="I101" s="240"/>
      <c r="J101" s="240"/>
      <c r="K101" s="240"/>
      <c r="L101" s="240"/>
      <c r="M101" s="240"/>
      <c r="N101" s="240"/>
      <c r="O101" s="240"/>
      <c r="P101" s="240"/>
      <c r="Q101" s="240"/>
      <c r="R101" s="240"/>
      <c r="S101" s="240"/>
      <c r="T101" s="240"/>
      <c r="U101" s="240"/>
      <c r="V101" s="240"/>
      <c r="W101" s="240"/>
      <c r="X101" s="240"/>
      <c r="Y101" s="240"/>
      <c r="Z101" s="240"/>
      <c r="AA101" s="240"/>
      <c r="AB101" s="240"/>
      <c r="AC101" s="240"/>
      <c r="AD101" s="240"/>
      <c r="AE101" s="240"/>
      <c r="AF101" s="240"/>
      <c r="AG101" s="240"/>
      <c r="AJ101" s="240"/>
      <c r="AK101" s="240"/>
      <c r="AL101" s="240"/>
      <c r="AM101" s="240"/>
      <c r="AN101" s="240"/>
      <c r="AO101" s="240"/>
      <c r="AP101" s="240"/>
      <c r="AQ101" s="240"/>
      <c r="AR101" s="240"/>
      <c r="AS101" s="240"/>
      <c r="AT101" s="240"/>
      <c r="AU101" s="240"/>
      <c r="AV101" s="240"/>
      <c r="AW101" s="240"/>
      <c r="AX101" s="240"/>
      <c r="AY101" s="240"/>
      <c r="AZ101" s="240"/>
      <c r="BA101" s="240"/>
      <c r="BB101" s="240"/>
      <c r="BC101" s="240"/>
      <c r="BD101" s="240"/>
      <c r="BE101" s="240"/>
      <c r="BF101" s="240"/>
      <c r="BG101" s="240"/>
      <c r="BH101" s="240"/>
      <c r="BI101" s="240"/>
      <c r="BJ101" s="240"/>
      <c r="BK101" s="240"/>
      <c r="BL101" s="240"/>
      <c r="BM101" s="240"/>
      <c r="BN101" s="240"/>
      <c r="BQ101" s="240"/>
      <c r="BR101" s="240"/>
      <c r="BS101" s="240"/>
      <c r="BT101" s="240"/>
      <c r="BU101" s="240"/>
      <c r="BV101" s="240"/>
      <c r="BW101" s="240"/>
      <c r="BX101" s="240"/>
      <c r="BY101" s="240"/>
      <c r="BZ101" s="240"/>
      <c r="CA101" s="240"/>
      <c r="CB101" s="240"/>
      <c r="CC101" s="240"/>
      <c r="CD101" s="240"/>
      <c r="CE101" s="240"/>
      <c r="CF101" s="240"/>
      <c r="CG101" s="240"/>
      <c r="CH101" s="240"/>
      <c r="CI101" s="240"/>
      <c r="CJ101" s="240"/>
      <c r="CK101" s="240"/>
      <c r="CL101" s="240"/>
      <c r="CM101" s="240"/>
      <c r="CN101" s="240"/>
      <c r="CO101" s="240"/>
      <c r="CP101" s="240"/>
      <c r="CQ101" s="240"/>
      <c r="CR101" s="240"/>
      <c r="CS101" s="240"/>
      <c r="CT101" s="240"/>
      <c r="CU101" s="240"/>
      <c r="CX101" s="240"/>
      <c r="CY101" s="240"/>
      <c r="CZ101" s="240"/>
      <c r="DA101" s="240"/>
      <c r="DB101" s="240"/>
      <c r="DC101" s="240"/>
      <c r="DD101" s="240"/>
      <c r="DE101" s="240"/>
      <c r="DF101" s="240"/>
      <c r="DG101" s="240"/>
      <c r="DH101" s="240"/>
      <c r="DI101" s="240"/>
      <c r="DJ101" s="240"/>
      <c r="DK101" s="240"/>
      <c r="DL101" s="240"/>
      <c r="DM101" s="240"/>
      <c r="DN101" s="240"/>
      <c r="DO101" s="240"/>
      <c r="DP101" s="240"/>
      <c r="DQ101" s="240"/>
      <c r="DR101" s="240"/>
      <c r="DS101" s="240"/>
      <c r="DT101" s="240"/>
      <c r="DU101" s="240"/>
      <c r="DV101" s="240"/>
      <c r="DW101" s="240"/>
      <c r="DX101" s="240"/>
      <c r="DY101" s="240"/>
      <c r="DZ101" s="240"/>
      <c r="EA101" s="240"/>
      <c r="EB101" s="240"/>
      <c r="EE101" s="240"/>
      <c r="EF101" s="240"/>
      <c r="EG101" s="240"/>
      <c r="EH101" s="240"/>
      <c r="EI101" s="240"/>
      <c r="EJ101" s="240"/>
      <c r="EK101" s="240"/>
      <c r="EL101" s="240"/>
      <c r="EM101" s="240"/>
      <c r="EN101" s="240"/>
      <c r="EO101" s="240"/>
      <c r="EP101" s="240"/>
      <c r="EQ101" s="240"/>
      <c r="ER101" s="240"/>
      <c r="ES101" s="240"/>
      <c r="ET101" s="240"/>
      <c r="EU101" s="240"/>
      <c r="EV101" s="240"/>
      <c r="EW101" s="240"/>
      <c r="EX101" s="240"/>
      <c r="EY101" s="240"/>
      <c r="EZ101" s="240"/>
      <c r="FA101" s="240"/>
      <c r="FB101" s="240"/>
      <c r="FC101" s="240"/>
      <c r="FD101" s="240"/>
      <c r="FE101" s="240"/>
      <c r="FF101" s="240"/>
      <c r="FG101" s="240"/>
      <c r="FH101" s="240"/>
      <c r="FI101" s="240"/>
      <c r="FL101" s="240"/>
      <c r="FM101" s="240"/>
      <c r="FN101" s="240"/>
      <c r="FO101" s="240"/>
      <c r="FP101" s="240"/>
      <c r="FQ101" s="240"/>
      <c r="FR101" s="240"/>
      <c r="FS101" s="240"/>
      <c r="FT101" s="240"/>
      <c r="FU101" s="240"/>
      <c r="FV101" s="240"/>
      <c r="FW101" s="240"/>
      <c r="FX101" s="240"/>
      <c r="FY101" s="240"/>
      <c r="FZ101" s="240"/>
      <c r="GA101" s="240"/>
      <c r="GB101" s="240"/>
      <c r="GC101" s="240"/>
      <c r="GD101" s="240"/>
      <c r="GE101" s="240"/>
      <c r="GF101" s="240"/>
      <c r="GG101" s="240"/>
      <c r="GH101" s="240"/>
      <c r="GI101" s="240"/>
      <c r="GJ101" s="240"/>
      <c r="GK101" s="240"/>
      <c r="GL101" s="240"/>
      <c r="GM101" s="240"/>
      <c r="GN101" s="240"/>
      <c r="GO101" s="240"/>
      <c r="GP101" s="240"/>
      <c r="GS101" s="240"/>
      <c r="GT101" s="240"/>
      <c r="GU101" s="240"/>
      <c r="GV101" s="240"/>
      <c r="GW101" s="240"/>
      <c r="GX101" s="240"/>
      <c r="GY101" s="240"/>
      <c r="GZ101" s="240"/>
      <c r="HA101" s="240"/>
      <c r="HB101" s="240"/>
      <c r="HC101" s="240"/>
      <c r="HD101" s="240"/>
      <c r="HE101" s="240"/>
      <c r="HF101" s="240"/>
      <c r="HG101" s="240"/>
      <c r="HH101" s="240"/>
      <c r="HI101" s="240"/>
      <c r="HJ101" s="240"/>
      <c r="HK101" s="240"/>
      <c r="HL101" s="240"/>
      <c r="HM101" s="240"/>
      <c r="HN101" s="240"/>
      <c r="HO101" s="240"/>
      <c r="HP101" s="240"/>
      <c r="HQ101" s="240"/>
      <c r="HR101" s="240"/>
      <c r="HS101" s="240"/>
      <c r="HT101" s="240"/>
      <c r="HU101" s="240"/>
      <c r="HV101" s="240"/>
      <c r="HW101" s="240"/>
      <c r="HZ101" s="240"/>
      <c r="IA101" s="240"/>
      <c r="IB101" s="240"/>
      <c r="IC101" s="240"/>
      <c r="ID101" s="240"/>
      <c r="IE101" s="240"/>
      <c r="IF101" s="240"/>
      <c r="IG101" s="240"/>
      <c r="IH101" s="240"/>
      <c r="II101" s="240"/>
      <c r="IJ101" s="240"/>
      <c r="IK101" s="240"/>
      <c r="IL101" s="240"/>
      <c r="IM101" s="240"/>
      <c r="IN101" s="240"/>
      <c r="IO101" s="240"/>
      <c r="IP101" s="240"/>
      <c r="IQ101" s="240"/>
      <c r="IR101" s="240"/>
      <c r="IS101" s="240"/>
      <c r="IT101" s="240"/>
      <c r="IU101" s="240"/>
      <c r="IV101" s="240"/>
      <c r="IW101" s="240"/>
      <c r="IX101" s="240"/>
      <c r="IY101" s="240"/>
      <c r="IZ101" s="240"/>
      <c r="JA101" s="240"/>
      <c r="JB101" s="240"/>
      <c r="JC101" s="514"/>
      <c r="JD101" s="240">
        <f t="shared" si="238"/>
        <v>0</v>
      </c>
      <c r="JE101" s="223"/>
      <c r="JG101" s="240"/>
      <c r="JH101" s="240"/>
      <c r="JI101" s="240"/>
      <c r="JJ101" s="240"/>
      <c r="JK101" s="240"/>
      <c r="JL101" s="240"/>
      <c r="JM101" s="240"/>
      <c r="JN101" s="240"/>
      <c r="JO101" s="240"/>
      <c r="JP101" s="240"/>
      <c r="JQ101" s="240"/>
      <c r="JR101" s="240"/>
      <c r="JS101" s="240"/>
      <c r="JT101" s="240"/>
      <c r="JU101" s="240"/>
      <c r="JV101" s="240"/>
      <c r="JW101" s="240"/>
      <c r="JX101" s="240"/>
      <c r="JY101" s="240"/>
      <c r="JZ101" s="240"/>
      <c r="KA101" s="240"/>
      <c r="KB101" s="240"/>
      <c r="KC101" s="240"/>
      <c r="KD101" s="240"/>
      <c r="KE101" s="240"/>
      <c r="KF101" s="240"/>
      <c r="KG101" s="240"/>
      <c r="KH101" s="240"/>
      <c r="KI101" s="240"/>
      <c r="KJ101" s="240"/>
      <c r="KK101" s="240">
        <f t="shared" si="252"/>
        <v>0</v>
      </c>
      <c r="KL101" s="234"/>
      <c r="KN101" s="240"/>
      <c r="KO101" s="240"/>
      <c r="KP101" s="240"/>
      <c r="KQ101" s="240"/>
      <c r="KR101" s="240"/>
      <c r="KS101" s="240"/>
      <c r="KT101" s="240"/>
      <c r="KU101" s="240"/>
      <c r="KV101" s="240"/>
      <c r="KW101" s="240"/>
      <c r="KX101" s="240"/>
      <c r="KY101" s="240"/>
      <c r="KZ101" s="240"/>
      <c r="LA101" s="240"/>
      <c r="LB101" s="240"/>
      <c r="LC101" s="240"/>
      <c r="LD101" s="240"/>
      <c r="LE101" s="240"/>
      <c r="LF101" s="240"/>
      <c r="LG101" s="240"/>
      <c r="LH101" s="240"/>
      <c r="LI101" s="240"/>
      <c r="LJ101" s="240"/>
      <c r="LK101" s="240"/>
      <c r="LL101" s="240"/>
      <c r="LM101" s="240"/>
      <c r="LN101" s="240"/>
      <c r="LO101" s="240"/>
      <c r="LP101" s="240"/>
      <c r="LQ101" s="240"/>
      <c r="LR101" s="240">
        <f t="shared" si="254"/>
        <v>0</v>
      </c>
      <c r="LU101" s="240"/>
      <c r="LV101" s="240"/>
      <c r="LW101" s="240"/>
      <c r="LX101" s="240"/>
      <c r="LY101" s="240"/>
      <c r="LZ101" s="240"/>
      <c r="MA101" s="240"/>
      <c r="MB101" s="240"/>
      <c r="MC101" s="240"/>
      <c r="MD101" s="240"/>
      <c r="ME101" s="240"/>
      <c r="MF101" s="240"/>
      <c r="MG101" s="240"/>
      <c r="MH101" s="240"/>
      <c r="MI101" s="240"/>
      <c r="MJ101" s="240"/>
      <c r="MK101" s="240"/>
      <c r="ML101" s="240"/>
      <c r="MM101" s="240"/>
      <c r="MN101" s="240"/>
      <c r="MO101" s="240"/>
      <c r="MP101" s="240"/>
      <c r="MQ101" s="240"/>
      <c r="MR101" s="240"/>
      <c r="MS101" s="240"/>
      <c r="MT101" s="240"/>
      <c r="MU101" s="240"/>
      <c r="MV101" s="240"/>
      <c r="MW101" s="240"/>
      <c r="MX101" s="240"/>
      <c r="MY101" s="240">
        <f t="shared" si="255"/>
        <v>0</v>
      </c>
      <c r="NB101" s="240"/>
      <c r="NC101" s="240"/>
      <c r="ND101" s="240"/>
      <c r="NE101" s="240"/>
      <c r="NF101" s="240"/>
      <c r="NG101" s="240"/>
      <c r="NH101" s="240"/>
      <c r="NI101" s="240"/>
      <c r="NJ101" s="240"/>
      <c r="NK101" s="240"/>
      <c r="NL101" s="240"/>
      <c r="NM101" s="240"/>
      <c r="NN101" s="240"/>
      <c r="NO101" s="240"/>
      <c r="NP101" s="240"/>
      <c r="NQ101" s="240"/>
      <c r="NR101" s="240"/>
      <c r="NS101" s="240"/>
      <c r="NT101" s="240"/>
      <c r="NU101" s="240"/>
      <c r="NV101" s="240"/>
      <c r="NW101" s="240"/>
      <c r="NX101" s="240"/>
      <c r="NY101" s="240"/>
      <c r="NZ101" s="240"/>
      <c r="OA101" s="240"/>
      <c r="OB101" s="240"/>
      <c r="OC101" s="240"/>
      <c r="OD101" s="240"/>
      <c r="OE101" s="240"/>
      <c r="OF101" s="240">
        <f t="shared" si="256"/>
        <v>0</v>
      </c>
      <c r="OI101" s="240"/>
      <c r="OJ101" s="240"/>
      <c r="OK101" s="240"/>
      <c r="OL101" s="240"/>
      <c r="OM101" s="240"/>
      <c r="ON101" s="240"/>
      <c r="OO101" s="240"/>
      <c r="OP101" s="240"/>
      <c r="OQ101" s="240"/>
      <c r="OR101" s="240"/>
      <c r="OS101" s="240"/>
      <c r="OT101" s="240"/>
      <c r="OU101" s="240"/>
      <c r="OV101" s="240"/>
      <c r="OW101" s="240"/>
      <c r="OX101" s="240"/>
      <c r="OY101" s="240"/>
      <c r="OZ101" s="240"/>
      <c r="PA101" s="240"/>
      <c r="PB101" s="240"/>
      <c r="PC101" s="240"/>
      <c r="PD101" s="240"/>
      <c r="PE101" s="240"/>
      <c r="PF101" s="240"/>
      <c r="PG101" s="240"/>
      <c r="PH101" s="240"/>
      <c r="PI101" s="240"/>
      <c r="PJ101" s="240"/>
      <c r="PK101" s="240"/>
      <c r="PL101" s="240"/>
      <c r="PM101" s="240">
        <f t="shared" si="257"/>
        <v>0</v>
      </c>
      <c r="PP101" s="240"/>
      <c r="PQ101" s="240"/>
      <c r="PR101" s="240"/>
      <c r="PS101" s="240"/>
      <c r="PT101" s="240"/>
      <c r="PU101" s="240"/>
      <c r="PV101" s="240"/>
      <c r="PW101" s="240"/>
      <c r="PX101" s="240"/>
      <c r="PY101" s="240"/>
      <c r="PZ101" s="240"/>
      <c r="QA101" s="240"/>
      <c r="QB101" s="240"/>
      <c r="QC101" s="240"/>
      <c r="QD101" s="240"/>
      <c r="QE101" s="240"/>
      <c r="QF101" s="240"/>
      <c r="QG101" s="240"/>
      <c r="QH101" s="240"/>
      <c r="QI101" s="240"/>
      <c r="QJ101" s="240"/>
      <c r="QK101" s="240"/>
      <c r="QL101" s="240"/>
      <c r="QM101" s="240"/>
      <c r="QN101" s="240"/>
      <c r="QO101" s="240"/>
      <c r="QP101" s="240"/>
      <c r="QQ101" s="240"/>
      <c r="QR101" s="240"/>
      <c r="QS101" s="240"/>
      <c r="QT101" s="242">
        <f t="shared" si="258"/>
        <v>0</v>
      </c>
      <c r="QU101" s="235"/>
      <c r="QV101" s="235"/>
      <c r="QW101" s="240"/>
      <c r="QX101" s="240"/>
      <c r="QY101" s="240"/>
      <c r="QZ101" s="240"/>
      <c r="RA101" s="240"/>
      <c r="RB101" s="240"/>
      <c r="RC101" s="240"/>
      <c r="RD101" s="240"/>
      <c r="RE101" s="240"/>
      <c r="RF101" s="240"/>
      <c r="RG101" s="240"/>
      <c r="RH101" s="240"/>
      <c r="RI101" s="240"/>
      <c r="RJ101" s="240"/>
      <c r="RK101" s="240"/>
      <c r="RL101" s="240"/>
      <c r="RM101" s="240"/>
      <c r="RN101" s="240"/>
      <c r="RO101" s="240"/>
      <c r="RP101" s="240"/>
      <c r="RQ101" s="240"/>
      <c r="RR101" s="240"/>
      <c r="RS101" s="240"/>
      <c r="RT101" s="240"/>
      <c r="RU101" s="240"/>
      <c r="RV101" s="240"/>
      <c r="RW101" s="240"/>
      <c r="RX101" s="240"/>
      <c r="RY101" s="240"/>
      <c r="RZ101" s="240"/>
      <c r="SA101" s="240"/>
    </row>
    <row r="102" spans="1:495" ht="15" hidden="1" outlineLevel="1">
      <c r="A102" s="604">
        <f t="shared" si="253"/>
        <v>90</v>
      </c>
      <c r="B102" s="328"/>
      <c r="C102" s="513"/>
      <c r="D102" s="513"/>
      <c r="E102" s="514"/>
      <c r="F102" s="240"/>
      <c r="G102" s="513"/>
      <c r="H102" s="240"/>
      <c r="I102" s="240"/>
      <c r="J102" s="240"/>
      <c r="K102" s="240"/>
      <c r="L102" s="240"/>
      <c r="M102" s="240"/>
      <c r="N102" s="240"/>
      <c r="O102" s="240"/>
      <c r="P102" s="240"/>
      <c r="Q102" s="240"/>
      <c r="R102" s="240"/>
      <c r="S102" s="240"/>
      <c r="T102" s="240"/>
      <c r="U102" s="240"/>
      <c r="V102" s="240"/>
      <c r="W102" s="240"/>
      <c r="X102" s="240"/>
      <c r="Y102" s="240"/>
      <c r="Z102" s="240"/>
      <c r="AA102" s="240"/>
      <c r="AB102" s="240"/>
      <c r="AC102" s="240"/>
      <c r="AD102" s="240"/>
      <c r="AE102" s="240"/>
      <c r="AF102" s="240"/>
      <c r="AG102" s="240"/>
      <c r="AJ102" s="240"/>
      <c r="AK102" s="240"/>
      <c r="AL102" s="240"/>
      <c r="AM102" s="240"/>
      <c r="AN102" s="240"/>
      <c r="AO102" s="240"/>
      <c r="AP102" s="240"/>
      <c r="AQ102" s="240"/>
      <c r="AR102" s="240"/>
      <c r="AS102" s="240"/>
      <c r="AT102" s="240"/>
      <c r="AU102" s="240"/>
      <c r="AV102" s="240"/>
      <c r="AW102" s="240"/>
      <c r="AX102" s="240"/>
      <c r="AY102" s="240"/>
      <c r="AZ102" s="240"/>
      <c r="BA102" s="240"/>
      <c r="BB102" s="240"/>
      <c r="BC102" s="240"/>
      <c r="BD102" s="240"/>
      <c r="BE102" s="240"/>
      <c r="BF102" s="240"/>
      <c r="BG102" s="240"/>
      <c r="BH102" s="240"/>
      <c r="BI102" s="240"/>
      <c r="BJ102" s="240"/>
      <c r="BK102" s="240"/>
      <c r="BL102" s="240"/>
      <c r="BM102" s="240"/>
      <c r="BN102" s="240"/>
      <c r="BQ102" s="240"/>
      <c r="BR102" s="240"/>
      <c r="BS102" s="240"/>
      <c r="BT102" s="240"/>
      <c r="BU102" s="240"/>
      <c r="BV102" s="240"/>
      <c r="BW102" s="240"/>
      <c r="BX102" s="240"/>
      <c r="BY102" s="240"/>
      <c r="BZ102" s="240"/>
      <c r="CA102" s="240"/>
      <c r="CB102" s="240"/>
      <c r="CC102" s="240"/>
      <c r="CD102" s="240"/>
      <c r="CE102" s="240"/>
      <c r="CF102" s="240"/>
      <c r="CG102" s="240"/>
      <c r="CH102" s="240"/>
      <c r="CI102" s="240"/>
      <c r="CJ102" s="240"/>
      <c r="CK102" s="240"/>
      <c r="CL102" s="240"/>
      <c r="CM102" s="240"/>
      <c r="CN102" s="240"/>
      <c r="CO102" s="240"/>
      <c r="CP102" s="240"/>
      <c r="CQ102" s="240"/>
      <c r="CR102" s="240"/>
      <c r="CS102" s="240"/>
      <c r="CT102" s="240"/>
      <c r="CU102" s="240"/>
      <c r="CX102" s="240"/>
      <c r="CY102" s="240"/>
      <c r="CZ102" s="240"/>
      <c r="DA102" s="240"/>
      <c r="DB102" s="240"/>
      <c r="DC102" s="240"/>
      <c r="DD102" s="240"/>
      <c r="DE102" s="240"/>
      <c r="DF102" s="240"/>
      <c r="DG102" s="240"/>
      <c r="DH102" s="240"/>
      <c r="DI102" s="240"/>
      <c r="DJ102" s="240"/>
      <c r="DK102" s="240"/>
      <c r="DL102" s="240"/>
      <c r="DM102" s="240"/>
      <c r="DN102" s="240"/>
      <c r="DO102" s="240"/>
      <c r="DP102" s="240"/>
      <c r="DQ102" s="240"/>
      <c r="DR102" s="240"/>
      <c r="DS102" s="240"/>
      <c r="DT102" s="240"/>
      <c r="DU102" s="240"/>
      <c r="DV102" s="240"/>
      <c r="DW102" s="240"/>
      <c r="DX102" s="240"/>
      <c r="DY102" s="240"/>
      <c r="DZ102" s="240"/>
      <c r="EA102" s="240"/>
      <c r="EB102" s="240"/>
      <c r="EE102" s="240"/>
      <c r="EF102" s="240"/>
      <c r="EG102" s="240"/>
      <c r="EH102" s="240"/>
      <c r="EI102" s="240"/>
      <c r="EJ102" s="240"/>
      <c r="EK102" s="240"/>
      <c r="EL102" s="240"/>
      <c r="EM102" s="240"/>
      <c r="EN102" s="240"/>
      <c r="EO102" s="240"/>
      <c r="EP102" s="240"/>
      <c r="EQ102" s="240"/>
      <c r="ER102" s="240"/>
      <c r="ES102" s="240"/>
      <c r="ET102" s="240"/>
      <c r="EU102" s="240"/>
      <c r="EV102" s="240"/>
      <c r="EW102" s="240"/>
      <c r="EX102" s="240"/>
      <c r="EY102" s="240"/>
      <c r="EZ102" s="240"/>
      <c r="FA102" s="240"/>
      <c r="FB102" s="240"/>
      <c r="FC102" s="240"/>
      <c r="FD102" s="240"/>
      <c r="FE102" s="240"/>
      <c r="FF102" s="240"/>
      <c r="FG102" s="240"/>
      <c r="FH102" s="240"/>
      <c r="FI102" s="240"/>
      <c r="FL102" s="240"/>
      <c r="FM102" s="240"/>
      <c r="FN102" s="240"/>
      <c r="FO102" s="240"/>
      <c r="FP102" s="240"/>
      <c r="FQ102" s="240"/>
      <c r="FR102" s="240"/>
      <c r="FS102" s="240"/>
      <c r="FT102" s="240"/>
      <c r="FU102" s="240"/>
      <c r="FV102" s="240"/>
      <c r="FW102" s="240"/>
      <c r="FX102" s="240"/>
      <c r="FY102" s="240"/>
      <c r="FZ102" s="240"/>
      <c r="GA102" s="240"/>
      <c r="GB102" s="240"/>
      <c r="GC102" s="240"/>
      <c r="GD102" s="240"/>
      <c r="GE102" s="240"/>
      <c r="GF102" s="240"/>
      <c r="GG102" s="240"/>
      <c r="GH102" s="240"/>
      <c r="GI102" s="240"/>
      <c r="GJ102" s="240"/>
      <c r="GK102" s="240"/>
      <c r="GL102" s="240"/>
      <c r="GM102" s="240"/>
      <c r="GN102" s="240"/>
      <c r="GO102" s="240"/>
      <c r="GP102" s="240"/>
      <c r="GS102" s="240"/>
      <c r="GT102" s="240"/>
      <c r="GU102" s="240"/>
      <c r="GV102" s="240"/>
      <c r="GW102" s="240"/>
      <c r="GX102" s="240"/>
      <c r="GY102" s="240"/>
      <c r="GZ102" s="240"/>
      <c r="HA102" s="240"/>
      <c r="HB102" s="240"/>
      <c r="HC102" s="240"/>
      <c r="HD102" s="240"/>
      <c r="HE102" s="240"/>
      <c r="HF102" s="240"/>
      <c r="HG102" s="240"/>
      <c r="HH102" s="240"/>
      <c r="HI102" s="240"/>
      <c r="HJ102" s="240"/>
      <c r="HK102" s="240"/>
      <c r="HL102" s="240"/>
      <c r="HM102" s="240"/>
      <c r="HN102" s="240"/>
      <c r="HO102" s="240"/>
      <c r="HP102" s="240"/>
      <c r="HQ102" s="240"/>
      <c r="HR102" s="240"/>
      <c r="HS102" s="240"/>
      <c r="HT102" s="240"/>
      <c r="HU102" s="240"/>
      <c r="HV102" s="240"/>
      <c r="HW102" s="240"/>
      <c r="HZ102" s="240"/>
      <c r="IA102" s="240"/>
      <c r="IB102" s="240"/>
      <c r="IC102" s="240"/>
      <c r="ID102" s="240"/>
      <c r="IE102" s="240"/>
      <c r="IF102" s="240"/>
      <c r="IG102" s="240"/>
      <c r="IH102" s="240"/>
      <c r="II102" s="240"/>
      <c r="IJ102" s="240"/>
      <c r="IK102" s="240"/>
      <c r="IL102" s="240"/>
      <c r="IM102" s="240"/>
      <c r="IN102" s="240"/>
      <c r="IO102" s="240"/>
      <c r="IP102" s="240"/>
      <c r="IQ102" s="240"/>
      <c r="IR102" s="240"/>
      <c r="IS102" s="240"/>
      <c r="IT102" s="240"/>
      <c r="IU102" s="240"/>
      <c r="IV102" s="240"/>
      <c r="IW102" s="240"/>
      <c r="IX102" s="240"/>
      <c r="IY102" s="240"/>
      <c r="IZ102" s="240"/>
      <c r="JA102" s="240"/>
      <c r="JB102" s="240"/>
      <c r="JC102" s="514"/>
      <c r="JD102" s="240">
        <f t="shared" si="238"/>
        <v>0</v>
      </c>
      <c r="JE102" s="223"/>
      <c r="JG102" s="240"/>
      <c r="JH102" s="240"/>
      <c r="JI102" s="240"/>
      <c r="JJ102" s="240"/>
      <c r="JK102" s="240"/>
      <c r="JL102" s="240"/>
      <c r="JM102" s="240"/>
      <c r="JN102" s="240"/>
      <c r="JO102" s="240"/>
      <c r="JP102" s="240"/>
      <c r="JQ102" s="240"/>
      <c r="JR102" s="240"/>
      <c r="JS102" s="240"/>
      <c r="JT102" s="240"/>
      <c r="JU102" s="240"/>
      <c r="JV102" s="240"/>
      <c r="JW102" s="240"/>
      <c r="JX102" s="240"/>
      <c r="JY102" s="240"/>
      <c r="JZ102" s="240"/>
      <c r="KA102" s="240"/>
      <c r="KB102" s="240"/>
      <c r="KC102" s="240"/>
      <c r="KD102" s="240"/>
      <c r="KE102" s="240"/>
      <c r="KF102" s="240"/>
      <c r="KG102" s="240"/>
      <c r="KH102" s="240"/>
      <c r="KI102" s="240"/>
      <c r="KJ102" s="240"/>
      <c r="KK102" s="240">
        <f t="shared" si="252"/>
        <v>0</v>
      </c>
      <c r="KL102" s="234"/>
      <c r="KN102" s="240"/>
      <c r="KO102" s="240"/>
      <c r="KP102" s="240"/>
      <c r="KQ102" s="240"/>
      <c r="KR102" s="240"/>
      <c r="KS102" s="240"/>
      <c r="KT102" s="240"/>
      <c r="KU102" s="240"/>
      <c r="KV102" s="240"/>
      <c r="KW102" s="240"/>
      <c r="KX102" s="240"/>
      <c r="KY102" s="240"/>
      <c r="KZ102" s="240"/>
      <c r="LA102" s="240"/>
      <c r="LB102" s="240"/>
      <c r="LC102" s="240"/>
      <c r="LD102" s="240"/>
      <c r="LE102" s="240"/>
      <c r="LF102" s="240"/>
      <c r="LG102" s="240"/>
      <c r="LH102" s="240"/>
      <c r="LI102" s="240"/>
      <c r="LJ102" s="240"/>
      <c r="LK102" s="240"/>
      <c r="LL102" s="240"/>
      <c r="LM102" s="240"/>
      <c r="LN102" s="240"/>
      <c r="LO102" s="240"/>
      <c r="LP102" s="240"/>
      <c r="LQ102" s="240"/>
      <c r="LR102" s="240">
        <f t="shared" si="254"/>
        <v>0</v>
      </c>
      <c r="LU102" s="240"/>
      <c r="LV102" s="240"/>
      <c r="LW102" s="240"/>
      <c r="LX102" s="240"/>
      <c r="LY102" s="240"/>
      <c r="LZ102" s="240"/>
      <c r="MA102" s="240"/>
      <c r="MB102" s="240"/>
      <c r="MC102" s="240"/>
      <c r="MD102" s="240"/>
      <c r="ME102" s="240"/>
      <c r="MF102" s="240"/>
      <c r="MG102" s="240"/>
      <c r="MH102" s="240"/>
      <c r="MI102" s="240"/>
      <c r="MJ102" s="240"/>
      <c r="MK102" s="240"/>
      <c r="ML102" s="240"/>
      <c r="MM102" s="240"/>
      <c r="MN102" s="240"/>
      <c r="MO102" s="240"/>
      <c r="MP102" s="240"/>
      <c r="MQ102" s="240"/>
      <c r="MR102" s="240"/>
      <c r="MS102" s="240"/>
      <c r="MT102" s="240"/>
      <c r="MU102" s="240"/>
      <c r="MV102" s="240"/>
      <c r="MW102" s="240"/>
      <c r="MX102" s="240"/>
      <c r="MY102" s="240">
        <f t="shared" si="255"/>
        <v>0</v>
      </c>
      <c r="NB102" s="240"/>
      <c r="NC102" s="240"/>
      <c r="ND102" s="240"/>
      <c r="NE102" s="240"/>
      <c r="NF102" s="240"/>
      <c r="NG102" s="240"/>
      <c r="NH102" s="240"/>
      <c r="NI102" s="240"/>
      <c r="NJ102" s="240"/>
      <c r="NK102" s="240"/>
      <c r="NL102" s="240"/>
      <c r="NM102" s="240"/>
      <c r="NN102" s="240"/>
      <c r="NO102" s="240"/>
      <c r="NP102" s="240"/>
      <c r="NQ102" s="240"/>
      <c r="NR102" s="240"/>
      <c r="NS102" s="240"/>
      <c r="NT102" s="240"/>
      <c r="NU102" s="240"/>
      <c r="NV102" s="240"/>
      <c r="NW102" s="240"/>
      <c r="NX102" s="240"/>
      <c r="NY102" s="240"/>
      <c r="NZ102" s="240"/>
      <c r="OA102" s="240"/>
      <c r="OB102" s="240"/>
      <c r="OC102" s="240"/>
      <c r="OD102" s="240"/>
      <c r="OE102" s="240"/>
      <c r="OF102" s="240">
        <f t="shared" si="256"/>
        <v>0</v>
      </c>
      <c r="OI102" s="240"/>
      <c r="OJ102" s="240"/>
      <c r="OK102" s="240"/>
      <c r="OL102" s="240"/>
      <c r="OM102" s="240"/>
      <c r="ON102" s="240"/>
      <c r="OO102" s="240"/>
      <c r="OP102" s="240"/>
      <c r="OQ102" s="240"/>
      <c r="OR102" s="240"/>
      <c r="OS102" s="240"/>
      <c r="OT102" s="240"/>
      <c r="OU102" s="240"/>
      <c r="OV102" s="240"/>
      <c r="OW102" s="240"/>
      <c r="OX102" s="240"/>
      <c r="OY102" s="240"/>
      <c r="OZ102" s="240"/>
      <c r="PA102" s="240"/>
      <c r="PB102" s="240"/>
      <c r="PC102" s="240"/>
      <c r="PD102" s="240"/>
      <c r="PE102" s="240"/>
      <c r="PF102" s="240"/>
      <c r="PG102" s="240"/>
      <c r="PH102" s="240"/>
      <c r="PI102" s="240"/>
      <c r="PJ102" s="240"/>
      <c r="PK102" s="240"/>
      <c r="PL102" s="240"/>
      <c r="PM102" s="240">
        <f t="shared" si="257"/>
        <v>0</v>
      </c>
      <c r="PP102" s="240"/>
      <c r="PQ102" s="240"/>
      <c r="PR102" s="240"/>
      <c r="PS102" s="240"/>
      <c r="PT102" s="240"/>
      <c r="PU102" s="240"/>
      <c r="PV102" s="240"/>
      <c r="PW102" s="240"/>
      <c r="PX102" s="240"/>
      <c r="PY102" s="240"/>
      <c r="PZ102" s="240"/>
      <c r="QA102" s="240"/>
      <c r="QB102" s="240"/>
      <c r="QC102" s="240"/>
      <c r="QD102" s="240"/>
      <c r="QE102" s="240"/>
      <c r="QF102" s="240"/>
      <c r="QG102" s="240"/>
      <c r="QH102" s="240"/>
      <c r="QI102" s="240"/>
      <c r="QJ102" s="240"/>
      <c r="QK102" s="240"/>
      <c r="QL102" s="240"/>
      <c r="QM102" s="240"/>
      <c r="QN102" s="240"/>
      <c r="QO102" s="240"/>
      <c r="QP102" s="240"/>
      <c r="QQ102" s="240"/>
      <c r="QR102" s="240"/>
      <c r="QS102" s="240"/>
      <c r="QT102" s="242">
        <f t="shared" si="258"/>
        <v>0</v>
      </c>
      <c r="QU102" s="235"/>
      <c r="QV102" s="235"/>
      <c r="QW102" s="240"/>
      <c r="QX102" s="240"/>
      <c r="QY102" s="240"/>
      <c r="QZ102" s="240"/>
      <c r="RA102" s="240"/>
      <c r="RB102" s="240"/>
      <c r="RC102" s="240"/>
      <c r="RD102" s="240"/>
      <c r="RE102" s="240"/>
      <c r="RF102" s="240"/>
      <c r="RG102" s="240"/>
      <c r="RH102" s="240"/>
      <c r="RI102" s="240"/>
      <c r="RJ102" s="240"/>
      <c r="RK102" s="240"/>
      <c r="RL102" s="240"/>
      <c r="RM102" s="240"/>
      <c r="RN102" s="240"/>
      <c r="RO102" s="240"/>
      <c r="RP102" s="240"/>
      <c r="RQ102" s="240"/>
      <c r="RR102" s="240"/>
      <c r="RS102" s="240"/>
      <c r="RT102" s="240"/>
      <c r="RU102" s="240"/>
      <c r="RV102" s="240"/>
      <c r="RW102" s="240"/>
      <c r="RX102" s="240"/>
      <c r="RY102" s="240"/>
      <c r="RZ102" s="240"/>
      <c r="SA102" s="240"/>
    </row>
    <row r="103" spans="1:495" ht="15" collapsed="1">
      <c r="A103" s="604">
        <f t="shared" si="253"/>
        <v>91</v>
      </c>
      <c r="B103" s="328"/>
      <c r="C103" s="513"/>
      <c r="D103" s="513"/>
      <c r="E103" s="514"/>
      <c r="F103" s="240"/>
      <c r="G103" s="513"/>
      <c r="H103" s="240"/>
      <c r="I103" s="240"/>
      <c r="J103" s="240"/>
      <c r="K103" s="240"/>
      <c r="L103" s="240"/>
      <c r="M103" s="240"/>
      <c r="N103" s="240"/>
      <c r="O103" s="240"/>
      <c r="P103" s="240"/>
      <c r="Q103" s="240"/>
      <c r="R103" s="240"/>
      <c r="S103" s="240"/>
      <c r="T103" s="240"/>
      <c r="U103" s="240"/>
      <c r="V103" s="240"/>
      <c r="W103" s="240"/>
      <c r="X103" s="240"/>
      <c r="Y103" s="240"/>
      <c r="Z103" s="240"/>
      <c r="AA103" s="240"/>
      <c r="AB103" s="240"/>
      <c r="AC103" s="240"/>
      <c r="AD103" s="240"/>
      <c r="AE103" s="240"/>
      <c r="AF103" s="240"/>
      <c r="AG103" s="240"/>
      <c r="AJ103" s="240"/>
      <c r="AK103" s="240"/>
      <c r="AL103" s="240"/>
      <c r="AM103" s="240"/>
      <c r="AN103" s="240"/>
      <c r="AO103" s="240"/>
      <c r="AP103" s="240"/>
      <c r="AQ103" s="240"/>
      <c r="AR103" s="240"/>
      <c r="AS103" s="240"/>
      <c r="AT103" s="240"/>
      <c r="AU103" s="240"/>
      <c r="AV103" s="240"/>
      <c r="AW103" s="240"/>
      <c r="AX103" s="240"/>
      <c r="AY103" s="240"/>
      <c r="AZ103" s="240"/>
      <c r="BA103" s="240"/>
      <c r="BB103" s="240"/>
      <c r="BC103" s="240"/>
      <c r="BD103" s="240"/>
      <c r="BE103" s="240"/>
      <c r="BF103" s="240"/>
      <c r="BG103" s="240"/>
      <c r="BH103" s="240"/>
      <c r="BI103" s="240"/>
      <c r="BJ103" s="240"/>
      <c r="BK103" s="240"/>
      <c r="BL103" s="240"/>
      <c r="BM103" s="240"/>
      <c r="BN103" s="240"/>
      <c r="BQ103" s="240"/>
      <c r="BR103" s="240"/>
      <c r="BS103" s="240"/>
      <c r="BT103" s="240"/>
      <c r="BU103" s="240"/>
      <c r="BV103" s="240"/>
      <c r="BW103" s="240"/>
      <c r="BX103" s="240"/>
      <c r="BY103" s="240"/>
      <c r="BZ103" s="240"/>
      <c r="CA103" s="240"/>
      <c r="CB103" s="240"/>
      <c r="CC103" s="240"/>
      <c r="CD103" s="240"/>
      <c r="CE103" s="240"/>
      <c r="CF103" s="240"/>
      <c r="CG103" s="240"/>
      <c r="CH103" s="240"/>
      <c r="CI103" s="240"/>
      <c r="CJ103" s="240"/>
      <c r="CK103" s="240"/>
      <c r="CL103" s="240"/>
      <c r="CM103" s="240"/>
      <c r="CN103" s="240"/>
      <c r="CO103" s="240"/>
      <c r="CP103" s="240"/>
      <c r="CQ103" s="240"/>
      <c r="CR103" s="240"/>
      <c r="CS103" s="240"/>
      <c r="CT103" s="240"/>
      <c r="CU103" s="240"/>
      <c r="CX103" s="240"/>
      <c r="CY103" s="240"/>
      <c r="CZ103" s="240"/>
      <c r="DA103" s="240"/>
      <c r="DB103" s="240"/>
      <c r="DC103" s="240"/>
      <c r="DD103" s="240"/>
      <c r="DE103" s="240"/>
      <c r="DF103" s="240"/>
      <c r="DG103" s="240"/>
      <c r="DH103" s="240"/>
      <c r="DI103" s="240"/>
      <c r="DJ103" s="240"/>
      <c r="DK103" s="240"/>
      <c r="DL103" s="240"/>
      <c r="DM103" s="240"/>
      <c r="DN103" s="240"/>
      <c r="DO103" s="240"/>
      <c r="DP103" s="240"/>
      <c r="DQ103" s="240"/>
      <c r="DR103" s="240"/>
      <c r="DS103" s="240"/>
      <c r="DT103" s="240"/>
      <c r="DU103" s="240"/>
      <c r="DV103" s="240"/>
      <c r="DW103" s="240"/>
      <c r="DX103" s="240"/>
      <c r="DY103" s="240"/>
      <c r="DZ103" s="240"/>
      <c r="EA103" s="240"/>
      <c r="EB103" s="240"/>
      <c r="EE103" s="240"/>
      <c r="EF103" s="240"/>
      <c r="EG103" s="240"/>
      <c r="EH103" s="240"/>
      <c r="EI103" s="240"/>
      <c r="EJ103" s="240"/>
      <c r="EK103" s="240"/>
      <c r="EL103" s="240"/>
      <c r="EM103" s="240"/>
      <c r="EN103" s="240"/>
      <c r="EO103" s="240"/>
      <c r="EP103" s="240"/>
      <c r="EQ103" s="240"/>
      <c r="ER103" s="240"/>
      <c r="ES103" s="240"/>
      <c r="ET103" s="240"/>
      <c r="EU103" s="240"/>
      <c r="EV103" s="240"/>
      <c r="EW103" s="240"/>
      <c r="EX103" s="240"/>
      <c r="EY103" s="240"/>
      <c r="EZ103" s="240"/>
      <c r="FA103" s="240"/>
      <c r="FB103" s="240"/>
      <c r="FC103" s="240"/>
      <c r="FD103" s="240"/>
      <c r="FE103" s="240"/>
      <c r="FF103" s="240"/>
      <c r="FG103" s="240"/>
      <c r="FH103" s="240"/>
      <c r="FI103" s="240"/>
      <c r="FL103" s="240"/>
      <c r="FM103" s="240"/>
      <c r="FN103" s="240"/>
      <c r="FO103" s="240"/>
      <c r="FP103" s="240"/>
      <c r="FQ103" s="240"/>
      <c r="FR103" s="240"/>
      <c r="FS103" s="240"/>
      <c r="FT103" s="240"/>
      <c r="FU103" s="240"/>
      <c r="FV103" s="240"/>
      <c r="FW103" s="240"/>
      <c r="FX103" s="240"/>
      <c r="FY103" s="240"/>
      <c r="FZ103" s="240"/>
      <c r="GA103" s="240"/>
      <c r="GB103" s="240"/>
      <c r="GC103" s="240"/>
      <c r="GD103" s="240"/>
      <c r="GE103" s="240"/>
      <c r="GF103" s="240"/>
      <c r="GG103" s="240"/>
      <c r="GH103" s="240"/>
      <c r="GI103" s="240"/>
      <c r="GJ103" s="240"/>
      <c r="GK103" s="240"/>
      <c r="GL103" s="240"/>
      <c r="GM103" s="240"/>
      <c r="GN103" s="240"/>
      <c r="GO103" s="240"/>
      <c r="GP103" s="240"/>
      <c r="GS103" s="240"/>
      <c r="GT103" s="240"/>
      <c r="GU103" s="240"/>
      <c r="GV103" s="240"/>
      <c r="GW103" s="240"/>
      <c r="GX103" s="240"/>
      <c r="GY103" s="240"/>
      <c r="GZ103" s="240"/>
      <c r="HA103" s="240"/>
      <c r="HB103" s="240"/>
      <c r="HC103" s="240"/>
      <c r="HD103" s="240"/>
      <c r="HE103" s="240"/>
      <c r="HF103" s="240"/>
      <c r="HG103" s="240"/>
      <c r="HH103" s="240"/>
      <c r="HI103" s="240"/>
      <c r="HJ103" s="240"/>
      <c r="HK103" s="240"/>
      <c r="HL103" s="240"/>
      <c r="HM103" s="240"/>
      <c r="HN103" s="240"/>
      <c r="HO103" s="240"/>
      <c r="HP103" s="240"/>
      <c r="HQ103" s="240"/>
      <c r="HR103" s="240"/>
      <c r="HS103" s="240"/>
      <c r="HT103" s="240"/>
      <c r="HU103" s="240"/>
      <c r="HV103" s="240"/>
      <c r="HW103" s="240"/>
      <c r="HZ103" s="240"/>
      <c r="IA103" s="240"/>
      <c r="IB103" s="240"/>
      <c r="IC103" s="240"/>
      <c r="ID103" s="240"/>
      <c r="IE103" s="240"/>
      <c r="IF103" s="240"/>
      <c r="IG103" s="240"/>
      <c r="IH103" s="240"/>
      <c r="II103" s="240"/>
      <c r="IJ103" s="240"/>
      <c r="IK103" s="240"/>
      <c r="IL103" s="240"/>
      <c r="IM103" s="240"/>
      <c r="IN103" s="240"/>
      <c r="IO103" s="240"/>
      <c r="IP103" s="240"/>
      <c r="IQ103" s="240"/>
      <c r="IR103" s="240"/>
      <c r="IS103" s="240"/>
      <c r="IT103" s="240"/>
      <c r="IU103" s="240"/>
      <c r="IV103" s="240"/>
      <c r="IW103" s="240"/>
      <c r="IX103" s="240"/>
      <c r="IY103" s="240"/>
      <c r="IZ103" s="240"/>
      <c r="JA103" s="240"/>
      <c r="JB103" s="240"/>
      <c r="JC103" s="514"/>
      <c r="JD103" s="240">
        <f t="shared" si="238"/>
        <v>0</v>
      </c>
      <c r="JE103" s="223"/>
      <c r="JG103" s="240"/>
      <c r="JH103" s="240"/>
      <c r="JI103" s="240"/>
      <c r="JJ103" s="240"/>
      <c r="JK103" s="240"/>
      <c r="JL103" s="240"/>
      <c r="JM103" s="240"/>
      <c r="JN103" s="240"/>
      <c r="JO103" s="240"/>
      <c r="JP103" s="240"/>
      <c r="JQ103" s="240"/>
      <c r="JR103" s="240"/>
      <c r="JS103" s="240"/>
      <c r="JT103" s="240"/>
      <c r="JU103" s="240"/>
      <c r="JV103" s="240"/>
      <c r="JW103" s="240"/>
      <c r="JX103" s="240"/>
      <c r="JY103" s="240"/>
      <c r="JZ103" s="240"/>
      <c r="KA103" s="240"/>
      <c r="KB103" s="240"/>
      <c r="KC103" s="240"/>
      <c r="KD103" s="240"/>
      <c r="KE103" s="240"/>
      <c r="KF103" s="240"/>
      <c r="KG103" s="240"/>
      <c r="KH103" s="240"/>
      <c r="KI103" s="240"/>
      <c r="KJ103" s="240"/>
      <c r="KK103" s="240"/>
      <c r="KL103" s="234"/>
      <c r="KN103" s="240"/>
      <c r="KO103" s="240"/>
      <c r="KP103" s="240"/>
      <c r="KQ103" s="240"/>
      <c r="KR103" s="240"/>
      <c r="KS103" s="240"/>
      <c r="KT103" s="240"/>
      <c r="KU103" s="240"/>
      <c r="KV103" s="240"/>
      <c r="KW103" s="240"/>
      <c r="KX103" s="240"/>
      <c r="KY103" s="240"/>
      <c r="KZ103" s="240"/>
      <c r="LA103" s="240"/>
      <c r="LB103" s="240"/>
      <c r="LC103" s="240"/>
      <c r="LD103" s="240"/>
      <c r="LE103" s="240"/>
      <c r="LF103" s="240"/>
      <c r="LG103" s="240"/>
      <c r="LH103" s="240"/>
      <c r="LI103" s="240"/>
      <c r="LJ103" s="240"/>
      <c r="LK103" s="240"/>
      <c r="LL103" s="240"/>
      <c r="LM103" s="240"/>
      <c r="LN103" s="240"/>
      <c r="LO103" s="240"/>
      <c r="LP103" s="240"/>
      <c r="LQ103" s="240"/>
      <c r="LR103" s="240">
        <f t="shared" si="254"/>
        <v>0</v>
      </c>
      <c r="LU103" s="240"/>
      <c r="LV103" s="240"/>
      <c r="LW103" s="240"/>
      <c r="LX103" s="240"/>
      <c r="LY103" s="240"/>
      <c r="LZ103" s="240"/>
      <c r="MA103" s="240"/>
      <c r="MB103" s="240"/>
      <c r="MC103" s="240"/>
      <c r="MD103" s="240"/>
      <c r="ME103" s="240"/>
      <c r="MF103" s="240"/>
      <c r="MG103" s="240"/>
      <c r="MH103" s="240"/>
      <c r="MI103" s="240"/>
      <c r="MJ103" s="240"/>
      <c r="MK103" s="240"/>
      <c r="ML103" s="240"/>
      <c r="MM103" s="240"/>
      <c r="MN103" s="240"/>
      <c r="MO103" s="240"/>
      <c r="MP103" s="240"/>
      <c r="MQ103" s="240"/>
      <c r="MR103" s="240"/>
      <c r="MS103" s="240"/>
      <c r="MT103" s="240"/>
      <c r="MU103" s="240"/>
      <c r="MV103" s="240"/>
      <c r="MW103" s="240"/>
      <c r="MX103" s="240"/>
      <c r="MY103" s="240">
        <f t="shared" si="255"/>
        <v>0</v>
      </c>
      <c r="NB103" s="240"/>
      <c r="NC103" s="240"/>
      <c r="ND103" s="240"/>
      <c r="NE103" s="240"/>
      <c r="NF103" s="240"/>
      <c r="NG103" s="240"/>
      <c r="NH103" s="240"/>
      <c r="NI103" s="240"/>
      <c r="NJ103" s="240"/>
      <c r="NK103" s="240"/>
      <c r="NL103" s="240"/>
      <c r="NM103" s="240"/>
      <c r="NN103" s="240"/>
      <c r="NO103" s="240"/>
      <c r="NP103" s="240"/>
      <c r="NQ103" s="240"/>
      <c r="NR103" s="240"/>
      <c r="NS103" s="240"/>
      <c r="NT103" s="240"/>
      <c r="NU103" s="240"/>
      <c r="NV103" s="240"/>
      <c r="NW103" s="240"/>
      <c r="NX103" s="240"/>
      <c r="NY103" s="240"/>
      <c r="NZ103" s="240"/>
      <c r="OA103" s="240"/>
      <c r="OB103" s="240"/>
      <c r="OC103" s="240"/>
      <c r="OD103" s="240"/>
      <c r="OE103" s="240"/>
      <c r="OF103" s="240">
        <f t="shared" si="256"/>
        <v>0</v>
      </c>
      <c r="OI103" s="240"/>
      <c r="OJ103" s="240"/>
      <c r="OK103" s="240"/>
      <c r="OL103" s="240"/>
      <c r="OM103" s="240"/>
      <c r="ON103" s="240"/>
      <c r="OO103" s="240"/>
      <c r="OP103" s="240"/>
      <c r="OQ103" s="240"/>
      <c r="OR103" s="240"/>
      <c r="OS103" s="240"/>
      <c r="OT103" s="240"/>
      <c r="OU103" s="240"/>
      <c r="OV103" s="240"/>
      <c r="OW103" s="240"/>
      <c r="OX103" s="240"/>
      <c r="OY103" s="240"/>
      <c r="OZ103" s="240"/>
      <c r="PA103" s="240"/>
      <c r="PB103" s="240"/>
      <c r="PC103" s="240"/>
      <c r="PD103" s="240"/>
      <c r="PE103" s="240"/>
      <c r="PF103" s="240"/>
      <c r="PG103" s="240"/>
      <c r="PH103" s="240"/>
      <c r="PI103" s="240"/>
      <c r="PJ103" s="240"/>
      <c r="PK103" s="240"/>
      <c r="PL103" s="240"/>
      <c r="PM103" s="240">
        <f t="shared" si="257"/>
        <v>0</v>
      </c>
      <c r="PP103" s="240"/>
      <c r="PQ103" s="240"/>
      <c r="PR103" s="240"/>
      <c r="PS103" s="240"/>
      <c r="PT103" s="240"/>
      <c r="PU103" s="240"/>
      <c r="PV103" s="240"/>
      <c r="PW103" s="240"/>
      <c r="PX103" s="240"/>
      <c r="PY103" s="240"/>
      <c r="PZ103" s="240"/>
      <c r="QA103" s="240"/>
      <c r="QB103" s="240"/>
      <c r="QC103" s="240"/>
      <c r="QD103" s="240"/>
      <c r="QE103" s="240"/>
      <c r="QF103" s="240"/>
      <c r="QG103" s="240"/>
      <c r="QH103" s="240"/>
      <c r="QI103" s="240"/>
      <c r="QJ103" s="240"/>
      <c r="QK103" s="240"/>
      <c r="QL103" s="240"/>
      <c r="QM103" s="240"/>
      <c r="QN103" s="240"/>
      <c r="QO103" s="240"/>
      <c r="QP103" s="240"/>
      <c r="QQ103" s="240"/>
      <c r="QR103" s="240"/>
      <c r="QS103" s="240"/>
      <c r="QT103" s="242">
        <f t="shared" si="258"/>
        <v>0</v>
      </c>
      <c r="QU103" s="235"/>
      <c r="QV103" s="235"/>
      <c r="QW103" s="240"/>
      <c r="QX103" s="240"/>
      <c r="QY103" s="240"/>
      <c r="QZ103" s="240"/>
      <c r="RA103" s="240"/>
      <c r="RB103" s="240"/>
      <c r="RC103" s="240"/>
      <c r="RD103" s="240"/>
      <c r="RE103" s="240"/>
      <c r="RF103" s="240"/>
      <c r="RG103" s="240"/>
      <c r="RH103" s="240"/>
      <c r="RI103" s="240"/>
      <c r="RJ103" s="240"/>
      <c r="RK103" s="240"/>
      <c r="RL103" s="240"/>
      <c r="RM103" s="240"/>
      <c r="RN103" s="240"/>
      <c r="RO103" s="240"/>
      <c r="RP103" s="240"/>
      <c r="RQ103" s="240"/>
      <c r="RR103" s="240"/>
      <c r="RS103" s="240"/>
      <c r="RT103" s="240"/>
      <c r="RU103" s="240"/>
      <c r="RV103" s="240"/>
      <c r="RW103" s="240"/>
      <c r="RX103" s="240"/>
      <c r="RY103" s="240"/>
      <c r="RZ103" s="240"/>
      <c r="SA103" s="240"/>
    </row>
    <row r="104" spans="1:495" ht="15">
      <c r="A104" s="604">
        <f t="shared" si="253"/>
        <v>92</v>
      </c>
      <c r="B104" s="328" t="s">
        <v>198</v>
      </c>
      <c r="C104" s="513">
        <f>C105</f>
        <v>0</v>
      </c>
      <c r="D104" s="513">
        <f>SUM(D105:D147)</f>
        <v>0</v>
      </c>
      <c r="E104" s="514">
        <f>SUM(E105:E147)</f>
        <v>0</v>
      </c>
      <c r="F104" s="240">
        <f t="shared" ref="F104:AG104" si="259">SUM(F105:F147)</f>
        <v>0</v>
      </c>
      <c r="G104" s="513">
        <f t="shared" si="259"/>
        <v>0</v>
      </c>
      <c r="H104" s="240">
        <f t="shared" si="259"/>
        <v>0</v>
      </c>
      <c r="I104" s="240">
        <f t="shared" ref="I104" si="260">SUM(I105:I147)</f>
        <v>0</v>
      </c>
      <c r="J104" s="240">
        <f t="shared" ref="J104:K104" si="261">SUM(J105:J147)</f>
        <v>0</v>
      </c>
      <c r="K104" s="240">
        <f t="shared" si="261"/>
        <v>0</v>
      </c>
      <c r="L104" s="240">
        <f t="shared" si="259"/>
        <v>0</v>
      </c>
      <c r="M104" s="240">
        <f t="shared" ref="M104:N104" si="262">SUM(M105:M147)</f>
        <v>0</v>
      </c>
      <c r="N104" s="240">
        <f t="shared" si="262"/>
        <v>0</v>
      </c>
      <c r="O104" s="240">
        <f t="shared" ref="O104:P104" si="263">SUM(O105:O147)</f>
        <v>0</v>
      </c>
      <c r="P104" s="240">
        <f t="shared" si="263"/>
        <v>0</v>
      </c>
      <c r="Q104" s="240">
        <f t="shared" si="259"/>
        <v>0</v>
      </c>
      <c r="R104" s="240">
        <f t="shared" ref="R104:S104" si="264">SUM(R105:R147)</f>
        <v>0</v>
      </c>
      <c r="S104" s="240">
        <f t="shared" si="264"/>
        <v>0</v>
      </c>
      <c r="T104" s="240">
        <f t="shared" si="259"/>
        <v>0</v>
      </c>
      <c r="U104" s="240">
        <f t="shared" ref="U104:V104" si="265">SUM(U105:U147)</f>
        <v>0</v>
      </c>
      <c r="V104" s="240">
        <f t="shared" si="265"/>
        <v>0</v>
      </c>
      <c r="W104" s="240">
        <f t="shared" si="259"/>
        <v>0</v>
      </c>
      <c r="X104" s="240">
        <f t="shared" si="259"/>
        <v>0</v>
      </c>
      <c r="Y104" s="240">
        <f t="shared" si="259"/>
        <v>0</v>
      </c>
      <c r="Z104" s="240">
        <f t="shared" ref="Z104:AA104" si="266">SUM(Z105:Z147)</f>
        <v>0</v>
      </c>
      <c r="AA104" s="240">
        <f t="shared" si="266"/>
        <v>0</v>
      </c>
      <c r="AB104" s="240">
        <f t="shared" si="259"/>
        <v>0</v>
      </c>
      <c r="AC104" s="240">
        <f t="shared" ref="AC104:AD104" si="267">SUM(AC105:AC147)</f>
        <v>0</v>
      </c>
      <c r="AD104" s="240">
        <f t="shared" si="267"/>
        <v>0</v>
      </c>
      <c r="AE104" s="240">
        <f t="shared" si="259"/>
        <v>0</v>
      </c>
      <c r="AF104" s="240">
        <f t="shared" si="259"/>
        <v>0</v>
      </c>
      <c r="AG104" s="240">
        <f t="shared" si="259"/>
        <v>0</v>
      </c>
      <c r="AJ104" s="240">
        <f>AJ105</f>
        <v>0</v>
      </c>
      <c r="AK104" s="240">
        <f t="shared" ref="AK104:BA104" si="268">SUM(AK105:AK147)</f>
        <v>0</v>
      </c>
      <c r="AL104" s="240">
        <f t="shared" si="268"/>
        <v>0</v>
      </c>
      <c r="AM104" s="240">
        <f t="shared" si="268"/>
        <v>0</v>
      </c>
      <c r="AN104" s="240">
        <f t="shared" si="268"/>
        <v>0</v>
      </c>
      <c r="AO104" s="240">
        <f t="shared" si="268"/>
        <v>0</v>
      </c>
      <c r="AP104" s="240">
        <f t="shared" si="268"/>
        <v>0</v>
      </c>
      <c r="AQ104" s="240">
        <f t="shared" si="268"/>
        <v>0</v>
      </c>
      <c r="AR104" s="240">
        <f t="shared" si="268"/>
        <v>0</v>
      </c>
      <c r="AS104" s="240">
        <f t="shared" si="268"/>
        <v>0</v>
      </c>
      <c r="AT104" s="240">
        <f t="shared" si="268"/>
        <v>0</v>
      </c>
      <c r="AU104" s="240">
        <f t="shared" si="268"/>
        <v>0</v>
      </c>
      <c r="AV104" s="240">
        <f t="shared" si="268"/>
        <v>0</v>
      </c>
      <c r="AW104" s="240">
        <f t="shared" si="268"/>
        <v>0</v>
      </c>
      <c r="AX104" s="240">
        <f t="shared" si="268"/>
        <v>0</v>
      </c>
      <c r="AY104" s="240">
        <f t="shared" si="268"/>
        <v>0</v>
      </c>
      <c r="AZ104" s="240">
        <f t="shared" si="268"/>
        <v>0</v>
      </c>
      <c r="BA104" s="240">
        <f t="shared" si="268"/>
        <v>0</v>
      </c>
      <c r="BB104" s="240">
        <f t="shared" ref="BB104:BN104" si="269">SUM(BB105:BB147)</f>
        <v>0</v>
      </c>
      <c r="BC104" s="240">
        <f t="shared" si="269"/>
        <v>0</v>
      </c>
      <c r="BD104" s="240">
        <f t="shared" si="269"/>
        <v>0</v>
      </c>
      <c r="BE104" s="240">
        <f t="shared" si="269"/>
        <v>0</v>
      </c>
      <c r="BF104" s="240">
        <f t="shared" si="269"/>
        <v>0</v>
      </c>
      <c r="BG104" s="240">
        <f t="shared" si="269"/>
        <v>0</v>
      </c>
      <c r="BH104" s="240">
        <f t="shared" si="269"/>
        <v>0</v>
      </c>
      <c r="BI104" s="240">
        <f t="shared" si="269"/>
        <v>0</v>
      </c>
      <c r="BJ104" s="240">
        <f t="shared" si="269"/>
        <v>0</v>
      </c>
      <c r="BK104" s="240">
        <f t="shared" si="269"/>
        <v>0</v>
      </c>
      <c r="BL104" s="240">
        <f t="shared" si="269"/>
        <v>0</v>
      </c>
      <c r="BM104" s="240">
        <f t="shared" si="269"/>
        <v>0</v>
      </c>
      <c r="BN104" s="240">
        <f t="shared" si="269"/>
        <v>0</v>
      </c>
      <c r="BQ104" s="240">
        <f>BQ105</f>
        <v>0</v>
      </c>
      <c r="BR104" s="240">
        <f t="shared" ref="BR104:CH104" si="270">SUM(BR105:BR147)</f>
        <v>0</v>
      </c>
      <c r="BS104" s="240">
        <f t="shared" si="270"/>
        <v>0</v>
      </c>
      <c r="BT104" s="240">
        <f t="shared" si="270"/>
        <v>0</v>
      </c>
      <c r="BU104" s="240">
        <f t="shared" si="270"/>
        <v>0</v>
      </c>
      <c r="BV104" s="240">
        <f t="shared" si="270"/>
        <v>0</v>
      </c>
      <c r="BW104" s="240">
        <f t="shared" si="270"/>
        <v>0</v>
      </c>
      <c r="BX104" s="240">
        <f t="shared" si="270"/>
        <v>0</v>
      </c>
      <c r="BY104" s="240">
        <f t="shared" si="270"/>
        <v>0</v>
      </c>
      <c r="BZ104" s="240">
        <f t="shared" si="270"/>
        <v>0</v>
      </c>
      <c r="CA104" s="240">
        <f t="shared" si="270"/>
        <v>0</v>
      </c>
      <c r="CB104" s="240">
        <f t="shared" si="270"/>
        <v>0</v>
      </c>
      <c r="CC104" s="240">
        <f t="shared" si="270"/>
        <v>0</v>
      </c>
      <c r="CD104" s="240">
        <f t="shared" si="270"/>
        <v>0</v>
      </c>
      <c r="CE104" s="240">
        <f t="shared" si="270"/>
        <v>0</v>
      </c>
      <c r="CF104" s="240">
        <f t="shared" si="270"/>
        <v>0</v>
      </c>
      <c r="CG104" s="240">
        <f t="shared" si="270"/>
        <v>0</v>
      </c>
      <c r="CH104" s="240">
        <f t="shared" si="270"/>
        <v>0</v>
      </c>
      <c r="CI104" s="240">
        <f t="shared" ref="CI104:CU104" si="271">SUM(CI105:CI147)</f>
        <v>0</v>
      </c>
      <c r="CJ104" s="240">
        <f t="shared" si="271"/>
        <v>0</v>
      </c>
      <c r="CK104" s="240">
        <f t="shared" si="271"/>
        <v>0</v>
      </c>
      <c r="CL104" s="240">
        <f t="shared" si="271"/>
        <v>0</v>
      </c>
      <c r="CM104" s="240">
        <f t="shared" si="271"/>
        <v>0</v>
      </c>
      <c r="CN104" s="240">
        <f t="shared" si="271"/>
        <v>0</v>
      </c>
      <c r="CO104" s="240">
        <f t="shared" si="271"/>
        <v>0</v>
      </c>
      <c r="CP104" s="240">
        <f t="shared" si="271"/>
        <v>0</v>
      </c>
      <c r="CQ104" s="240">
        <f t="shared" si="271"/>
        <v>0</v>
      </c>
      <c r="CR104" s="240">
        <f t="shared" si="271"/>
        <v>0</v>
      </c>
      <c r="CS104" s="240">
        <f t="shared" si="271"/>
        <v>0</v>
      </c>
      <c r="CT104" s="240">
        <f t="shared" si="271"/>
        <v>0</v>
      </c>
      <c r="CU104" s="240">
        <f t="shared" si="271"/>
        <v>0</v>
      </c>
      <c r="CX104" s="240">
        <f>CX105</f>
        <v>0</v>
      </c>
      <c r="CY104" s="240">
        <f t="shared" ref="CY104:DO104" si="272">SUM(CY105:CY147)</f>
        <v>0</v>
      </c>
      <c r="CZ104" s="240">
        <f t="shared" si="272"/>
        <v>0</v>
      </c>
      <c r="DA104" s="240">
        <f t="shared" si="272"/>
        <v>0</v>
      </c>
      <c r="DB104" s="240">
        <f t="shared" si="272"/>
        <v>0</v>
      </c>
      <c r="DC104" s="240">
        <f t="shared" si="272"/>
        <v>0</v>
      </c>
      <c r="DD104" s="240">
        <f t="shared" si="272"/>
        <v>0</v>
      </c>
      <c r="DE104" s="240">
        <f t="shared" si="272"/>
        <v>0</v>
      </c>
      <c r="DF104" s="240">
        <f t="shared" si="272"/>
        <v>0</v>
      </c>
      <c r="DG104" s="240">
        <f t="shared" si="272"/>
        <v>0</v>
      </c>
      <c r="DH104" s="240">
        <f t="shared" si="272"/>
        <v>0</v>
      </c>
      <c r="DI104" s="240">
        <f t="shared" si="272"/>
        <v>0</v>
      </c>
      <c r="DJ104" s="240">
        <f t="shared" si="272"/>
        <v>0</v>
      </c>
      <c r="DK104" s="240">
        <f t="shared" si="272"/>
        <v>0</v>
      </c>
      <c r="DL104" s="240">
        <f t="shared" si="272"/>
        <v>0</v>
      </c>
      <c r="DM104" s="240">
        <f t="shared" si="272"/>
        <v>0</v>
      </c>
      <c r="DN104" s="240">
        <f t="shared" si="272"/>
        <v>0</v>
      </c>
      <c r="DO104" s="240">
        <f t="shared" si="272"/>
        <v>0</v>
      </c>
      <c r="DP104" s="240">
        <f t="shared" ref="DP104:EB104" si="273">SUM(DP105:DP147)</f>
        <v>0</v>
      </c>
      <c r="DQ104" s="240">
        <f t="shared" si="273"/>
        <v>0</v>
      </c>
      <c r="DR104" s="240">
        <f t="shared" si="273"/>
        <v>0</v>
      </c>
      <c r="DS104" s="240">
        <f t="shared" si="273"/>
        <v>0</v>
      </c>
      <c r="DT104" s="240">
        <f t="shared" si="273"/>
        <v>0</v>
      </c>
      <c r="DU104" s="240">
        <f t="shared" si="273"/>
        <v>0</v>
      </c>
      <c r="DV104" s="240">
        <f t="shared" si="273"/>
        <v>0</v>
      </c>
      <c r="DW104" s="240">
        <f t="shared" si="273"/>
        <v>0</v>
      </c>
      <c r="DX104" s="240">
        <f t="shared" si="273"/>
        <v>0</v>
      </c>
      <c r="DY104" s="240">
        <f t="shared" si="273"/>
        <v>0</v>
      </c>
      <c r="DZ104" s="240">
        <f t="shared" si="273"/>
        <v>0</v>
      </c>
      <c r="EA104" s="240">
        <f t="shared" si="273"/>
        <v>0</v>
      </c>
      <c r="EB104" s="240">
        <f t="shared" si="273"/>
        <v>0</v>
      </c>
      <c r="EE104" s="240">
        <f>EE105</f>
        <v>0</v>
      </c>
      <c r="EF104" s="240">
        <f t="shared" ref="EF104:EV104" si="274">SUM(EF105:EF147)</f>
        <v>0</v>
      </c>
      <c r="EG104" s="240">
        <f t="shared" si="274"/>
        <v>0</v>
      </c>
      <c r="EH104" s="240">
        <f t="shared" si="274"/>
        <v>0</v>
      </c>
      <c r="EI104" s="240">
        <f t="shared" si="274"/>
        <v>0</v>
      </c>
      <c r="EJ104" s="240">
        <f t="shared" si="274"/>
        <v>0</v>
      </c>
      <c r="EK104" s="240">
        <f t="shared" si="274"/>
        <v>0</v>
      </c>
      <c r="EL104" s="240">
        <f t="shared" si="274"/>
        <v>0</v>
      </c>
      <c r="EM104" s="240">
        <f t="shared" si="274"/>
        <v>0</v>
      </c>
      <c r="EN104" s="240">
        <f t="shared" si="274"/>
        <v>0</v>
      </c>
      <c r="EO104" s="240">
        <f t="shared" si="274"/>
        <v>0</v>
      </c>
      <c r="EP104" s="240">
        <f t="shared" si="274"/>
        <v>0</v>
      </c>
      <c r="EQ104" s="240">
        <f t="shared" si="274"/>
        <v>0</v>
      </c>
      <c r="ER104" s="240">
        <f t="shared" si="274"/>
        <v>0</v>
      </c>
      <c r="ES104" s="240">
        <f t="shared" si="274"/>
        <v>0</v>
      </c>
      <c r="ET104" s="240">
        <f t="shared" si="274"/>
        <v>0</v>
      </c>
      <c r="EU104" s="240">
        <f t="shared" si="274"/>
        <v>0</v>
      </c>
      <c r="EV104" s="240">
        <f t="shared" si="274"/>
        <v>0</v>
      </c>
      <c r="EW104" s="240">
        <f t="shared" ref="EW104:FI104" si="275">SUM(EW105:EW147)</f>
        <v>0</v>
      </c>
      <c r="EX104" s="240">
        <f t="shared" si="275"/>
        <v>0</v>
      </c>
      <c r="EY104" s="240">
        <f t="shared" si="275"/>
        <v>0</v>
      </c>
      <c r="EZ104" s="240">
        <f t="shared" si="275"/>
        <v>0</v>
      </c>
      <c r="FA104" s="240">
        <f t="shared" si="275"/>
        <v>0</v>
      </c>
      <c r="FB104" s="240">
        <f t="shared" si="275"/>
        <v>0</v>
      </c>
      <c r="FC104" s="240">
        <f t="shared" si="275"/>
        <v>0</v>
      </c>
      <c r="FD104" s="240">
        <f t="shared" si="275"/>
        <v>0</v>
      </c>
      <c r="FE104" s="240">
        <f t="shared" si="275"/>
        <v>0</v>
      </c>
      <c r="FF104" s="240">
        <f t="shared" si="275"/>
        <v>0</v>
      </c>
      <c r="FG104" s="240">
        <f t="shared" si="275"/>
        <v>0</v>
      </c>
      <c r="FH104" s="240">
        <f t="shared" si="275"/>
        <v>0</v>
      </c>
      <c r="FI104" s="240">
        <f t="shared" si="275"/>
        <v>0</v>
      </c>
      <c r="FL104" s="240">
        <f>FL105</f>
        <v>0</v>
      </c>
      <c r="FM104" s="240">
        <f t="shared" ref="FM104:GC104" si="276">SUM(FM105:FM147)</f>
        <v>0</v>
      </c>
      <c r="FN104" s="240">
        <f t="shared" si="276"/>
        <v>0</v>
      </c>
      <c r="FO104" s="240">
        <f t="shared" si="276"/>
        <v>0</v>
      </c>
      <c r="FP104" s="240">
        <f t="shared" si="276"/>
        <v>0</v>
      </c>
      <c r="FQ104" s="240">
        <f t="shared" si="276"/>
        <v>0</v>
      </c>
      <c r="FR104" s="240">
        <f t="shared" si="276"/>
        <v>0</v>
      </c>
      <c r="FS104" s="240">
        <f t="shared" si="276"/>
        <v>0</v>
      </c>
      <c r="FT104" s="240">
        <f t="shared" si="276"/>
        <v>0</v>
      </c>
      <c r="FU104" s="240">
        <f t="shared" si="276"/>
        <v>0</v>
      </c>
      <c r="FV104" s="240">
        <f t="shared" si="276"/>
        <v>0</v>
      </c>
      <c r="FW104" s="240">
        <f t="shared" si="276"/>
        <v>0</v>
      </c>
      <c r="FX104" s="240">
        <f t="shared" si="276"/>
        <v>0</v>
      </c>
      <c r="FY104" s="240">
        <f t="shared" si="276"/>
        <v>0</v>
      </c>
      <c r="FZ104" s="240">
        <f t="shared" si="276"/>
        <v>0</v>
      </c>
      <c r="GA104" s="240">
        <f t="shared" si="276"/>
        <v>0</v>
      </c>
      <c r="GB104" s="240">
        <f t="shared" si="276"/>
        <v>0</v>
      </c>
      <c r="GC104" s="240">
        <f t="shared" si="276"/>
        <v>0</v>
      </c>
      <c r="GD104" s="240">
        <f t="shared" ref="GD104:GP104" si="277">SUM(GD105:GD147)</f>
        <v>0</v>
      </c>
      <c r="GE104" s="240">
        <f t="shared" si="277"/>
        <v>0</v>
      </c>
      <c r="GF104" s="240">
        <f t="shared" si="277"/>
        <v>0</v>
      </c>
      <c r="GG104" s="240">
        <f t="shared" si="277"/>
        <v>0</v>
      </c>
      <c r="GH104" s="240">
        <f t="shared" si="277"/>
        <v>0</v>
      </c>
      <c r="GI104" s="240">
        <f t="shared" ref="GI104" si="278">SUM(GI105:GI147)</f>
        <v>0</v>
      </c>
      <c r="GJ104" s="240">
        <f t="shared" si="277"/>
        <v>0</v>
      </c>
      <c r="GK104" s="240">
        <f t="shared" si="277"/>
        <v>0</v>
      </c>
      <c r="GL104" s="240">
        <f t="shared" si="277"/>
        <v>0</v>
      </c>
      <c r="GM104" s="240">
        <f t="shared" si="277"/>
        <v>0</v>
      </c>
      <c r="GN104" s="240">
        <f t="shared" si="277"/>
        <v>0</v>
      </c>
      <c r="GO104" s="240">
        <f t="shared" si="277"/>
        <v>0</v>
      </c>
      <c r="GP104" s="240">
        <f t="shared" si="277"/>
        <v>0</v>
      </c>
      <c r="GS104" s="240"/>
      <c r="GT104" s="240"/>
      <c r="GU104" s="240"/>
      <c r="GV104" s="240"/>
      <c r="GW104" s="240"/>
      <c r="GX104" s="240"/>
      <c r="GY104" s="240"/>
      <c r="GZ104" s="240"/>
      <c r="HA104" s="240"/>
      <c r="HB104" s="240"/>
      <c r="HC104" s="240"/>
      <c r="HD104" s="240"/>
      <c r="HE104" s="240"/>
      <c r="HF104" s="240"/>
      <c r="HG104" s="240"/>
      <c r="HH104" s="240"/>
      <c r="HI104" s="240"/>
      <c r="HJ104" s="240"/>
      <c r="HK104" s="240"/>
      <c r="HL104" s="240"/>
      <c r="HM104" s="240"/>
      <c r="HN104" s="240"/>
      <c r="HO104" s="240"/>
      <c r="HP104" s="240"/>
      <c r="HQ104" s="240"/>
      <c r="HR104" s="240"/>
      <c r="HS104" s="240"/>
      <c r="HT104" s="240"/>
      <c r="HU104" s="240"/>
      <c r="HV104" s="240"/>
      <c r="HW104" s="240"/>
      <c r="HZ104" s="240">
        <f t="shared" ref="HZ104" si="279">SUM(HZ105:HZ147)</f>
        <v>833054438</v>
      </c>
      <c r="IA104" s="240">
        <f t="shared" ref="IA104:IQ104" si="280">SUM(IA105:IA147)</f>
        <v>833054440</v>
      </c>
      <c r="IB104" s="240">
        <f t="shared" si="280"/>
        <v>0</v>
      </c>
      <c r="IC104" s="240">
        <f>SUM(IC105:IC147)</f>
        <v>924760233</v>
      </c>
      <c r="ID104" s="240">
        <f t="shared" si="280"/>
        <v>0</v>
      </c>
      <c r="IE104" s="240">
        <f t="shared" si="280"/>
        <v>929652233</v>
      </c>
      <c r="IF104" s="240">
        <f t="shared" si="280"/>
        <v>0</v>
      </c>
      <c r="IG104" s="240">
        <f t="shared" si="280"/>
        <v>0</v>
      </c>
      <c r="IH104" s="240">
        <f t="shared" si="280"/>
        <v>0</v>
      </c>
      <c r="II104" s="240">
        <f t="shared" si="280"/>
        <v>4161263749</v>
      </c>
      <c r="IJ104" s="240">
        <f t="shared" si="280"/>
        <v>0</v>
      </c>
      <c r="IK104" s="240">
        <f t="shared" si="280"/>
        <v>0</v>
      </c>
      <c r="IL104" s="240">
        <f t="shared" si="280"/>
        <v>0</v>
      </c>
      <c r="IM104" s="240">
        <f t="shared" si="280"/>
        <v>0</v>
      </c>
      <c r="IN104" s="240">
        <f t="shared" si="280"/>
        <v>925963749</v>
      </c>
      <c r="IO104" s="240">
        <f t="shared" si="280"/>
        <v>0</v>
      </c>
      <c r="IP104" s="240">
        <f t="shared" si="280"/>
        <v>0</v>
      </c>
      <c r="IQ104" s="240">
        <f t="shared" si="280"/>
        <v>0</v>
      </c>
      <c r="IR104" s="240">
        <f t="shared" ref="IR104:JD104" si="281">SUM(IR105:IR147)</f>
        <v>0</v>
      </c>
      <c r="IS104" s="240">
        <f t="shared" si="281"/>
        <v>0</v>
      </c>
      <c r="IT104" s="240">
        <f t="shared" si="281"/>
        <v>0</v>
      </c>
      <c r="IU104" s="240">
        <f t="shared" si="281"/>
        <v>0</v>
      </c>
      <c r="IV104" s="240">
        <f t="shared" si="281"/>
        <v>0</v>
      </c>
      <c r="IW104" s="240">
        <f t="shared" ref="IW104" si="282">SUM(IW105:IW147)</f>
        <v>0</v>
      </c>
      <c r="IX104" s="240">
        <f t="shared" si="281"/>
        <v>0</v>
      </c>
      <c r="IY104" s="240">
        <f t="shared" si="281"/>
        <v>0</v>
      </c>
      <c r="IZ104" s="240">
        <f t="shared" si="281"/>
        <v>0</v>
      </c>
      <c r="JA104" s="240">
        <f t="shared" si="281"/>
        <v>0</v>
      </c>
      <c r="JB104" s="240">
        <f t="shared" si="281"/>
        <v>0</v>
      </c>
      <c r="JC104" s="514">
        <f t="shared" si="281"/>
        <v>0</v>
      </c>
      <c r="JD104" s="240">
        <f t="shared" si="281"/>
        <v>925963749</v>
      </c>
      <c r="JE104" s="223"/>
      <c r="JG104" s="240">
        <f>JG105</f>
        <v>375859408</v>
      </c>
      <c r="JH104" s="240">
        <f t="shared" ref="JH104:JX104" si="283">SUM(JH105:JH147)</f>
        <v>375859408</v>
      </c>
      <c r="JI104" s="240">
        <f t="shared" si="283"/>
        <v>0</v>
      </c>
      <c r="JJ104" s="240">
        <f t="shared" si="283"/>
        <v>456937852</v>
      </c>
      <c r="JK104" s="240">
        <f t="shared" si="283"/>
        <v>0</v>
      </c>
      <c r="JL104" s="240">
        <f t="shared" si="283"/>
        <v>456937852</v>
      </c>
      <c r="JM104" s="240">
        <f t="shared" si="283"/>
        <v>0</v>
      </c>
      <c r="JN104" s="240">
        <f t="shared" si="283"/>
        <v>0</v>
      </c>
      <c r="JO104" s="240">
        <f t="shared" si="283"/>
        <v>0</v>
      </c>
      <c r="JP104" s="240">
        <f t="shared" si="283"/>
        <v>0</v>
      </c>
      <c r="JQ104" s="240">
        <f t="shared" si="283"/>
        <v>0</v>
      </c>
      <c r="JR104" s="240">
        <f t="shared" si="283"/>
        <v>0</v>
      </c>
      <c r="JS104" s="240">
        <f t="shared" si="283"/>
        <v>0</v>
      </c>
      <c r="JT104" s="240">
        <f t="shared" si="283"/>
        <v>0</v>
      </c>
      <c r="JU104" s="240">
        <f t="shared" si="283"/>
        <v>0</v>
      </c>
      <c r="JV104" s="240">
        <f t="shared" si="283"/>
        <v>0</v>
      </c>
      <c r="JW104" s="240">
        <f t="shared" si="283"/>
        <v>0</v>
      </c>
      <c r="JX104" s="240">
        <f t="shared" si="283"/>
        <v>0</v>
      </c>
      <c r="JY104" s="240">
        <f t="shared" ref="JY104:KK104" si="284">SUM(JY105:JY147)</f>
        <v>0</v>
      </c>
      <c r="JZ104" s="240">
        <f t="shared" si="284"/>
        <v>0</v>
      </c>
      <c r="KA104" s="240">
        <f t="shared" si="284"/>
        <v>0</v>
      </c>
      <c r="KB104" s="240">
        <f t="shared" si="284"/>
        <v>0</v>
      </c>
      <c r="KC104" s="240">
        <f t="shared" si="284"/>
        <v>0</v>
      </c>
      <c r="KD104" s="240">
        <f t="shared" ref="KD104" si="285">SUM(KD105:KD147)</f>
        <v>0</v>
      </c>
      <c r="KE104" s="240">
        <f t="shared" si="284"/>
        <v>0</v>
      </c>
      <c r="KF104" s="240">
        <f t="shared" si="284"/>
        <v>0</v>
      </c>
      <c r="KG104" s="240">
        <f t="shared" si="284"/>
        <v>0</v>
      </c>
      <c r="KH104" s="240">
        <f t="shared" si="284"/>
        <v>0</v>
      </c>
      <c r="KI104" s="240">
        <f t="shared" si="284"/>
        <v>0</v>
      </c>
      <c r="KJ104" s="240">
        <f t="shared" si="284"/>
        <v>0</v>
      </c>
      <c r="KK104" s="240">
        <f t="shared" si="284"/>
        <v>456859820</v>
      </c>
      <c r="KL104" s="234"/>
      <c r="KN104" s="240">
        <f>KN105</f>
        <v>495623812</v>
      </c>
      <c r="KO104" s="240">
        <f t="shared" ref="KO104:LE104" si="286">SUM(KO105:KO147)</f>
        <v>31025535</v>
      </c>
      <c r="KP104" s="240">
        <f t="shared" si="286"/>
        <v>0</v>
      </c>
      <c r="KQ104" s="240">
        <f t="shared" si="286"/>
        <v>249860815</v>
      </c>
      <c r="KR104" s="240">
        <f t="shared" si="286"/>
        <v>0</v>
      </c>
      <c r="KS104" s="240">
        <f t="shared" ref="KS104" si="287">SUM(KS105:KS147)</f>
        <v>249860815</v>
      </c>
      <c r="KT104" s="240">
        <f t="shared" si="286"/>
        <v>0</v>
      </c>
      <c r="KU104" s="240">
        <f t="shared" si="286"/>
        <v>0</v>
      </c>
      <c r="KV104" s="240">
        <f t="shared" si="286"/>
        <v>0</v>
      </c>
      <c r="KW104" s="240">
        <f t="shared" si="286"/>
        <v>0</v>
      </c>
      <c r="KX104" s="240">
        <f t="shared" si="286"/>
        <v>0</v>
      </c>
      <c r="KY104" s="240">
        <f t="shared" si="286"/>
        <v>0</v>
      </c>
      <c r="KZ104" s="240">
        <f t="shared" si="286"/>
        <v>0</v>
      </c>
      <c r="LA104" s="240">
        <f t="shared" si="286"/>
        <v>0</v>
      </c>
      <c r="LB104" s="240">
        <f t="shared" si="286"/>
        <v>0</v>
      </c>
      <c r="LC104" s="240">
        <f t="shared" si="286"/>
        <v>0</v>
      </c>
      <c r="LD104" s="240">
        <f t="shared" si="286"/>
        <v>0</v>
      </c>
      <c r="LE104" s="240">
        <f t="shared" si="286"/>
        <v>0</v>
      </c>
      <c r="LF104" s="240">
        <f t="shared" ref="LF104:LQ104" si="288">SUM(LF105:LF147)</f>
        <v>0</v>
      </c>
      <c r="LG104" s="240">
        <f t="shared" si="288"/>
        <v>0</v>
      </c>
      <c r="LH104" s="240">
        <f t="shared" si="288"/>
        <v>0</v>
      </c>
      <c r="LI104" s="240">
        <f t="shared" si="288"/>
        <v>0</v>
      </c>
      <c r="LJ104" s="240">
        <f t="shared" si="288"/>
        <v>0</v>
      </c>
      <c r="LK104" s="240">
        <f t="shared" ref="LK104" si="289">SUM(LK105:LK147)</f>
        <v>0</v>
      </c>
      <c r="LL104" s="240">
        <f t="shared" si="288"/>
        <v>0</v>
      </c>
      <c r="LM104" s="240">
        <f t="shared" si="288"/>
        <v>0</v>
      </c>
      <c r="LN104" s="240">
        <f t="shared" si="288"/>
        <v>0</v>
      </c>
      <c r="LO104" s="240">
        <f t="shared" si="288"/>
        <v>0</v>
      </c>
      <c r="LP104" s="240">
        <f t="shared" si="288"/>
        <v>0</v>
      </c>
      <c r="LQ104" s="240">
        <f t="shared" si="288"/>
        <v>0</v>
      </c>
      <c r="LR104" s="240">
        <f t="shared" si="254"/>
        <v>249860815</v>
      </c>
      <c r="LU104" s="240">
        <f>LU105</f>
        <v>1089302186</v>
      </c>
      <c r="LV104" s="240">
        <f t="shared" ref="LV104:ML104" si="290">SUM(LV105:LV147)</f>
        <v>1089302186</v>
      </c>
      <c r="LW104" s="240">
        <f t="shared" si="290"/>
        <v>0</v>
      </c>
      <c r="LX104" s="240">
        <f t="shared" si="290"/>
        <v>1655569468</v>
      </c>
      <c r="LY104" s="240">
        <f t="shared" si="290"/>
        <v>0</v>
      </c>
      <c r="LZ104" s="240">
        <f t="shared" si="290"/>
        <v>1655569468</v>
      </c>
      <c r="MA104" s="240">
        <f t="shared" si="290"/>
        <v>0</v>
      </c>
      <c r="MB104" s="240">
        <f t="shared" si="290"/>
        <v>0</v>
      </c>
      <c r="MC104" s="240">
        <f t="shared" si="290"/>
        <v>0</v>
      </c>
      <c r="MD104" s="240">
        <f t="shared" si="290"/>
        <v>0</v>
      </c>
      <c r="ME104" s="240">
        <f t="shared" si="290"/>
        <v>0</v>
      </c>
      <c r="MF104" s="240">
        <f t="shared" si="290"/>
        <v>0</v>
      </c>
      <c r="MG104" s="240">
        <f t="shared" si="290"/>
        <v>0</v>
      </c>
      <c r="MH104" s="240">
        <f t="shared" si="290"/>
        <v>0</v>
      </c>
      <c r="MI104" s="240">
        <f t="shared" si="290"/>
        <v>0</v>
      </c>
      <c r="MJ104" s="240">
        <f t="shared" si="290"/>
        <v>0</v>
      </c>
      <c r="MK104" s="240">
        <f t="shared" si="290"/>
        <v>0</v>
      </c>
      <c r="ML104" s="240">
        <f t="shared" si="290"/>
        <v>0</v>
      </c>
      <c r="MM104" s="240">
        <f t="shared" ref="MM104:MX104" si="291">SUM(MM105:MM147)</f>
        <v>0</v>
      </c>
      <c r="MN104" s="240">
        <f t="shared" si="291"/>
        <v>0</v>
      </c>
      <c r="MO104" s="240">
        <f t="shared" si="291"/>
        <v>0</v>
      </c>
      <c r="MP104" s="240">
        <f t="shared" si="291"/>
        <v>0</v>
      </c>
      <c r="MQ104" s="240">
        <f t="shared" si="291"/>
        <v>0</v>
      </c>
      <c r="MR104" s="240">
        <f t="shared" ref="MR104" si="292">SUM(MR105:MR147)</f>
        <v>0</v>
      </c>
      <c r="MS104" s="240">
        <f t="shared" si="291"/>
        <v>0</v>
      </c>
      <c r="MT104" s="240">
        <f t="shared" si="291"/>
        <v>0</v>
      </c>
      <c r="MU104" s="240">
        <f t="shared" si="291"/>
        <v>0</v>
      </c>
      <c r="MV104" s="240">
        <f t="shared" si="291"/>
        <v>0</v>
      </c>
      <c r="MW104" s="240">
        <f t="shared" si="291"/>
        <v>0</v>
      </c>
      <c r="MX104" s="240">
        <f t="shared" si="291"/>
        <v>0</v>
      </c>
      <c r="MY104" s="240">
        <f t="shared" si="255"/>
        <v>1655569468</v>
      </c>
      <c r="NB104" s="240">
        <f>NB105</f>
        <v>5142940178</v>
      </c>
      <c r="NC104" s="240">
        <f t="shared" ref="NC104:NS104" si="293">SUM(NC105:NC147)</f>
        <v>0</v>
      </c>
      <c r="ND104" s="240">
        <f t="shared" si="293"/>
        <v>0</v>
      </c>
      <c r="NE104" s="240">
        <f t="shared" si="293"/>
        <v>5422768371</v>
      </c>
      <c r="NF104" s="240">
        <f t="shared" si="293"/>
        <v>0</v>
      </c>
      <c r="NG104" s="240">
        <f t="shared" si="293"/>
        <v>0</v>
      </c>
      <c r="NH104" s="240">
        <f t="shared" si="293"/>
        <v>0</v>
      </c>
      <c r="NI104" s="240">
        <f t="shared" si="293"/>
        <v>0</v>
      </c>
      <c r="NJ104" s="240">
        <f t="shared" si="293"/>
        <v>0</v>
      </c>
      <c r="NK104" s="240">
        <f t="shared" si="293"/>
        <v>0</v>
      </c>
      <c r="NL104" s="240">
        <f t="shared" si="293"/>
        <v>0</v>
      </c>
      <c r="NM104" s="240">
        <f t="shared" si="293"/>
        <v>0</v>
      </c>
      <c r="NN104" s="240">
        <f t="shared" si="293"/>
        <v>0</v>
      </c>
      <c r="NO104" s="240">
        <f t="shared" si="293"/>
        <v>0</v>
      </c>
      <c r="NP104" s="240">
        <f t="shared" si="293"/>
        <v>0</v>
      </c>
      <c r="NQ104" s="240">
        <f t="shared" si="293"/>
        <v>0</v>
      </c>
      <c r="NR104" s="240">
        <f t="shared" si="293"/>
        <v>0</v>
      </c>
      <c r="NS104" s="240">
        <f t="shared" si="293"/>
        <v>0</v>
      </c>
      <c r="NT104" s="240">
        <f t="shared" ref="NT104:OF104" si="294">SUM(NT105:NT147)</f>
        <v>0</v>
      </c>
      <c r="NU104" s="240">
        <f t="shared" si="294"/>
        <v>0</v>
      </c>
      <c r="NV104" s="240">
        <f t="shared" si="294"/>
        <v>0</v>
      </c>
      <c r="NW104" s="240">
        <f t="shared" si="294"/>
        <v>0</v>
      </c>
      <c r="NX104" s="240">
        <f t="shared" si="294"/>
        <v>0</v>
      </c>
      <c r="NY104" s="240">
        <f t="shared" ref="NY104" si="295">SUM(NY105:NY147)</f>
        <v>0</v>
      </c>
      <c r="NZ104" s="240">
        <f t="shared" si="294"/>
        <v>0</v>
      </c>
      <c r="OA104" s="240">
        <f t="shared" si="294"/>
        <v>0</v>
      </c>
      <c r="OB104" s="240">
        <f t="shared" si="294"/>
        <v>0</v>
      </c>
      <c r="OC104" s="240">
        <f t="shared" si="294"/>
        <v>0</v>
      </c>
      <c r="OD104" s="240">
        <f t="shared" si="294"/>
        <v>0</v>
      </c>
      <c r="OE104" s="240">
        <f t="shared" si="294"/>
        <v>0</v>
      </c>
      <c r="OF104" s="240">
        <f t="shared" si="294"/>
        <v>5422768371</v>
      </c>
      <c r="OI104" s="240">
        <f>OI105</f>
        <v>6333338441</v>
      </c>
      <c r="OJ104" s="240">
        <f t="shared" ref="OJ104:OZ104" si="296">SUM(OJ105:OJ147)</f>
        <v>6333338441</v>
      </c>
      <c r="OK104" s="240">
        <f t="shared" si="296"/>
        <v>0</v>
      </c>
      <c r="OL104" s="240">
        <f t="shared" si="296"/>
        <v>7311696043</v>
      </c>
      <c r="OM104" s="240">
        <f t="shared" si="296"/>
        <v>0</v>
      </c>
      <c r="ON104" s="240">
        <f t="shared" si="296"/>
        <v>0</v>
      </c>
      <c r="OO104" s="240">
        <f t="shared" si="296"/>
        <v>0</v>
      </c>
      <c r="OP104" s="240">
        <f t="shared" si="296"/>
        <v>0</v>
      </c>
      <c r="OQ104" s="240">
        <f t="shared" si="296"/>
        <v>0</v>
      </c>
      <c r="OR104" s="240">
        <f t="shared" si="296"/>
        <v>0</v>
      </c>
      <c r="OS104" s="240">
        <f t="shared" si="296"/>
        <v>0</v>
      </c>
      <c r="OT104" s="240">
        <f t="shared" si="296"/>
        <v>0</v>
      </c>
      <c r="OU104" s="240">
        <f t="shared" si="296"/>
        <v>0</v>
      </c>
      <c r="OV104" s="240">
        <f t="shared" si="296"/>
        <v>0</v>
      </c>
      <c r="OW104" s="240">
        <f t="shared" si="296"/>
        <v>0</v>
      </c>
      <c r="OX104" s="240">
        <f t="shared" si="296"/>
        <v>0</v>
      </c>
      <c r="OY104" s="240">
        <f t="shared" si="296"/>
        <v>0</v>
      </c>
      <c r="OZ104" s="240">
        <f t="shared" si="296"/>
        <v>0</v>
      </c>
      <c r="PA104" s="240">
        <f t="shared" ref="PA104:PL104" si="297">SUM(PA105:PA147)</f>
        <v>0</v>
      </c>
      <c r="PB104" s="240">
        <f t="shared" si="297"/>
        <v>0</v>
      </c>
      <c r="PC104" s="240">
        <f t="shared" si="297"/>
        <v>0</v>
      </c>
      <c r="PD104" s="240">
        <f t="shared" si="297"/>
        <v>0</v>
      </c>
      <c r="PE104" s="240">
        <f t="shared" si="297"/>
        <v>0</v>
      </c>
      <c r="PF104" s="240">
        <f t="shared" ref="PF104" si="298">SUM(PF105:PF147)</f>
        <v>0</v>
      </c>
      <c r="PG104" s="240">
        <f t="shared" si="297"/>
        <v>0</v>
      </c>
      <c r="PH104" s="240">
        <f t="shared" si="297"/>
        <v>0</v>
      </c>
      <c r="PI104" s="240">
        <f t="shared" si="297"/>
        <v>0</v>
      </c>
      <c r="PJ104" s="240">
        <f t="shared" si="297"/>
        <v>0</v>
      </c>
      <c r="PK104" s="240">
        <f t="shared" si="297"/>
        <v>0</v>
      </c>
      <c r="PL104" s="240">
        <f t="shared" si="297"/>
        <v>0</v>
      </c>
      <c r="PM104" s="240">
        <f t="shared" si="257"/>
        <v>7311696043</v>
      </c>
      <c r="PP104" s="240">
        <f>PP105</f>
        <v>7873201313</v>
      </c>
      <c r="PQ104" s="240">
        <f t="shared" ref="PQ104:QG104" si="299">SUM(PQ105:PQ147)</f>
        <v>0</v>
      </c>
      <c r="PR104" s="240">
        <f t="shared" si="299"/>
        <v>0</v>
      </c>
      <c r="PS104" s="240">
        <f t="shared" si="299"/>
        <v>0</v>
      </c>
      <c r="PT104" s="240">
        <f t="shared" si="299"/>
        <v>0</v>
      </c>
      <c r="PU104" s="240">
        <f t="shared" si="299"/>
        <v>0</v>
      </c>
      <c r="PV104" s="240">
        <f t="shared" si="299"/>
        <v>0</v>
      </c>
      <c r="PW104" s="240">
        <f t="shared" si="299"/>
        <v>0</v>
      </c>
      <c r="PX104" s="240">
        <f t="shared" si="299"/>
        <v>0</v>
      </c>
      <c r="PY104" s="240">
        <f t="shared" si="299"/>
        <v>0</v>
      </c>
      <c r="PZ104" s="240">
        <f t="shared" si="299"/>
        <v>0</v>
      </c>
      <c r="QA104" s="240">
        <f t="shared" si="299"/>
        <v>0</v>
      </c>
      <c r="QB104" s="240">
        <f t="shared" si="299"/>
        <v>0</v>
      </c>
      <c r="QC104" s="240">
        <f t="shared" si="299"/>
        <v>0</v>
      </c>
      <c r="QD104" s="240">
        <f t="shared" si="299"/>
        <v>0</v>
      </c>
      <c r="QE104" s="240">
        <f t="shared" si="299"/>
        <v>0</v>
      </c>
      <c r="QF104" s="240">
        <f t="shared" si="299"/>
        <v>0</v>
      </c>
      <c r="QG104" s="240">
        <f t="shared" si="299"/>
        <v>0</v>
      </c>
      <c r="QH104" s="240">
        <f t="shared" ref="QH104:QS104" si="300">SUM(QH105:QH147)</f>
        <v>0</v>
      </c>
      <c r="QI104" s="240">
        <f t="shared" si="300"/>
        <v>0</v>
      </c>
      <c r="QJ104" s="240">
        <f t="shared" si="300"/>
        <v>0</v>
      </c>
      <c r="QK104" s="240">
        <f t="shared" si="300"/>
        <v>0</v>
      </c>
      <c r="QL104" s="240">
        <f t="shared" si="300"/>
        <v>0</v>
      </c>
      <c r="QM104" s="240">
        <f t="shared" ref="QM104" si="301">SUM(QM105:QM147)</f>
        <v>0</v>
      </c>
      <c r="QN104" s="240">
        <f t="shared" si="300"/>
        <v>0</v>
      </c>
      <c r="QO104" s="240">
        <f t="shared" si="300"/>
        <v>0</v>
      </c>
      <c r="QP104" s="240">
        <f t="shared" si="300"/>
        <v>0</v>
      </c>
      <c r="QQ104" s="240">
        <f t="shared" si="300"/>
        <v>0</v>
      </c>
      <c r="QR104" s="240">
        <f t="shared" si="300"/>
        <v>0</v>
      </c>
      <c r="QS104" s="240">
        <f t="shared" si="300"/>
        <v>0</v>
      </c>
      <c r="QT104" s="242">
        <f t="shared" si="258"/>
        <v>7873201313</v>
      </c>
      <c r="QU104" s="235"/>
      <c r="QV104" s="235"/>
      <c r="QW104" s="240">
        <f>QW105</f>
        <v>0</v>
      </c>
      <c r="QX104" s="240">
        <f t="shared" ref="QX104:RN104" si="302">SUM(QX105:QX147)</f>
        <v>0</v>
      </c>
      <c r="QY104" s="240">
        <f t="shared" si="302"/>
        <v>0</v>
      </c>
      <c r="QZ104" s="240">
        <f t="shared" si="302"/>
        <v>0</v>
      </c>
      <c r="RA104" s="240">
        <f t="shared" si="302"/>
        <v>0</v>
      </c>
      <c r="RB104" s="240">
        <f t="shared" si="302"/>
        <v>0</v>
      </c>
      <c r="RC104" s="240">
        <f t="shared" si="302"/>
        <v>0</v>
      </c>
      <c r="RD104" s="240">
        <f t="shared" si="302"/>
        <v>0</v>
      </c>
      <c r="RE104" s="240">
        <f t="shared" si="302"/>
        <v>0</v>
      </c>
      <c r="RF104" s="240">
        <f t="shared" si="302"/>
        <v>0</v>
      </c>
      <c r="RG104" s="240">
        <f t="shared" si="302"/>
        <v>0</v>
      </c>
      <c r="RH104" s="240">
        <f t="shared" si="302"/>
        <v>0</v>
      </c>
      <c r="RI104" s="240">
        <f t="shared" si="302"/>
        <v>0</v>
      </c>
      <c r="RJ104" s="240">
        <f t="shared" si="302"/>
        <v>0</v>
      </c>
      <c r="RK104" s="240">
        <f t="shared" si="302"/>
        <v>0</v>
      </c>
      <c r="RL104" s="240">
        <f t="shared" si="302"/>
        <v>0</v>
      </c>
      <c r="RM104" s="240">
        <f t="shared" si="302"/>
        <v>0</v>
      </c>
      <c r="RN104" s="240">
        <f t="shared" si="302"/>
        <v>0</v>
      </c>
      <c r="RO104" s="240">
        <f t="shared" ref="RO104:SA104" si="303">SUM(RO105:RO147)</f>
        <v>0</v>
      </c>
      <c r="RP104" s="240">
        <f t="shared" si="303"/>
        <v>0</v>
      </c>
      <c r="RQ104" s="240">
        <f t="shared" si="303"/>
        <v>0</v>
      </c>
      <c r="RR104" s="240">
        <f t="shared" si="303"/>
        <v>0</v>
      </c>
      <c r="RS104" s="240">
        <f t="shared" si="303"/>
        <v>0</v>
      </c>
      <c r="RT104" s="240">
        <f t="shared" ref="RT104" si="304">SUM(RT105:RT147)</f>
        <v>0</v>
      </c>
      <c r="RU104" s="240">
        <f t="shared" si="303"/>
        <v>0</v>
      </c>
      <c r="RV104" s="240">
        <f t="shared" si="303"/>
        <v>0</v>
      </c>
      <c r="RW104" s="240">
        <f t="shared" si="303"/>
        <v>0</v>
      </c>
      <c r="RX104" s="240">
        <f t="shared" si="303"/>
        <v>0</v>
      </c>
      <c r="RY104" s="240">
        <f t="shared" si="303"/>
        <v>0</v>
      </c>
      <c r="RZ104" s="240">
        <f t="shared" si="303"/>
        <v>0</v>
      </c>
      <c r="SA104" s="240">
        <f t="shared" si="303"/>
        <v>0</v>
      </c>
    </row>
    <row r="105" spans="1:495" ht="15" hidden="1" outlineLevel="1" collapsed="1">
      <c r="A105" s="604">
        <f t="shared" si="253"/>
        <v>93</v>
      </c>
      <c r="B105" s="286" t="s">
        <v>343</v>
      </c>
      <c r="C105" s="517"/>
      <c r="D105" s="517"/>
      <c r="E105" s="518">
        <f>IF(E$13&lt;&gt;"",$C105,)</f>
        <v>0</v>
      </c>
      <c r="F105" s="242">
        <f t="shared" ref="F105:AG105" si="305">IF(F$13&lt;&gt;"",$C105,)</f>
        <v>0</v>
      </c>
      <c r="G105" s="517">
        <f t="shared" si="305"/>
        <v>0</v>
      </c>
      <c r="H105" s="242">
        <f t="shared" si="305"/>
        <v>0</v>
      </c>
      <c r="I105" s="242">
        <f t="shared" si="305"/>
        <v>0</v>
      </c>
      <c r="J105" s="242">
        <f t="shared" si="305"/>
        <v>0</v>
      </c>
      <c r="K105" s="242">
        <f t="shared" si="305"/>
        <v>0</v>
      </c>
      <c r="L105" s="242">
        <f t="shared" si="305"/>
        <v>0</v>
      </c>
      <c r="M105" s="242">
        <f t="shared" si="305"/>
        <v>0</v>
      </c>
      <c r="N105" s="242">
        <f t="shared" si="305"/>
        <v>0</v>
      </c>
      <c r="O105" s="242">
        <f t="shared" si="305"/>
        <v>0</v>
      </c>
      <c r="P105" s="242">
        <f t="shared" si="305"/>
        <v>0</v>
      </c>
      <c r="Q105" s="242">
        <f t="shared" si="305"/>
        <v>0</v>
      </c>
      <c r="R105" s="242">
        <f t="shared" si="305"/>
        <v>0</v>
      </c>
      <c r="S105" s="242">
        <f t="shared" si="305"/>
        <v>0</v>
      </c>
      <c r="T105" s="242">
        <f t="shared" si="305"/>
        <v>0</v>
      </c>
      <c r="U105" s="242">
        <f t="shared" si="305"/>
        <v>0</v>
      </c>
      <c r="V105" s="242">
        <f t="shared" si="305"/>
        <v>0</v>
      </c>
      <c r="W105" s="242">
        <f t="shared" si="305"/>
        <v>0</v>
      </c>
      <c r="X105" s="242">
        <f t="shared" si="305"/>
        <v>0</v>
      </c>
      <c r="Y105" s="242">
        <f t="shared" si="305"/>
        <v>0</v>
      </c>
      <c r="Z105" s="242">
        <f t="shared" si="305"/>
        <v>0</v>
      </c>
      <c r="AA105" s="242">
        <f t="shared" si="305"/>
        <v>0</v>
      </c>
      <c r="AB105" s="242">
        <f t="shared" si="305"/>
        <v>0</v>
      </c>
      <c r="AC105" s="242">
        <f t="shared" si="305"/>
        <v>0</v>
      </c>
      <c r="AD105" s="242">
        <f t="shared" si="305"/>
        <v>0</v>
      </c>
      <c r="AE105" s="242">
        <f t="shared" si="305"/>
        <v>0</v>
      </c>
      <c r="AF105" s="242">
        <f t="shared" si="305"/>
        <v>0</v>
      </c>
      <c r="AG105" s="242">
        <f t="shared" si="305"/>
        <v>0</v>
      </c>
      <c r="AJ105" s="242"/>
      <c r="AK105" s="242"/>
      <c r="AL105" s="242">
        <f t="shared" ref="AL105:AO105" si="306">IF(AL$13&lt;&gt;"",$AJ105,)</f>
        <v>0</v>
      </c>
      <c r="AM105" s="242">
        <f t="shared" si="306"/>
        <v>0</v>
      </c>
      <c r="AN105" s="242">
        <f t="shared" si="306"/>
        <v>0</v>
      </c>
      <c r="AO105" s="242">
        <f t="shared" si="306"/>
        <v>0</v>
      </c>
      <c r="AP105" s="242">
        <f t="shared" ref="AP105:AR105" si="307">IF(AP$13&lt;&gt;"",$AJ105,)</f>
        <v>0</v>
      </c>
      <c r="AQ105" s="242">
        <f t="shared" si="307"/>
        <v>0</v>
      </c>
      <c r="AR105" s="242">
        <f t="shared" si="307"/>
        <v>0</v>
      </c>
      <c r="AS105" s="242">
        <f t="shared" ref="AS105:AU105" si="308">IF(AS$13&lt;&gt;"",$AJ105,)</f>
        <v>0</v>
      </c>
      <c r="AT105" s="242">
        <f t="shared" si="308"/>
        <v>0</v>
      </c>
      <c r="AU105" s="242">
        <f t="shared" si="308"/>
        <v>0</v>
      </c>
      <c r="AV105" s="242">
        <f t="shared" ref="AV105:AX105" si="309">IF(AV$13&lt;&gt;"",$AJ105,)</f>
        <v>0</v>
      </c>
      <c r="AW105" s="242">
        <f t="shared" si="309"/>
        <v>0</v>
      </c>
      <c r="AX105" s="242">
        <f t="shared" si="309"/>
        <v>0</v>
      </c>
      <c r="AY105" s="242">
        <f t="shared" ref="AY105:BN105" si="310">IF(AY$13&lt;&gt;"",$AJ105,)</f>
        <v>0</v>
      </c>
      <c r="AZ105" s="242">
        <f t="shared" si="310"/>
        <v>0</v>
      </c>
      <c r="BA105" s="242">
        <f t="shared" si="310"/>
        <v>0</v>
      </c>
      <c r="BB105" s="242">
        <f t="shared" si="310"/>
        <v>0</v>
      </c>
      <c r="BC105" s="242">
        <f t="shared" si="310"/>
        <v>0</v>
      </c>
      <c r="BD105" s="242">
        <f t="shared" si="310"/>
        <v>0</v>
      </c>
      <c r="BE105" s="242">
        <f t="shared" si="310"/>
        <v>0</v>
      </c>
      <c r="BF105" s="242">
        <f t="shared" si="310"/>
        <v>0</v>
      </c>
      <c r="BG105" s="242">
        <f t="shared" si="310"/>
        <v>0</v>
      </c>
      <c r="BH105" s="242">
        <f t="shared" si="310"/>
        <v>0</v>
      </c>
      <c r="BI105" s="242">
        <f t="shared" si="310"/>
        <v>0</v>
      </c>
      <c r="BJ105" s="242">
        <f t="shared" si="310"/>
        <v>0</v>
      </c>
      <c r="BK105" s="242">
        <f t="shared" si="310"/>
        <v>0</v>
      </c>
      <c r="BL105" s="242">
        <f t="shared" si="310"/>
        <v>0</v>
      </c>
      <c r="BM105" s="242">
        <f t="shared" si="310"/>
        <v>0</v>
      </c>
      <c r="BN105" s="242">
        <f t="shared" si="310"/>
        <v>0</v>
      </c>
      <c r="BQ105" s="242"/>
      <c r="BR105" s="242"/>
      <c r="BS105" s="242">
        <f t="shared" ref="BS105:BU105" si="311">IF(BS$13&lt;&gt;"",$BQ105,)</f>
        <v>0</v>
      </c>
      <c r="BT105" s="242">
        <f t="shared" si="311"/>
        <v>0</v>
      </c>
      <c r="BU105" s="242">
        <f t="shared" si="311"/>
        <v>0</v>
      </c>
      <c r="BV105" s="242">
        <f t="shared" ref="BV105:BZ105" si="312">IF(BV$13&lt;&gt;"",$BQ105,)</f>
        <v>0</v>
      </c>
      <c r="BW105" s="242">
        <f t="shared" si="312"/>
        <v>0</v>
      </c>
      <c r="BX105" s="242">
        <f t="shared" si="312"/>
        <v>0</v>
      </c>
      <c r="BY105" s="242">
        <f t="shared" si="312"/>
        <v>0</v>
      </c>
      <c r="BZ105" s="242">
        <f t="shared" si="312"/>
        <v>0</v>
      </c>
      <c r="CA105" s="242">
        <f t="shared" ref="CA105:CU105" si="313">IF(CA$13&lt;&gt;"",$BQ105,)</f>
        <v>0</v>
      </c>
      <c r="CB105" s="242">
        <f t="shared" si="313"/>
        <v>0</v>
      </c>
      <c r="CC105" s="242">
        <f t="shared" si="313"/>
        <v>0</v>
      </c>
      <c r="CD105" s="242">
        <f t="shared" si="313"/>
        <v>0</v>
      </c>
      <c r="CE105" s="242">
        <f t="shared" si="313"/>
        <v>0</v>
      </c>
      <c r="CF105" s="242">
        <f t="shared" si="313"/>
        <v>0</v>
      </c>
      <c r="CG105" s="242">
        <f t="shared" si="313"/>
        <v>0</v>
      </c>
      <c r="CH105" s="242">
        <f t="shared" si="313"/>
        <v>0</v>
      </c>
      <c r="CI105" s="242">
        <f t="shared" si="313"/>
        <v>0</v>
      </c>
      <c r="CJ105" s="242">
        <f t="shared" si="313"/>
        <v>0</v>
      </c>
      <c r="CK105" s="242">
        <f t="shared" si="313"/>
        <v>0</v>
      </c>
      <c r="CL105" s="242">
        <f t="shared" si="313"/>
        <v>0</v>
      </c>
      <c r="CM105" s="242">
        <f t="shared" si="313"/>
        <v>0</v>
      </c>
      <c r="CN105" s="242">
        <f t="shared" si="313"/>
        <v>0</v>
      </c>
      <c r="CO105" s="242">
        <f t="shared" si="313"/>
        <v>0</v>
      </c>
      <c r="CP105" s="242">
        <f t="shared" si="313"/>
        <v>0</v>
      </c>
      <c r="CQ105" s="242">
        <f t="shared" si="313"/>
        <v>0</v>
      </c>
      <c r="CR105" s="242">
        <f t="shared" si="313"/>
        <v>0</v>
      </c>
      <c r="CS105" s="242">
        <f t="shared" si="313"/>
        <v>0</v>
      </c>
      <c r="CT105" s="242">
        <f t="shared" si="313"/>
        <v>0</v>
      </c>
      <c r="CU105" s="242">
        <f t="shared" si="313"/>
        <v>0</v>
      </c>
      <c r="CX105" s="242"/>
      <c r="CY105" s="242"/>
      <c r="CZ105" s="242">
        <f t="shared" ref="CZ105:DC105" si="314">IF(CZ$13&lt;&gt;"",$CX105,)</f>
        <v>0</v>
      </c>
      <c r="DA105" s="242">
        <f t="shared" si="314"/>
        <v>0</v>
      </c>
      <c r="DB105" s="242">
        <f t="shared" si="314"/>
        <v>0</v>
      </c>
      <c r="DC105" s="242">
        <f t="shared" si="314"/>
        <v>0</v>
      </c>
      <c r="DD105" s="242">
        <f t="shared" ref="DD105:DG105" si="315">IF(DD$13&lt;&gt;"",$CX105,)</f>
        <v>0</v>
      </c>
      <c r="DE105" s="242">
        <f t="shared" si="315"/>
        <v>0</v>
      </c>
      <c r="DF105" s="242">
        <f t="shared" si="315"/>
        <v>0</v>
      </c>
      <c r="DG105" s="242">
        <f t="shared" si="315"/>
        <v>0</v>
      </c>
      <c r="DH105" s="242">
        <f t="shared" ref="DH105:DK105" si="316">IF(DH$13&lt;&gt;"",$CX105,)</f>
        <v>0</v>
      </c>
      <c r="DI105" s="242">
        <f t="shared" si="316"/>
        <v>0</v>
      </c>
      <c r="DJ105" s="242">
        <f t="shared" si="316"/>
        <v>0</v>
      </c>
      <c r="DK105" s="242">
        <f t="shared" si="316"/>
        <v>0</v>
      </c>
      <c r="DL105" s="242">
        <f t="shared" ref="DL105:EB105" si="317">IF(DL$13&lt;&gt;"",$CX105,)</f>
        <v>0</v>
      </c>
      <c r="DM105" s="242">
        <f t="shared" si="317"/>
        <v>0</v>
      </c>
      <c r="DN105" s="242">
        <f t="shared" si="317"/>
        <v>0</v>
      </c>
      <c r="DO105" s="242">
        <f t="shared" si="317"/>
        <v>0</v>
      </c>
      <c r="DP105" s="242">
        <f t="shared" si="317"/>
        <v>0</v>
      </c>
      <c r="DQ105" s="242">
        <f t="shared" si="317"/>
        <v>0</v>
      </c>
      <c r="DR105" s="242">
        <f t="shared" si="317"/>
        <v>0</v>
      </c>
      <c r="DS105" s="242">
        <f t="shared" si="317"/>
        <v>0</v>
      </c>
      <c r="DT105" s="242">
        <f t="shared" si="317"/>
        <v>0</v>
      </c>
      <c r="DU105" s="242">
        <f t="shared" si="317"/>
        <v>0</v>
      </c>
      <c r="DV105" s="242">
        <f t="shared" si="317"/>
        <v>0</v>
      </c>
      <c r="DW105" s="242">
        <f t="shared" si="317"/>
        <v>0</v>
      </c>
      <c r="DX105" s="242">
        <f t="shared" si="317"/>
        <v>0</v>
      </c>
      <c r="DY105" s="242">
        <f t="shared" si="317"/>
        <v>0</v>
      </c>
      <c r="DZ105" s="242">
        <f t="shared" si="317"/>
        <v>0</v>
      </c>
      <c r="EA105" s="242">
        <f t="shared" si="317"/>
        <v>0</v>
      </c>
      <c r="EB105" s="242">
        <f t="shared" si="317"/>
        <v>0</v>
      </c>
      <c r="EE105" s="242"/>
      <c r="EF105" s="242"/>
      <c r="EG105" s="242">
        <f t="shared" ref="EG105:EJ105" si="318">IF(EG$13&lt;&gt;"",$EE105,)</f>
        <v>0</v>
      </c>
      <c r="EH105" s="242">
        <f t="shared" si="318"/>
        <v>0</v>
      </c>
      <c r="EI105" s="242">
        <f t="shared" si="318"/>
        <v>0</v>
      </c>
      <c r="EJ105" s="242">
        <f t="shared" si="318"/>
        <v>0</v>
      </c>
      <c r="EK105" s="242">
        <f t="shared" ref="EK105:EN105" si="319">IF(EK$13&lt;&gt;"",$EE105,)</f>
        <v>0</v>
      </c>
      <c r="EL105" s="242">
        <f t="shared" si="319"/>
        <v>0</v>
      </c>
      <c r="EM105" s="242">
        <f t="shared" si="319"/>
        <v>0</v>
      </c>
      <c r="EN105" s="242">
        <f t="shared" si="319"/>
        <v>0</v>
      </c>
      <c r="EO105" s="242">
        <f t="shared" ref="EO105:ER105" si="320">IF(EO$13&lt;&gt;"",$EE105,)</f>
        <v>0</v>
      </c>
      <c r="EP105" s="242">
        <f t="shared" si="320"/>
        <v>0</v>
      </c>
      <c r="EQ105" s="242">
        <f t="shared" si="320"/>
        <v>0</v>
      </c>
      <c r="ER105" s="242">
        <f t="shared" si="320"/>
        <v>0</v>
      </c>
      <c r="ES105" s="242">
        <f t="shared" ref="ES105:FI105" si="321">IF(ES$13&lt;&gt;"",$EE105,)</f>
        <v>0</v>
      </c>
      <c r="ET105" s="242">
        <f t="shared" si="321"/>
        <v>0</v>
      </c>
      <c r="EU105" s="242">
        <f t="shared" si="321"/>
        <v>0</v>
      </c>
      <c r="EV105" s="242">
        <f t="shared" si="321"/>
        <v>0</v>
      </c>
      <c r="EW105" s="242">
        <f t="shared" si="321"/>
        <v>0</v>
      </c>
      <c r="EX105" s="242">
        <f t="shared" si="321"/>
        <v>0</v>
      </c>
      <c r="EY105" s="242">
        <f t="shared" si="321"/>
        <v>0</v>
      </c>
      <c r="EZ105" s="242">
        <f t="shared" si="321"/>
        <v>0</v>
      </c>
      <c r="FA105" s="242">
        <f t="shared" si="321"/>
        <v>0</v>
      </c>
      <c r="FB105" s="242">
        <f t="shared" si="321"/>
        <v>0</v>
      </c>
      <c r="FC105" s="242">
        <f t="shared" si="321"/>
        <v>0</v>
      </c>
      <c r="FD105" s="242">
        <f t="shared" si="321"/>
        <v>0</v>
      </c>
      <c r="FE105" s="242">
        <f t="shared" si="321"/>
        <v>0</v>
      </c>
      <c r="FF105" s="242">
        <f t="shared" si="321"/>
        <v>0</v>
      </c>
      <c r="FG105" s="242">
        <f t="shared" si="321"/>
        <v>0</v>
      </c>
      <c r="FH105" s="242">
        <f t="shared" si="321"/>
        <v>0</v>
      </c>
      <c r="FI105" s="242">
        <f t="shared" si="321"/>
        <v>0</v>
      </c>
      <c r="FL105" s="242"/>
      <c r="FM105" s="242"/>
      <c r="FN105" s="242">
        <f t="shared" ref="FN105:GC105" si="322">IF(FN$13&lt;&gt;"",$FL105,)</f>
        <v>0</v>
      </c>
      <c r="FO105" s="242">
        <f t="shared" si="322"/>
        <v>0</v>
      </c>
      <c r="FP105" s="242">
        <f t="shared" si="322"/>
        <v>0</v>
      </c>
      <c r="FQ105" s="242">
        <f t="shared" si="322"/>
        <v>0</v>
      </c>
      <c r="FR105" s="242">
        <f t="shared" si="322"/>
        <v>0</v>
      </c>
      <c r="FS105" s="242">
        <f t="shared" si="322"/>
        <v>0</v>
      </c>
      <c r="FT105" s="242">
        <f t="shared" si="322"/>
        <v>0</v>
      </c>
      <c r="FU105" s="242">
        <f t="shared" si="322"/>
        <v>0</v>
      </c>
      <c r="FV105" s="242">
        <f t="shared" si="322"/>
        <v>0</v>
      </c>
      <c r="FW105" s="242">
        <f t="shared" si="322"/>
        <v>0</v>
      </c>
      <c r="FX105" s="242">
        <f t="shared" si="322"/>
        <v>0</v>
      </c>
      <c r="FY105" s="242">
        <f t="shared" si="322"/>
        <v>0</v>
      </c>
      <c r="FZ105" s="242">
        <f t="shared" si="322"/>
        <v>0</v>
      </c>
      <c r="GA105" s="242">
        <f t="shared" si="322"/>
        <v>0</v>
      </c>
      <c r="GB105" s="242">
        <f t="shared" si="322"/>
        <v>0</v>
      </c>
      <c r="GC105" s="242">
        <f t="shared" si="322"/>
        <v>0</v>
      </c>
      <c r="GD105" s="242">
        <f t="shared" ref="GD105:GP105" si="323">IF(GD$13&lt;&gt;"",$FL105,)</f>
        <v>0</v>
      </c>
      <c r="GE105" s="242">
        <f t="shared" si="323"/>
        <v>0</v>
      </c>
      <c r="GF105" s="242">
        <f t="shared" si="323"/>
        <v>0</v>
      </c>
      <c r="GG105" s="242">
        <f t="shared" si="323"/>
        <v>0</v>
      </c>
      <c r="GH105" s="242">
        <f t="shared" si="323"/>
        <v>0</v>
      </c>
      <c r="GI105" s="242">
        <f t="shared" si="323"/>
        <v>0</v>
      </c>
      <c r="GJ105" s="242">
        <f t="shared" si="323"/>
        <v>0</v>
      </c>
      <c r="GK105" s="242">
        <f t="shared" si="323"/>
        <v>0</v>
      </c>
      <c r="GL105" s="242">
        <f>IF(GL$13&lt;&gt;"",$FL105,)</f>
        <v>0</v>
      </c>
      <c r="GM105" s="242">
        <f>IF(GM$13&lt;&gt;"",$FL105,)</f>
        <v>0</v>
      </c>
      <c r="GN105" s="242">
        <f>IF(GN$13&lt;&gt;"",$FL105,)</f>
        <v>0</v>
      </c>
      <c r="GO105" s="242">
        <f>IF(GO$13&lt;&gt;"",$FL105,)</f>
        <v>0</v>
      </c>
      <c r="GP105" s="242">
        <f t="shared" si="323"/>
        <v>0</v>
      </c>
      <c r="GS105" s="242"/>
      <c r="GT105" s="242"/>
      <c r="GU105" s="242"/>
      <c r="GV105" s="242"/>
      <c r="GW105" s="242"/>
      <c r="GX105" s="242"/>
      <c r="GY105" s="242"/>
      <c r="GZ105" s="242"/>
      <c r="HA105" s="242"/>
      <c r="HB105" s="242"/>
      <c r="HC105" s="242"/>
      <c r="HD105" s="242"/>
      <c r="HE105" s="242"/>
      <c r="HF105" s="242"/>
      <c r="HG105" s="242"/>
      <c r="HH105" s="242"/>
      <c r="HI105" s="242"/>
      <c r="HJ105" s="242"/>
      <c r="HK105" s="242"/>
      <c r="HL105" s="242"/>
      <c r="HM105" s="242"/>
      <c r="HN105" s="242"/>
      <c r="HO105" s="242"/>
      <c r="HP105" s="242"/>
      <c r="HQ105" s="242"/>
      <c r="HR105" s="242"/>
      <c r="HS105" s="242"/>
      <c r="HT105" s="242"/>
      <c r="HU105" s="242"/>
      <c r="HV105" s="242"/>
      <c r="HW105" s="242"/>
      <c r="HX105" s="223"/>
      <c r="HY105" s="223"/>
      <c r="HZ105" s="242">
        <v>833886938</v>
      </c>
      <c r="IA105" s="242">
        <v>833886940</v>
      </c>
      <c r="IB105" s="242">
        <f t="shared" ref="IB105:IQ106" si="324">IF(IB$13&lt;&gt;"",$HZ105,)</f>
        <v>0</v>
      </c>
      <c r="IC105" s="242">
        <f t="shared" si="324"/>
        <v>833886938</v>
      </c>
      <c r="ID105" s="242">
        <f t="shared" si="324"/>
        <v>0</v>
      </c>
      <c r="IE105" s="242">
        <f t="shared" si="324"/>
        <v>833886938</v>
      </c>
      <c r="IF105" s="242">
        <f t="shared" si="324"/>
        <v>0</v>
      </c>
      <c r="IG105" s="242">
        <f t="shared" si="324"/>
        <v>0</v>
      </c>
      <c r="IH105" s="242">
        <f t="shared" si="324"/>
        <v>0</v>
      </c>
      <c r="II105" s="242">
        <f t="shared" si="324"/>
        <v>833886938</v>
      </c>
      <c r="IJ105" s="242">
        <f t="shared" si="324"/>
        <v>0</v>
      </c>
      <c r="IK105" s="242">
        <f t="shared" si="324"/>
        <v>0</v>
      </c>
      <c r="IL105" s="242">
        <f t="shared" si="324"/>
        <v>0</v>
      </c>
      <c r="IM105" s="242">
        <f t="shared" si="324"/>
        <v>0</v>
      </c>
      <c r="IN105" s="242">
        <f t="shared" si="324"/>
        <v>833886938</v>
      </c>
      <c r="IO105" s="242">
        <f t="shared" si="324"/>
        <v>0</v>
      </c>
      <c r="IP105" s="242">
        <f t="shared" si="324"/>
        <v>0</v>
      </c>
      <c r="IQ105" s="242">
        <f t="shared" si="324"/>
        <v>0</v>
      </c>
      <c r="IR105" s="242">
        <f t="shared" ref="IR105:IY105" si="325">IF(IR$13&lt;&gt;"",$HZ105,)</f>
        <v>0</v>
      </c>
      <c r="IS105" s="242">
        <f t="shared" si="325"/>
        <v>0</v>
      </c>
      <c r="IT105" s="242">
        <f t="shared" si="325"/>
        <v>0</v>
      </c>
      <c r="IU105" s="242">
        <f t="shared" si="325"/>
        <v>0</v>
      </c>
      <c r="IV105" s="242">
        <f t="shared" si="325"/>
        <v>0</v>
      </c>
      <c r="IW105" s="242">
        <f t="shared" si="325"/>
        <v>0</v>
      </c>
      <c r="IX105" s="242">
        <f t="shared" si="325"/>
        <v>0</v>
      </c>
      <c r="IY105" s="242">
        <f t="shared" si="325"/>
        <v>0</v>
      </c>
      <c r="IZ105" s="242">
        <f>IF(IZ$13&lt;&gt;"",$HZ105,)</f>
        <v>0</v>
      </c>
      <c r="JA105" s="242">
        <f>IF(JA$13&lt;&gt;"",$HZ105,)</f>
        <v>0</v>
      </c>
      <c r="JB105" s="242">
        <f>IF(JB$13&lt;&gt;"",$HZ105,)</f>
        <v>0</v>
      </c>
      <c r="JC105" s="518">
        <f>IF(JC$13&lt;&gt;"",$HZ105,)</f>
        <v>0</v>
      </c>
      <c r="JD105" s="242">
        <f t="shared" ref="JD105:JD153" si="326">HLOOKUP($JD$13,$HZ$13:$JC$196,A105,)</f>
        <v>833886938</v>
      </c>
      <c r="JE105" s="223"/>
      <c r="JF105" s="223"/>
      <c r="JG105" s="242">
        <v>375859408</v>
      </c>
      <c r="JH105" s="242">
        <v>375859408</v>
      </c>
      <c r="JI105" s="242">
        <f t="shared" ref="JI105:JX105" si="327">IF(JI$13&lt;&gt;"",$JG105,)</f>
        <v>0</v>
      </c>
      <c r="JJ105" s="242">
        <f>IF(JJ$13&lt;&gt;"",$JH105,)</f>
        <v>375859408</v>
      </c>
      <c r="JK105" s="242">
        <f t="shared" si="327"/>
        <v>0</v>
      </c>
      <c r="JL105" s="242">
        <f t="shared" si="327"/>
        <v>375859408</v>
      </c>
      <c r="JM105" s="242">
        <f t="shared" si="327"/>
        <v>0</v>
      </c>
      <c r="JN105" s="242">
        <f t="shared" si="327"/>
        <v>0</v>
      </c>
      <c r="JO105" s="242">
        <f t="shared" si="327"/>
        <v>0</v>
      </c>
      <c r="JP105" s="242">
        <f t="shared" si="327"/>
        <v>0</v>
      </c>
      <c r="JQ105" s="242">
        <f t="shared" si="327"/>
        <v>0</v>
      </c>
      <c r="JR105" s="242">
        <f t="shared" si="327"/>
        <v>0</v>
      </c>
      <c r="JS105" s="242">
        <f t="shared" si="327"/>
        <v>0</v>
      </c>
      <c r="JT105" s="242">
        <f t="shared" si="327"/>
        <v>0</v>
      </c>
      <c r="JU105" s="242">
        <f t="shared" si="327"/>
        <v>0</v>
      </c>
      <c r="JV105" s="242">
        <f t="shared" si="327"/>
        <v>0</v>
      </c>
      <c r="JW105" s="242">
        <f t="shared" si="327"/>
        <v>0</v>
      </c>
      <c r="JX105" s="242">
        <f t="shared" si="327"/>
        <v>0</v>
      </c>
      <c r="JY105" s="242">
        <f t="shared" ref="JY105:KK105" si="328">IF(JY$13&lt;&gt;"",$JG105,)</f>
        <v>0</v>
      </c>
      <c r="JZ105" s="242">
        <f t="shared" si="328"/>
        <v>0</v>
      </c>
      <c r="KA105" s="242">
        <f t="shared" si="328"/>
        <v>0</v>
      </c>
      <c r="KB105" s="242">
        <f t="shared" si="328"/>
        <v>0</v>
      </c>
      <c r="KC105" s="242">
        <f t="shared" si="328"/>
        <v>0</v>
      </c>
      <c r="KD105" s="242">
        <f t="shared" si="328"/>
        <v>0</v>
      </c>
      <c r="KE105" s="242">
        <f t="shared" si="328"/>
        <v>0</v>
      </c>
      <c r="KF105" s="242">
        <f t="shared" si="328"/>
        <v>0</v>
      </c>
      <c r="KG105" s="242">
        <f>IF(KG$13&lt;&gt;"",$JG105,)</f>
        <v>0</v>
      </c>
      <c r="KH105" s="242">
        <f>IF(KH$13&lt;&gt;"",$JG105,)</f>
        <v>0</v>
      </c>
      <c r="KI105" s="242">
        <f>IF(KI$13&lt;&gt;"",$JG105,)</f>
        <v>0</v>
      </c>
      <c r="KJ105" s="242">
        <f>IF(KJ$13&lt;&gt;"",$JG105,)</f>
        <v>0</v>
      </c>
      <c r="KK105" s="242">
        <f t="shared" si="328"/>
        <v>375859408</v>
      </c>
      <c r="KL105" s="234"/>
      <c r="KM105" s="223"/>
      <c r="KN105" s="242">
        <v>495623812</v>
      </c>
      <c r="KO105" s="242">
        <v>31025535</v>
      </c>
      <c r="KP105" s="242">
        <f t="shared" ref="KP105:LE105" si="329">IF(KP$13&lt;&gt;"",$KN105,)</f>
        <v>0</v>
      </c>
      <c r="KQ105" s="242">
        <f>KO105</f>
        <v>31025535</v>
      </c>
      <c r="KR105" s="242">
        <f t="shared" si="329"/>
        <v>0</v>
      </c>
      <c r="KS105" s="242">
        <f>KQ105</f>
        <v>31025535</v>
      </c>
      <c r="KT105" s="242">
        <f t="shared" si="329"/>
        <v>0</v>
      </c>
      <c r="KU105" s="242">
        <f t="shared" si="329"/>
        <v>0</v>
      </c>
      <c r="KV105" s="242">
        <f t="shared" si="329"/>
        <v>0</v>
      </c>
      <c r="KW105" s="242">
        <f t="shared" si="329"/>
        <v>0</v>
      </c>
      <c r="KX105" s="242">
        <f t="shared" si="329"/>
        <v>0</v>
      </c>
      <c r="KY105" s="242">
        <f t="shared" si="329"/>
        <v>0</v>
      </c>
      <c r="KZ105" s="242">
        <f t="shared" si="329"/>
        <v>0</v>
      </c>
      <c r="LA105" s="242">
        <f t="shared" si="329"/>
        <v>0</v>
      </c>
      <c r="LB105" s="242">
        <f t="shared" si="329"/>
        <v>0</v>
      </c>
      <c r="LC105" s="242">
        <f t="shared" si="329"/>
        <v>0</v>
      </c>
      <c r="LD105" s="242">
        <f t="shared" si="329"/>
        <v>0</v>
      </c>
      <c r="LE105" s="242">
        <f t="shared" si="329"/>
        <v>0</v>
      </c>
      <c r="LF105" s="242">
        <f t="shared" ref="LF105:LM105" si="330">IF(LF$13&lt;&gt;"",$KN105,)</f>
        <v>0</v>
      </c>
      <c r="LG105" s="242">
        <f t="shared" si="330"/>
        <v>0</v>
      </c>
      <c r="LH105" s="242">
        <f t="shared" si="330"/>
        <v>0</v>
      </c>
      <c r="LI105" s="242">
        <f t="shared" si="330"/>
        <v>0</v>
      </c>
      <c r="LJ105" s="242">
        <f t="shared" si="330"/>
        <v>0</v>
      </c>
      <c r="LK105" s="242">
        <f t="shared" si="330"/>
        <v>0</v>
      </c>
      <c r="LL105" s="242">
        <f t="shared" si="330"/>
        <v>0</v>
      </c>
      <c r="LM105" s="242">
        <f t="shared" si="330"/>
        <v>0</v>
      </c>
      <c r="LN105" s="242">
        <f>IF(LN$13&lt;&gt;"",$KN105,)</f>
        <v>0</v>
      </c>
      <c r="LO105" s="242">
        <f>IF(LO$13&lt;&gt;"",$KN105,)</f>
        <v>0</v>
      </c>
      <c r="LP105" s="242">
        <f>IF(LP$13&lt;&gt;"",$KN105,)</f>
        <v>0</v>
      </c>
      <c r="LQ105" s="242">
        <f>IF(LQ$13&lt;&gt;"",$KN105,)</f>
        <v>0</v>
      </c>
      <c r="LR105" s="242">
        <f t="shared" si="254"/>
        <v>31025535</v>
      </c>
      <c r="LS105" s="223"/>
      <c r="LT105" s="223"/>
      <c r="LU105" s="242">
        <v>1089302186</v>
      </c>
      <c r="LV105" s="242">
        <f t="shared" ref="LV105:ML105" si="331">IF(LV$13&lt;&gt;"",$LU105,)</f>
        <v>1089302186</v>
      </c>
      <c r="LW105" s="242">
        <f t="shared" si="331"/>
        <v>0</v>
      </c>
      <c r="LX105" s="242">
        <f t="shared" si="331"/>
        <v>1089302186</v>
      </c>
      <c r="LY105" s="242">
        <f t="shared" si="331"/>
        <v>0</v>
      </c>
      <c r="LZ105" s="242">
        <f t="shared" si="331"/>
        <v>1089302186</v>
      </c>
      <c r="MA105" s="242">
        <f t="shared" si="331"/>
        <v>0</v>
      </c>
      <c r="MB105" s="242">
        <f t="shared" si="331"/>
        <v>0</v>
      </c>
      <c r="MC105" s="242">
        <f t="shared" si="331"/>
        <v>0</v>
      </c>
      <c r="MD105" s="242">
        <f t="shared" si="331"/>
        <v>0</v>
      </c>
      <c r="ME105" s="242">
        <f t="shared" si="331"/>
        <v>0</v>
      </c>
      <c r="MF105" s="242">
        <f t="shared" si="331"/>
        <v>0</v>
      </c>
      <c r="MG105" s="242">
        <f t="shared" si="331"/>
        <v>0</v>
      </c>
      <c r="MH105" s="242">
        <f t="shared" si="331"/>
        <v>0</v>
      </c>
      <c r="MI105" s="242">
        <f t="shared" si="331"/>
        <v>0</v>
      </c>
      <c r="MJ105" s="242">
        <f t="shared" si="331"/>
        <v>0</v>
      </c>
      <c r="MK105" s="242">
        <f t="shared" si="331"/>
        <v>0</v>
      </c>
      <c r="ML105" s="242">
        <f t="shared" si="331"/>
        <v>0</v>
      </c>
      <c r="MM105" s="242">
        <f t="shared" ref="MM105:MT105" si="332">IF(MM$13&lt;&gt;"",$LU105,)</f>
        <v>0</v>
      </c>
      <c r="MN105" s="242">
        <f t="shared" si="332"/>
        <v>0</v>
      </c>
      <c r="MO105" s="242">
        <f t="shared" si="332"/>
        <v>0</v>
      </c>
      <c r="MP105" s="242">
        <f t="shared" si="332"/>
        <v>0</v>
      </c>
      <c r="MQ105" s="242">
        <f t="shared" si="332"/>
        <v>0</v>
      </c>
      <c r="MR105" s="242">
        <f t="shared" si="332"/>
        <v>0</v>
      </c>
      <c r="MS105" s="242">
        <f t="shared" si="332"/>
        <v>0</v>
      </c>
      <c r="MT105" s="242">
        <f t="shared" si="332"/>
        <v>0</v>
      </c>
      <c r="MU105" s="242">
        <f>IF(MU$13&lt;&gt;"",$LU105,)</f>
        <v>0</v>
      </c>
      <c r="MV105" s="242">
        <f>IF(MV$13&lt;&gt;"",$LU105,)</f>
        <v>0</v>
      </c>
      <c r="MW105" s="242">
        <f>IF(MW$13&lt;&gt;"",$LU105,)</f>
        <v>0</v>
      </c>
      <c r="MX105" s="242">
        <f>IF(MX$13&lt;&gt;"",$LU105,)</f>
        <v>0</v>
      </c>
      <c r="MY105" s="242">
        <f t="shared" si="255"/>
        <v>1089302186</v>
      </c>
      <c r="MZ105" s="223"/>
      <c r="NA105" s="223"/>
      <c r="NB105" s="242">
        <v>5142940178</v>
      </c>
      <c r="NC105" s="242">
        <f t="shared" ref="NC105:NS105" si="333">IF(NC$13&lt;&gt;"",$NB105,)</f>
        <v>0</v>
      </c>
      <c r="ND105" s="242">
        <f t="shared" si="333"/>
        <v>0</v>
      </c>
      <c r="NE105" s="242">
        <f t="shared" si="333"/>
        <v>5142940178</v>
      </c>
      <c r="NF105" s="242">
        <f t="shared" si="333"/>
        <v>0</v>
      </c>
      <c r="NG105" s="242">
        <f t="shared" si="333"/>
        <v>0</v>
      </c>
      <c r="NH105" s="242">
        <f t="shared" si="333"/>
        <v>0</v>
      </c>
      <c r="NI105" s="242">
        <f t="shared" si="333"/>
        <v>0</v>
      </c>
      <c r="NJ105" s="242">
        <f t="shared" si="333"/>
        <v>0</v>
      </c>
      <c r="NK105" s="242">
        <f t="shared" si="333"/>
        <v>0</v>
      </c>
      <c r="NL105" s="242">
        <f t="shared" si="333"/>
        <v>0</v>
      </c>
      <c r="NM105" s="242">
        <f t="shared" si="333"/>
        <v>0</v>
      </c>
      <c r="NN105" s="242">
        <f t="shared" si="333"/>
        <v>0</v>
      </c>
      <c r="NO105" s="242">
        <f t="shared" si="333"/>
        <v>0</v>
      </c>
      <c r="NP105" s="242">
        <f t="shared" si="333"/>
        <v>0</v>
      </c>
      <c r="NQ105" s="242">
        <f t="shared" si="333"/>
        <v>0</v>
      </c>
      <c r="NR105" s="242">
        <f t="shared" si="333"/>
        <v>0</v>
      </c>
      <c r="NS105" s="242">
        <f t="shared" si="333"/>
        <v>0</v>
      </c>
      <c r="NT105" s="242">
        <f t="shared" ref="NT105:OA105" si="334">IF(NT$13&lt;&gt;"",$NB105,)</f>
        <v>0</v>
      </c>
      <c r="NU105" s="242">
        <f t="shared" si="334"/>
        <v>0</v>
      </c>
      <c r="NV105" s="242">
        <f t="shared" si="334"/>
        <v>0</v>
      </c>
      <c r="NW105" s="242">
        <f t="shared" si="334"/>
        <v>0</v>
      </c>
      <c r="NX105" s="242">
        <f t="shared" si="334"/>
        <v>0</v>
      </c>
      <c r="NY105" s="242">
        <f t="shared" si="334"/>
        <v>0</v>
      </c>
      <c r="NZ105" s="242">
        <f t="shared" si="334"/>
        <v>0</v>
      </c>
      <c r="OA105" s="242">
        <f t="shared" si="334"/>
        <v>0</v>
      </c>
      <c r="OB105" s="242">
        <f>IF(OB$13&lt;&gt;"",$NB105,)</f>
        <v>0</v>
      </c>
      <c r="OC105" s="242">
        <f>IF(OC$13&lt;&gt;"",$NB105,)</f>
        <v>0</v>
      </c>
      <c r="OD105" s="242">
        <f>IF(OD$13&lt;&gt;"",$NB105,)</f>
        <v>0</v>
      </c>
      <c r="OE105" s="242">
        <f>IF(OE$13&lt;&gt;"",$NB105,)</f>
        <v>0</v>
      </c>
      <c r="OF105" s="242">
        <f t="shared" ref="OF105:OF136" si="335">HLOOKUP($OF$13,$NB$13:$OE$196,A105,)</f>
        <v>5142940178</v>
      </c>
      <c r="OG105" s="223"/>
      <c r="OH105" s="223"/>
      <c r="OI105" s="242">
        <v>6333338441</v>
      </c>
      <c r="OJ105" s="242">
        <f t="shared" ref="OJ105:PL105" si="336">IF(OJ$13&lt;&gt;"",$OI105,)</f>
        <v>6333338441</v>
      </c>
      <c r="OK105" s="242">
        <f t="shared" si="336"/>
        <v>0</v>
      </c>
      <c r="OL105" s="242">
        <f t="shared" si="336"/>
        <v>6333338441</v>
      </c>
      <c r="OM105" s="242">
        <f t="shared" si="336"/>
        <v>0</v>
      </c>
      <c r="ON105" s="242">
        <f t="shared" si="336"/>
        <v>0</v>
      </c>
      <c r="OO105" s="242">
        <f t="shared" si="336"/>
        <v>0</v>
      </c>
      <c r="OP105" s="242">
        <f t="shared" si="336"/>
        <v>0</v>
      </c>
      <c r="OQ105" s="242">
        <f t="shared" si="336"/>
        <v>0</v>
      </c>
      <c r="OR105" s="242">
        <f t="shared" si="336"/>
        <v>0</v>
      </c>
      <c r="OS105" s="242">
        <f t="shared" si="336"/>
        <v>0</v>
      </c>
      <c r="OT105" s="242">
        <f t="shared" si="336"/>
        <v>0</v>
      </c>
      <c r="OU105" s="242">
        <f t="shared" si="336"/>
        <v>0</v>
      </c>
      <c r="OV105" s="242">
        <f t="shared" si="336"/>
        <v>0</v>
      </c>
      <c r="OW105" s="242">
        <f t="shared" si="336"/>
        <v>0</v>
      </c>
      <c r="OX105" s="242">
        <f t="shared" si="336"/>
        <v>0</v>
      </c>
      <c r="OY105" s="242">
        <f t="shared" si="336"/>
        <v>0</v>
      </c>
      <c r="OZ105" s="242">
        <f t="shared" si="336"/>
        <v>0</v>
      </c>
      <c r="PA105" s="242">
        <f t="shared" si="336"/>
        <v>0</v>
      </c>
      <c r="PB105" s="242">
        <f t="shared" si="336"/>
        <v>0</v>
      </c>
      <c r="PC105" s="242">
        <f t="shared" si="336"/>
        <v>0</v>
      </c>
      <c r="PD105" s="242">
        <f t="shared" si="336"/>
        <v>0</v>
      </c>
      <c r="PE105" s="242">
        <f t="shared" si="336"/>
        <v>0</v>
      </c>
      <c r="PF105" s="242">
        <f t="shared" si="336"/>
        <v>0</v>
      </c>
      <c r="PG105" s="242">
        <f t="shared" si="336"/>
        <v>0</v>
      </c>
      <c r="PH105" s="242">
        <f t="shared" si="336"/>
        <v>0</v>
      </c>
      <c r="PI105" s="242">
        <f t="shared" si="336"/>
        <v>0</v>
      </c>
      <c r="PJ105" s="242">
        <f t="shared" si="336"/>
        <v>0</v>
      </c>
      <c r="PK105" s="242">
        <f t="shared" si="336"/>
        <v>0</v>
      </c>
      <c r="PL105" s="242">
        <f t="shared" si="336"/>
        <v>0</v>
      </c>
      <c r="PM105" s="240">
        <f t="shared" si="257"/>
        <v>6333338441</v>
      </c>
      <c r="PN105" s="223"/>
      <c r="PO105" s="223"/>
      <c r="PP105" s="242">
        <v>7873201313</v>
      </c>
      <c r="PQ105" s="242"/>
      <c r="PR105" s="242">
        <f t="shared" ref="PR105:QG105" si="337">IF(PR$13&lt;&gt;"",$PP105,)</f>
        <v>0</v>
      </c>
      <c r="PS105" s="242">
        <f t="shared" si="337"/>
        <v>0</v>
      </c>
      <c r="PT105" s="242">
        <f t="shared" si="337"/>
        <v>0</v>
      </c>
      <c r="PU105" s="242">
        <f t="shared" si="337"/>
        <v>0</v>
      </c>
      <c r="PV105" s="242">
        <f t="shared" si="337"/>
        <v>0</v>
      </c>
      <c r="PW105" s="242">
        <f t="shared" si="337"/>
        <v>0</v>
      </c>
      <c r="PX105" s="242">
        <f t="shared" si="337"/>
        <v>0</v>
      </c>
      <c r="PY105" s="242">
        <f t="shared" si="337"/>
        <v>0</v>
      </c>
      <c r="PZ105" s="242">
        <f t="shared" si="337"/>
        <v>0</v>
      </c>
      <c r="QA105" s="242">
        <f t="shared" si="337"/>
        <v>0</v>
      </c>
      <c r="QB105" s="242">
        <f t="shared" si="337"/>
        <v>0</v>
      </c>
      <c r="QC105" s="242">
        <f t="shared" si="337"/>
        <v>0</v>
      </c>
      <c r="QD105" s="242">
        <f t="shared" si="337"/>
        <v>0</v>
      </c>
      <c r="QE105" s="242">
        <f t="shared" si="337"/>
        <v>0</v>
      </c>
      <c r="QF105" s="242">
        <f t="shared" si="337"/>
        <v>0</v>
      </c>
      <c r="QG105" s="242">
        <f t="shared" si="337"/>
        <v>0</v>
      </c>
      <c r="QH105" s="242">
        <f t="shared" ref="QH105:QO105" si="338">IF(QH$13&lt;&gt;"",$PP105,)</f>
        <v>0</v>
      </c>
      <c r="QI105" s="242">
        <f t="shared" si="338"/>
        <v>0</v>
      </c>
      <c r="QJ105" s="242">
        <f t="shared" si="338"/>
        <v>0</v>
      </c>
      <c r="QK105" s="242">
        <f t="shared" si="338"/>
        <v>0</v>
      </c>
      <c r="QL105" s="242">
        <f t="shared" si="338"/>
        <v>0</v>
      </c>
      <c r="QM105" s="242">
        <f t="shared" si="338"/>
        <v>0</v>
      </c>
      <c r="QN105" s="242">
        <f t="shared" si="338"/>
        <v>0</v>
      </c>
      <c r="QO105" s="242">
        <f t="shared" si="338"/>
        <v>0</v>
      </c>
      <c r="QP105" s="242">
        <f>IF(QP$13&lt;&gt;"",$PP105,)</f>
        <v>0</v>
      </c>
      <c r="QQ105" s="242">
        <f>IF(QQ$13&lt;&gt;"",$PP105,)</f>
        <v>0</v>
      </c>
      <c r="QR105" s="242">
        <f>IF(QR$13&lt;&gt;"",$PP105,)</f>
        <v>0</v>
      </c>
      <c r="QS105" s="242">
        <f>IF(QS$13&lt;&gt;"",$PP105,)</f>
        <v>0</v>
      </c>
      <c r="QT105" s="242">
        <f t="shared" si="258"/>
        <v>7873201313</v>
      </c>
      <c r="QU105" s="235"/>
      <c r="QV105" s="235"/>
      <c r="QW105" s="242"/>
      <c r="QX105" s="242">
        <f t="shared" ref="QX105:RN105" si="339">IF(QX$13&lt;&gt;"",$QW105,)</f>
        <v>0</v>
      </c>
      <c r="QY105" s="242">
        <f t="shared" si="339"/>
        <v>0</v>
      </c>
      <c r="QZ105" s="242">
        <f t="shared" si="339"/>
        <v>0</v>
      </c>
      <c r="RA105" s="242">
        <f t="shared" si="339"/>
        <v>0</v>
      </c>
      <c r="RB105" s="242">
        <f t="shared" si="339"/>
        <v>0</v>
      </c>
      <c r="RC105" s="242">
        <f t="shared" si="339"/>
        <v>0</v>
      </c>
      <c r="RD105" s="242">
        <f t="shared" si="339"/>
        <v>0</v>
      </c>
      <c r="RE105" s="242">
        <f t="shared" si="339"/>
        <v>0</v>
      </c>
      <c r="RF105" s="242">
        <f t="shared" si="339"/>
        <v>0</v>
      </c>
      <c r="RG105" s="242">
        <f t="shared" si="339"/>
        <v>0</v>
      </c>
      <c r="RH105" s="242">
        <f t="shared" si="339"/>
        <v>0</v>
      </c>
      <c r="RI105" s="242">
        <f t="shared" si="339"/>
        <v>0</v>
      </c>
      <c r="RJ105" s="242">
        <f t="shared" si="339"/>
        <v>0</v>
      </c>
      <c r="RK105" s="242">
        <f t="shared" si="339"/>
        <v>0</v>
      </c>
      <c r="RL105" s="242">
        <f t="shared" si="339"/>
        <v>0</v>
      </c>
      <c r="RM105" s="242">
        <f t="shared" si="339"/>
        <v>0</v>
      </c>
      <c r="RN105" s="242">
        <f t="shared" si="339"/>
        <v>0</v>
      </c>
      <c r="RO105" s="242">
        <f t="shared" ref="RO105:SA105" si="340">IF(RO$13&lt;&gt;"",$QW105,)</f>
        <v>0</v>
      </c>
      <c r="RP105" s="242">
        <f t="shared" si="340"/>
        <v>0</v>
      </c>
      <c r="RQ105" s="242">
        <f t="shared" si="340"/>
        <v>0</v>
      </c>
      <c r="RR105" s="242">
        <f t="shared" si="340"/>
        <v>0</v>
      </c>
      <c r="RS105" s="242">
        <f t="shared" si="340"/>
        <v>0</v>
      </c>
      <c r="RT105" s="242">
        <f t="shared" si="340"/>
        <v>0</v>
      </c>
      <c r="RU105" s="242">
        <f t="shared" si="340"/>
        <v>0</v>
      </c>
      <c r="RV105" s="242">
        <f t="shared" si="340"/>
        <v>0</v>
      </c>
      <c r="RW105" s="242">
        <f>IF(RW$13&lt;&gt;"",$QW105,)</f>
        <v>0</v>
      </c>
      <c r="RX105" s="242">
        <f>IF(RX$13&lt;&gt;"",$QW105,)</f>
        <v>0</v>
      </c>
      <c r="RY105" s="242">
        <f>IF(RY$13&lt;&gt;"",$QW105,)</f>
        <v>0</v>
      </c>
      <c r="RZ105" s="242">
        <f>IF(RZ$13&lt;&gt;"",$QW105,)</f>
        <v>0</v>
      </c>
      <c r="SA105" s="242">
        <f t="shared" si="340"/>
        <v>0</v>
      </c>
    </row>
    <row r="106" spans="1:495" ht="15" hidden="1" outlineLevel="1">
      <c r="A106" s="604">
        <f t="shared" si="253"/>
        <v>94</v>
      </c>
      <c r="B106" s="521" t="s">
        <v>131</v>
      </c>
      <c r="C106" s="522"/>
      <c r="D106" s="522"/>
      <c r="E106" s="327"/>
      <c r="F106" s="254"/>
      <c r="G106" s="522"/>
      <c r="H106" s="522"/>
      <c r="I106" s="522"/>
      <c r="J106" s="522"/>
      <c r="K106" s="522"/>
      <c r="L106" s="522"/>
      <c r="M106" s="522"/>
      <c r="N106" s="522"/>
      <c r="O106" s="522"/>
      <c r="P106" s="522"/>
      <c r="Q106" s="522"/>
      <c r="R106" s="522"/>
      <c r="S106" s="522"/>
      <c r="T106" s="522"/>
      <c r="U106" s="522"/>
      <c r="V106" s="522"/>
      <c r="W106" s="522"/>
      <c r="X106" s="522"/>
      <c r="Y106" s="522"/>
      <c r="Z106" s="522"/>
      <c r="AA106" s="522"/>
      <c r="AB106" s="522"/>
      <c r="AC106" s="522"/>
      <c r="AD106" s="522"/>
      <c r="AE106" s="522"/>
      <c r="AF106" s="522"/>
      <c r="AG106" s="522"/>
      <c r="AJ106" s="254"/>
      <c r="AK106" s="254"/>
      <c r="AL106" s="254"/>
      <c r="AM106" s="254"/>
      <c r="AN106" s="254"/>
      <c r="AO106" s="254"/>
      <c r="AP106" s="254"/>
      <c r="AQ106" s="254"/>
      <c r="AR106" s="254"/>
      <c r="AS106" s="254"/>
      <c r="AT106" s="254"/>
      <c r="AU106" s="254"/>
      <c r="AV106" s="254"/>
      <c r="AW106" s="254"/>
      <c r="AX106" s="254"/>
      <c r="AY106" s="254"/>
      <c r="AZ106" s="254"/>
      <c r="BA106" s="254"/>
      <c r="BB106" s="522"/>
      <c r="BC106" s="522"/>
      <c r="BD106" s="522"/>
      <c r="BE106" s="522"/>
      <c r="BF106" s="522"/>
      <c r="BG106" s="522"/>
      <c r="BH106" s="522"/>
      <c r="BI106" s="522"/>
      <c r="BJ106" s="522"/>
      <c r="BK106" s="522"/>
      <c r="BL106" s="522"/>
      <c r="BM106" s="522"/>
      <c r="BN106" s="522"/>
      <c r="BQ106" s="254"/>
      <c r="BR106" s="254"/>
      <c r="BS106" s="254"/>
      <c r="BT106" s="254"/>
      <c r="BU106" s="254"/>
      <c r="BV106" s="254"/>
      <c r="BW106" s="254"/>
      <c r="BX106" s="254"/>
      <c r="BY106" s="254"/>
      <c r="BZ106" s="254"/>
      <c r="CA106" s="254"/>
      <c r="CB106" s="254"/>
      <c r="CC106" s="254"/>
      <c r="CD106" s="254"/>
      <c r="CE106" s="254"/>
      <c r="CF106" s="254"/>
      <c r="CG106" s="254"/>
      <c r="CH106" s="254"/>
      <c r="CI106" s="522"/>
      <c r="CJ106" s="522"/>
      <c r="CK106" s="522"/>
      <c r="CL106" s="522"/>
      <c r="CM106" s="522"/>
      <c r="CN106" s="522"/>
      <c r="CO106" s="522"/>
      <c r="CP106" s="522"/>
      <c r="CQ106" s="522"/>
      <c r="CR106" s="522"/>
      <c r="CS106" s="522"/>
      <c r="CT106" s="522"/>
      <c r="CU106" s="522"/>
      <c r="CX106" s="254"/>
      <c r="CY106" s="254"/>
      <c r="CZ106" s="254"/>
      <c r="DA106" s="254"/>
      <c r="DB106" s="254"/>
      <c r="DC106" s="254"/>
      <c r="DD106" s="254"/>
      <c r="DE106" s="254"/>
      <c r="DF106" s="254"/>
      <c r="DG106" s="254"/>
      <c r="DH106" s="254"/>
      <c r="DI106" s="254"/>
      <c r="DJ106" s="254"/>
      <c r="DK106" s="254"/>
      <c r="DL106" s="254"/>
      <c r="DM106" s="254"/>
      <c r="DN106" s="254"/>
      <c r="DO106" s="254"/>
      <c r="DP106" s="522"/>
      <c r="DQ106" s="522"/>
      <c r="DR106" s="522"/>
      <c r="DS106" s="522"/>
      <c r="DT106" s="522"/>
      <c r="DU106" s="522"/>
      <c r="DV106" s="522"/>
      <c r="DW106" s="522"/>
      <c r="DX106" s="522"/>
      <c r="DY106" s="522"/>
      <c r="DZ106" s="522"/>
      <c r="EA106" s="522"/>
      <c r="EB106" s="522"/>
      <c r="EE106" s="254"/>
      <c r="EF106" s="254"/>
      <c r="EG106" s="254"/>
      <c r="EH106" s="254"/>
      <c r="EI106" s="254"/>
      <c r="EJ106" s="254"/>
      <c r="EK106" s="254"/>
      <c r="EL106" s="254"/>
      <c r="EM106" s="254"/>
      <c r="EN106" s="254"/>
      <c r="EO106" s="254"/>
      <c r="EP106" s="254"/>
      <c r="EQ106" s="254"/>
      <c r="ER106" s="254"/>
      <c r="ES106" s="254"/>
      <c r="ET106" s="254"/>
      <c r="EU106" s="254"/>
      <c r="EV106" s="254"/>
      <c r="EW106" s="522"/>
      <c r="EX106" s="522"/>
      <c r="EY106" s="522"/>
      <c r="EZ106" s="522"/>
      <c r="FA106" s="522"/>
      <c r="FB106" s="522"/>
      <c r="FC106" s="522"/>
      <c r="FD106" s="522"/>
      <c r="FE106" s="522"/>
      <c r="FF106" s="522"/>
      <c r="FG106" s="522"/>
      <c r="FH106" s="522"/>
      <c r="FI106" s="522"/>
      <c r="FL106" s="254"/>
      <c r="FM106" s="254"/>
      <c r="FN106" s="254"/>
      <c r="FO106" s="254"/>
      <c r="FP106" s="254"/>
      <c r="FQ106" s="254"/>
      <c r="FR106" s="254"/>
      <c r="FS106" s="254"/>
      <c r="FT106" s="254"/>
      <c r="FU106" s="254"/>
      <c r="FV106" s="254"/>
      <c r="FW106" s="254"/>
      <c r="FX106" s="254"/>
      <c r="FY106" s="254"/>
      <c r="FZ106" s="254"/>
      <c r="GA106" s="254"/>
      <c r="GB106" s="254"/>
      <c r="GC106" s="254"/>
      <c r="GD106" s="522"/>
      <c r="GE106" s="522"/>
      <c r="GF106" s="522"/>
      <c r="GG106" s="522"/>
      <c r="GH106" s="522"/>
      <c r="GI106" s="522"/>
      <c r="GJ106" s="522"/>
      <c r="GK106" s="522"/>
      <c r="GL106" s="522"/>
      <c r="GM106" s="522"/>
      <c r="GN106" s="522"/>
      <c r="GO106" s="522"/>
      <c r="GP106" s="522"/>
      <c r="GS106" s="254"/>
      <c r="GT106" s="254"/>
      <c r="GU106" s="254"/>
      <c r="GV106" s="254"/>
      <c r="GW106" s="254"/>
      <c r="GX106" s="254"/>
      <c r="GY106" s="254"/>
      <c r="GZ106" s="254"/>
      <c r="HA106" s="254"/>
      <c r="HB106" s="254"/>
      <c r="HC106" s="254"/>
      <c r="HD106" s="254"/>
      <c r="HE106" s="254"/>
      <c r="HF106" s="254"/>
      <c r="HG106" s="254"/>
      <c r="HH106" s="254"/>
      <c r="HI106" s="254"/>
      <c r="HJ106" s="254"/>
      <c r="HK106" s="522"/>
      <c r="HL106" s="522"/>
      <c r="HM106" s="522"/>
      <c r="HN106" s="522"/>
      <c r="HO106" s="522"/>
      <c r="HP106" s="522"/>
      <c r="HQ106" s="522"/>
      <c r="HR106" s="522"/>
      <c r="HS106" s="522"/>
      <c r="HT106" s="522"/>
      <c r="HU106" s="522"/>
      <c r="HV106" s="522"/>
      <c r="HW106" s="522"/>
      <c r="HZ106" s="254"/>
      <c r="IA106" s="254"/>
      <c r="IB106" s="254"/>
      <c r="IC106" s="254"/>
      <c r="ID106" s="254"/>
      <c r="IE106" s="254"/>
      <c r="IF106" s="254"/>
      <c r="IG106" s="254"/>
      <c r="IH106" s="254"/>
      <c r="II106" s="242"/>
      <c r="IJ106" s="254"/>
      <c r="IK106" s="254"/>
      <c r="IL106" s="254"/>
      <c r="IM106" s="254"/>
      <c r="IN106" s="242">
        <f t="shared" si="324"/>
        <v>0</v>
      </c>
      <c r="IO106" s="254"/>
      <c r="IP106" s="254"/>
      <c r="IQ106" s="254"/>
      <c r="IR106" s="522"/>
      <c r="IS106" s="522"/>
      <c r="IT106" s="522"/>
      <c r="IU106" s="522"/>
      <c r="IV106" s="522"/>
      <c r="IW106" s="522"/>
      <c r="IX106" s="522"/>
      <c r="IY106" s="522"/>
      <c r="IZ106" s="522"/>
      <c r="JA106" s="522"/>
      <c r="JB106" s="522"/>
      <c r="JC106" s="523"/>
      <c r="JD106" s="254">
        <f t="shared" si="326"/>
        <v>0</v>
      </c>
      <c r="JE106" s="223"/>
      <c r="JG106" s="254"/>
      <c r="JH106" s="254"/>
      <c r="JI106" s="254"/>
      <c r="JJ106" s="254"/>
      <c r="JK106" s="254"/>
      <c r="JL106" s="254"/>
      <c r="JM106" s="254"/>
      <c r="JN106" s="254"/>
      <c r="JO106" s="254"/>
      <c r="JP106" s="254"/>
      <c r="JQ106" s="254"/>
      <c r="JR106" s="254"/>
      <c r="JS106" s="254"/>
      <c r="JT106" s="254"/>
      <c r="JU106" s="254"/>
      <c r="JV106" s="254"/>
      <c r="JW106" s="254"/>
      <c r="JX106" s="254"/>
      <c r="JY106" s="522"/>
      <c r="JZ106" s="522"/>
      <c r="KA106" s="522"/>
      <c r="KB106" s="522"/>
      <c r="KC106" s="522"/>
      <c r="KD106" s="522"/>
      <c r="KE106" s="522"/>
      <c r="KF106" s="522"/>
      <c r="KG106" s="522"/>
      <c r="KH106" s="522"/>
      <c r="KI106" s="522"/>
      <c r="KJ106" s="522"/>
      <c r="KK106" s="242">
        <f t="shared" ref="KK106:KK153" si="341">HLOOKUP($KK$13,$JG$13:$KJ$196,A106,)</f>
        <v>0</v>
      </c>
      <c r="KL106" s="234"/>
      <c r="KN106" s="254"/>
      <c r="KO106" s="254"/>
      <c r="KP106" s="254"/>
      <c r="KQ106" s="254"/>
      <c r="KR106" s="254"/>
      <c r="KS106" s="254"/>
      <c r="KT106" s="254"/>
      <c r="KU106" s="254"/>
      <c r="KV106" s="254"/>
      <c r="KW106" s="254"/>
      <c r="KX106" s="254"/>
      <c r="KY106" s="254"/>
      <c r="KZ106" s="254"/>
      <c r="LA106" s="254"/>
      <c r="LB106" s="254"/>
      <c r="LC106" s="254"/>
      <c r="LD106" s="254"/>
      <c r="LE106" s="254"/>
      <c r="LF106" s="522"/>
      <c r="LG106" s="522"/>
      <c r="LH106" s="522"/>
      <c r="LI106" s="522"/>
      <c r="LJ106" s="522"/>
      <c r="LK106" s="522"/>
      <c r="LL106" s="522"/>
      <c r="LM106" s="522"/>
      <c r="LN106" s="522"/>
      <c r="LO106" s="522"/>
      <c r="LP106" s="522"/>
      <c r="LQ106" s="522"/>
      <c r="LR106" s="242">
        <f t="shared" si="254"/>
        <v>0</v>
      </c>
      <c r="LU106" s="254"/>
      <c r="LV106" s="254"/>
      <c r="LW106" s="254"/>
      <c r="LX106" s="254"/>
      <c r="LY106" s="254"/>
      <c r="LZ106" s="254"/>
      <c r="MA106" s="254"/>
      <c r="MB106" s="254"/>
      <c r="MC106" s="254"/>
      <c r="MD106" s="254"/>
      <c r="ME106" s="254"/>
      <c r="MF106" s="254"/>
      <c r="MG106" s="254"/>
      <c r="MH106" s="254"/>
      <c r="MI106" s="254"/>
      <c r="MJ106" s="254"/>
      <c r="MK106" s="254"/>
      <c r="ML106" s="254"/>
      <c r="MM106" s="522"/>
      <c r="MN106" s="522"/>
      <c r="MO106" s="522"/>
      <c r="MP106" s="522"/>
      <c r="MQ106" s="522"/>
      <c r="MR106" s="522"/>
      <c r="MS106" s="522"/>
      <c r="MT106" s="522"/>
      <c r="MU106" s="522"/>
      <c r="MV106" s="522"/>
      <c r="MW106" s="522"/>
      <c r="MX106" s="522"/>
      <c r="MY106" s="242">
        <f t="shared" si="255"/>
        <v>0</v>
      </c>
      <c r="NB106" s="254"/>
      <c r="NC106" s="254"/>
      <c r="ND106" s="254"/>
      <c r="NE106" s="254"/>
      <c r="NF106" s="254"/>
      <c r="NG106" s="254"/>
      <c r="NH106" s="254"/>
      <c r="NI106" s="254"/>
      <c r="NJ106" s="254"/>
      <c r="NK106" s="254"/>
      <c r="NL106" s="254"/>
      <c r="NM106" s="254"/>
      <c r="NN106" s="254"/>
      <c r="NO106" s="254"/>
      <c r="NP106" s="254"/>
      <c r="NQ106" s="254"/>
      <c r="NR106" s="254"/>
      <c r="NS106" s="254"/>
      <c r="NT106" s="522"/>
      <c r="NU106" s="522"/>
      <c r="NV106" s="522"/>
      <c r="NW106" s="522"/>
      <c r="NX106" s="522"/>
      <c r="NY106" s="522"/>
      <c r="NZ106" s="522"/>
      <c r="OA106" s="522"/>
      <c r="OB106" s="522"/>
      <c r="OC106" s="522"/>
      <c r="OD106" s="522"/>
      <c r="OE106" s="522"/>
      <c r="OF106" s="242">
        <f t="shared" si="335"/>
        <v>0</v>
      </c>
      <c r="OI106" s="254"/>
      <c r="OJ106" s="254"/>
      <c r="OK106" s="254"/>
      <c r="OL106" s="254"/>
      <c r="OM106" s="254"/>
      <c r="ON106" s="254"/>
      <c r="OO106" s="254"/>
      <c r="OP106" s="254"/>
      <c r="OQ106" s="254"/>
      <c r="OR106" s="254"/>
      <c r="OS106" s="254"/>
      <c r="OT106" s="254"/>
      <c r="OU106" s="254"/>
      <c r="OV106" s="254"/>
      <c r="OW106" s="254"/>
      <c r="OX106" s="254"/>
      <c r="OY106" s="254"/>
      <c r="OZ106" s="254"/>
      <c r="PA106" s="522"/>
      <c r="PB106" s="522"/>
      <c r="PC106" s="522"/>
      <c r="PD106" s="522"/>
      <c r="PE106" s="522"/>
      <c r="PF106" s="522"/>
      <c r="PG106" s="522"/>
      <c r="PH106" s="522"/>
      <c r="PI106" s="522"/>
      <c r="PJ106" s="522"/>
      <c r="PK106" s="522"/>
      <c r="PL106" s="522"/>
      <c r="PM106" s="240">
        <f t="shared" si="257"/>
        <v>0</v>
      </c>
      <c r="PP106" s="254"/>
      <c r="PQ106" s="254"/>
      <c r="PR106" s="254"/>
      <c r="PS106" s="254"/>
      <c r="PT106" s="254"/>
      <c r="PU106" s="254"/>
      <c r="PV106" s="254"/>
      <c r="PW106" s="254"/>
      <c r="PX106" s="254"/>
      <c r="PY106" s="254"/>
      <c r="PZ106" s="254"/>
      <c r="QA106" s="254"/>
      <c r="QB106" s="254"/>
      <c r="QC106" s="254"/>
      <c r="QD106" s="254"/>
      <c r="QE106" s="254"/>
      <c r="QF106" s="254"/>
      <c r="QG106" s="254"/>
      <c r="QH106" s="522"/>
      <c r="QI106" s="522"/>
      <c r="QJ106" s="522"/>
      <c r="QK106" s="522"/>
      <c r="QL106" s="522"/>
      <c r="QM106" s="522"/>
      <c r="QN106" s="522"/>
      <c r="QO106" s="522"/>
      <c r="QP106" s="522"/>
      <c r="QQ106" s="522"/>
      <c r="QR106" s="522"/>
      <c r="QS106" s="522"/>
      <c r="QT106" s="242">
        <f t="shared" si="258"/>
        <v>0</v>
      </c>
      <c r="QU106" s="235"/>
      <c r="QV106" s="235"/>
      <c r="QW106" s="254"/>
      <c r="QX106" s="254"/>
      <c r="QY106" s="254"/>
      <c r="QZ106" s="254"/>
      <c r="RA106" s="254"/>
      <c r="RB106" s="254"/>
      <c r="RC106" s="254"/>
      <c r="RD106" s="254"/>
      <c r="RE106" s="254"/>
      <c r="RF106" s="254"/>
      <c r="RG106" s="254"/>
      <c r="RH106" s="254"/>
      <c r="RI106" s="254"/>
      <c r="RJ106" s="254"/>
      <c r="RK106" s="254"/>
      <c r="RL106" s="254"/>
      <c r="RM106" s="254"/>
      <c r="RN106" s="254"/>
      <c r="RO106" s="522"/>
      <c r="RP106" s="522"/>
      <c r="RQ106" s="522"/>
      <c r="RR106" s="522"/>
      <c r="RS106" s="522"/>
      <c r="RT106" s="522"/>
      <c r="RU106" s="522"/>
      <c r="RV106" s="522"/>
      <c r="RW106" s="522"/>
      <c r="RX106" s="522"/>
      <c r="RY106" s="522"/>
      <c r="RZ106" s="522"/>
      <c r="SA106" s="522"/>
    </row>
    <row r="107" spans="1:495" ht="15" hidden="1" outlineLevel="1">
      <c r="A107" s="604">
        <f t="shared" si="253"/>
        <v>95</v>
      </c>
      <c r="B107" s="331"/>
      <c r="C107" s="522"/>
      <c r="D107" s="522"/>
      <c r="E107" s="327"/>
      <c r="F107" s="254"/>
      <c r="G107" s="522"/>
      <c r="H107" s="522"/>
      <c r="I107" s="522"/>
      <c r="J107" s="522"/>
      <c r="K107" s="522"/>
      <c r="L107" s="522"/>
      <c r="M107" s="522"/>
      <c r="N107" s="522"/>
      <c r="O107" s="522"/>
      <c r="P107" s="522"/>
      <c r="Q107" s="522"/>
      <c r="R107" s="522"/>
      <c r="S107" s="522"/>
      <c r="T107" s="522"/>
      <c r="U107" s="522"/>
      <c r="V107" s="522"/>
      <c r="W107" s="522"/>
      <c r="X107" s="522"/>
      <c r="Y107" s="522"/>
      <c r="Z107" s="522"/>
      <c r="AA107" s="522"/>
      <c r="AB107" s="522"/>
      <c r="AC107" s="522"/>
      <c r="AD107" s="522"/>
      <c r="AE107" s="522"/>
      <c r="AF107" s="522"/>
      <c r="AG107" s="522"/>
      <c r="AH107" s="524"/>
      <c r="AI107" s="524"/>
      <c r="AJ107" s="254"/>
      <c r="AK107" s="254"/>
      <c r="AL107" s="254"/>
      <c r="AM107" s="254"/>
      <c r="AN107" s="254"/>
      <c r="AO107" s="254"/>
      <c r="AP107" s="254"/>
      <c r="AQ107" s="254"/>
      <c r="AR107" s="254"/>
      <c r="AS107" s="254"/>
      <c r="AT107" s="254"/>
      <c r="AU107" s="254"/>
      <c r="AV107" s="254"/>
      <c r="AW107" s="254"/>
      <c r="AX107" s="254"/>
      <c r="AY107" s="254"/>
      <c r="AZ107" s="254"/>
      <c r="BA107" s="254"/>
      <c r="BB107" s="522"/>
      <c r="BC107" s="522"/>
      <c r="BD107" s="522"/>
      <c r="BE107" s="522"/>
      <c r="BF107" s="522"/>
      <c r="BG107" s="522"/>
      <c r="BH107" s="522"/>
      <c r="BI107" s="522"/>
      <c r="BJ107" s="522"/>
      <c r="BK107" s="522"/>
      <c r="BL107" s="522"/>
      <c r="BM107" s="522"/>
      <c r="BN107" s="522"/>
      <c r="BO107" s="524"/>
      <c r="BP107" s="524"/>
      <c r="BQ107" s="254"/>
      <c r="BR107" s="254"/>
      <c r="BS107" s="254"/>
      <c r="BT107" s="254"/>
      <c r="BU107" s="254"/>
      <c r="BV107" s="254"/>
      <c r="BW107" s="254"/>
      <c r="BX107" s="254"/>
      <c r="BY107" s="254"/>
      <c r="BZ107" s="254"/>
      <c r="CA107" s="254"/>
      <c r="CB107" s="254"/>
      <c r="CC107" s="254"/>
      <c r="CD107" s="254"/>
      <c r="CE107" s="254"/>
      <c r="CF107" s="254"/>
      <c r="CG107" s="254"/>
      <c r="CH107" s="254"/>
      <c r="CI107" s="522"/>
      <c r="CJ107" s="522"/>
      <c r="CK107" s="522"/>
      <c r="CL107" s="522"/>
      <c r="CM107" s="522"/>
      <c r="CN107" s="522"/>
      <c r="CO107" s="522"/>
      <c r="CP107" s="522"/>
      <c r="CQ107" s="522"/>
      <c r="CR107" s="522"/>
      <c r="CS107" s="522"/>
      <c r="CT107" s="522"/>
      <c r="CU107" s="522"/>
      <c r="CV107" s="524"/>
      <c r="CW107" s="524"/>
      <c r="CX107" s="254"/>
      <c r="CY107" s="254"/>
      <c r="CZ107" s="254"/>
      <c r="DA107" s="254"/>
      <c r="DB107" s="254"/>
      <c r="DC107" s="254"/>
      <c r="DD107" s="254"/>
      <c r="DE107" s="254"/>
      <c r="DF107" s="254"/>
      <c r="DG107" s="254"/>
      <c r="DH107" s="254"/>
      <c r="DI107" s="254"/>
      <c r="DJ107" s="254"/>
      <c r="DK107" s="254"/>
      <c r="DL107" s="254"/>
      <c r="DM107" s="254"/>
      <c r="DN107" s="254"/>
      <c r="DO107" s="254"/>
      <c r="DP107" s="522"/>
      <c r="DQ107" s="522"/>
      <c r="DR107" s="522"/>
      <c r="DS107" s="522"/>
      <c r="DT107" s="522"/>
      <c r="DU107" s="522"/>
      <c r="DV107" s="522"/>
      <c r="DW107" s="522"/>
      <c r="DX107" s="522"/>
      <c r="DY107" s="522"/>
      <c r="DZ107" s="522"/>
      <c r="EA107" s="522"/>
      <c r="EB107" s="522"/>
      <c r="EC107" s="524"/>
      <c r="ED107" s="524"/>
      <c r="EE107" s="254"/>
      <c r="EF107" s="254"/>
      <c r="EG107" s="254"/>
      <c r="EH107" s="254"/>
      <c r="EI107" s="254"/>
      <c r="EJ107" s="254"/>
      <c r="EK107" s="254"/>
      <c r="EL107" s="254"/>
      <c r="EM107" s="254"/>
      <c r="EN107" s="254"/>
      <c r="EO107" s="254"/>
      <c r="EP107" s="254"/>
      <c r="EQ107" s="254"/>
      <c r="ER107" s="254"/>
      <c r="ES107" s="254"/>
      <c r="ET107" s="254"/>
      <c r="EU107" s="254"/>
      <c r="EV107" s="254"/>
      <c r="EW107" s="522"/>
      <c r="EX107" s="522"/>
      <c r="EY107" s="522"/>
      <c r="EZ107" s="522"/>
      <c r="FA107" s="522"/>
      <c r="FB107" s="522"/>
      <c r="FC107" s="522"/>
      <c r="FD107" s="522"/>
      <c r="FE107" s="522"/>
      <c r="FF107" s="522"/>
      <c r="FG107" s="522"/>
      <c r="FH107" s="522"/>
      <c r="FI107" s="522"/>
      <c r="FJ107" s="524"/>
      <c r="FK107" s="524"/>
      <c r="FL107" s="254"/>
      <c r="FM107" s="254"/>
      <c r="FN107" s="254"/>
      <c r="FO107" s="254"/>
      <c r="FP107" s="254"/>
      <c r="FQ107" s="254"/>
      <c r="FR107" s="254"/>
      <c r="FS107" s="254"/>
      <c r="FT107" s="254"/>
      <c r="FU107" s="254"/>
      <c r="FV107" s="254"/>
      <c r="FW107" s="254"/>
      <c r="FX107" s="254"/>
      <c r="FY107" s="254"/>
      <c r="FZ107" s="254"/>
      <c r="GA107" s="254"/>
      <c r="GB107" s="254"/>
      <c r="GC107" s="254"/>
      <c r="GD107" s="522"/>
      <c r="GE107" s="522"/>
      <c r="GF107" s="522"/>
      <c r="GG107" s="522"/>
      <c r="GH107" s="522"/>
      <c r="GI107" s="522"/>
      <c r="GJ107" s="522"/>
      <c r="GK107" s="522"/>
      <c r="GL107" s="522"/>
      <c r="GM107" s="522"/>
      <c r="GN107" s="522"/>
      <c r="GO107" s="522"/>
      <c r="GP107" s="522"/>
      <c r="GQ107" s="524"/>
      <c r="GR107" s="524"/>
      <c r="GS107" s="254"/>
      <c r="GT107" s="254"/>
      <c r="GU107" s="254"/>
      <c r="GV107" s="254"/>
      <c r="GW107" s="254"/>
      <c r="GX107" s="254"/>
      <c r="GY107" s="254"/>
      <c r="GZ107" s="254"/>
      <c r="HA107" s="254"/>
      <c r="HB107" s="254"/>
      <c r="HC107" s="254"/>
      <c r="HD107" s="254"/>
      <c r="HE107" s="254"/>
      <c r="HF107" s="254"/>
      <c r="HG107" s="254"/>
      <c r="HH107" s="254"/>
      <c r="HI107" s="254"/>
      <c r="HJ107" s="254"/>
      <c r="HK107" s="522"/>
      <c r="HL107" s="522"/>
      <c r="HM107" s="522"/>
      <c r="HN107" s="522"/>
      <c r="HO107" s="522"/>
      <c r="HP107" s="522"/>
      <c r="HQ107" s="522"/>
      <c r="HR107" s="522"/>
      <c r="HS107" s="522"/>
      <c r="HT107" s="522"/>
      <c r="HU107" s="522"/>
      <c r="HV107" s="522"/>
      <c r="HW107" s="522"/>
      <c r="HZ107" s="254"/>
      <c r="IA107" s="254"/>
      <c r="IB107" s="254"/>
      <c r="IC107" s="254"/>
      <c r="ID107" s="254"/>
      <c r="IE107" s="254"/>
      <c r="IF107" s="254"/>
      <c r="IG107" s="254"/>
      <c r="IH107" s="254"/>
      <c r="II107" s="242"/>
      <c r="IJ107" s="254"/>
      <c r="IK107" s="254"/>
      <c r="IL107" s="254"/>
      <c r="IM107" s="254"/>
      <c r="IN107" s="254"/>
      <c r="IO107" s="254"/>
      <c r="IP107" s="254"/>
      <c r="IQ107" s="254"/>
      <c r="IR107" s="522"/>
      <c r="IS107" s="522"/>
      <c r="IT107" s="522"/>
      <c r="IU107" s="522"/>
      <c r="IV107" s="522"/>
      <c r="IW107" s="522"/>
      <c r="IX107" s="522"/>
      <c r="IY107" s="522"/>
      <c r="IZ107" s="522"/>
      <c r="JA107" s="522"/>
      <c r="JB107" s="522"/>
      <c r="JC107" s="523"/>
      <c r="JD107" s="254">
        <f t="shared" si="326"/>
        <v>0</v>
      </c>
      <c r="JE107" s="223"/>
      <c r="JG107" s="254"/>
      <c r="JH107" s="254"/>
      <c r="JI107" s="254"/>
      <c r="JJ107" s="254"/>
      <c r="JK107" s="254"/>
      <c r="JL107" s="254"/>
      <c r="JM107" s="254"/>
      <c r="JN107" s="254"/>
      <c r="JO107" s="254"/>
      <c r="JP107" s="254"/>
      <c r="JQ107" s="254"/>
      <c r="JR107" s="254"/>
      <c r="JS107" s="254"/>
      <c r="JT107" s="254"/>
      <c r="JU107" s="254"/>
      <c r="JV107" s="254"/>
      <c r="JW107" s="254"/>
      <c r="JX107" s="254"/>
      <c r="JY107" s="522"/>
      <c r="JZ107" s="522"/>
      <c r="KA107" s="522"/>
      <c r="KB107" s="522"/>
      <c r="KC107" s="522"/>
      <c r="KD107" s="522"/>
      <c r="KE107" s="522"/>
      <c r="KF107" s="522"/>
      <c r="KG107" s="522"/>
      <c r="KH107" s="522"/>
      <c r="KI107" s="522"/>
      <c r="KJ107" s="522"/>
      <c r="KK107" s="242">
        <f t="shared" si="341"/>
        <v>0</v>
      </c>
      <c r="KL107" s="234"/>
      <c r="KN107" s="254"/>
      <c r="KO107" s="254"/>
      <c r="KP107" s="254"/>
      <c r="KQ107" s="525"/>
      <c r="KR107" s="254"/>
      <c r="KS107" s="525"/>
      <c r="KT107" s="254"/>
      <c r="KU107" s="254"/>
      <c r="KV107" s="254"/>
      <c r="KW107" s="254"/>
      <c r="KX107" s="254"/>
      <c r="KY107" s="254"/>
      <c r="KZ107" s="254"/>
      <c r="LA107" s="254"/>
      <c r="LB107" s="254"/>
      <c r="LC107" s="254"/>
      <c r="LD107" s="254"/>
      <c r="LE107" s="254"/>
      <c r="LF107" s="522"/>
      <c r="LG107" s="522"/>
      <c r="LH107" s="522"/>
      <c r="LI107" s="522"/>
      <c r="LJ107" s="522"/>
      <c r="LK107" s="522"/>
      <c r="LL107" s="522"/>
      <c r="LM107" s="522"/>
      <c r="LN107" s="522"/>
      <c r="LO107" s="522"/>
      <c r="LP107" s="522"/>
      <c r="LQ107" s="522"/>
      <c r="LR107" s="242">
        <f t="shared" si="254"/>
        <v>0</v>
      </c>
      <c r="LU107" s="254"/>
      <c r="LV107" s="254"/>
      <c r="LW107" s="254"/>
      <c r="LX107" s="254"/>
      <c r="LY107" s="254"/>
      <c r="LZ107" s="254"/>
      <c r="MA107" s="254"/>
      <c r="MB107" s="254"/>
      <c r="MC107" s="254"/>
      <c r="MD107" s="254"/>
      <c r="ME107" s="254"/>
      <c r="MF107" s="254"/>
      <c r="MG107" s="254"/>
      <c r="MH107" s="254"/>
      <c r="MI107" s="254"/>
      <c r="MJ107" s="254"/>
      <c r="MK107" s="254"/>
      <c r="ML107" s="254"/>
      <c r="MM107" s="522"/>
      <c r="MN107" s="522"/>
      <c r="MO107" s="522"/>
      <c r="MP107" s="522"/>
      <c r="MQ107" s="522"/>
      <c r="MR107" s="522"/>
      <c r="MS107" s="522"/>
      <c r="MT107" s="522"/>
      <c r="MU107" s="522"/>
      <c r="MV107" s="522"/>
      <c r="MW107" s="522"/>
      <c r="MX107" s="522"/>
      <c r="MY107" s="242">
        <f t="shared" si="255"/>
        <v>0</v>
      </c>
      <c r="NB107" s="254"/>
      <c r="NC107" s="254"/>
      <c r="ND107" s="254"/>
      <c r="NE107" s="254"/>
      <c r="NF107" s="254"/>
      <c r="NG107" s="254"/>
      <c r="NH107" s="254"/>
      <c r="NI107" s="254"/>
      <c r="NJ107" s="254"/>
      <c r="NK107" s="254"/>
      <c r="NL107" s="254"/>
      <c r="NM107" s="254"/>
      <c r="NN107" s="254"/>
      <c r="NO107" s="254"/>
      <c r="NP107" s="254"/>
      <c r="NQ107" s="254"/>
      <c r="NR107" s="254"/>
      <c r="NS107" s="254"/>
      <c r="NT107" s="522"/>
      <c r="NU107" s="522"/>
      <c r="NV107" s="522"/>
      <c r="NW107" s="522"/>
      <c r="NX107" s="522"/>
      <c r="NY107" s="522"/>
      <c r="NZ107" s="522"/>
      <c r="OA107" s="522"/>
      <c r="OB107" s="522"/>
      <c r="OC107" s="522"/>
      <c r="OD107" s="522"/>
      <c r="OE107" s="522"/>
      <c r="OF107" s="242">
        <f t="shared" si="335"/>
        <v>0</v>
      </c>
      <c r="OI107" s="254"/>
      <c r="OJ107" s="254"/>
      <c r="OK107" s="254"/>
      <c r="OL107" s="254"/>
      <c r="OM107" s="254"/>
      <c r="ON107" s="254"/>
      <c r="OO107" s="254"/>
      <c r="OP107" s="254"/>
      <c r="OQ107" s="254"/>
      <c r="OR107" s="254"/>
      <c r="OS107" s="254"/>
      <c r="OT107" s="254"/>
      <c r="OU107" s="254"/>
      <c r="OV107" s="254"/>
      <c r="OW107" s="254"/>
      <c r="OX107" s="254"/>
      <c r="OY107" s="254"/>
      <c r="OZ107" s="254"/>
      <c r="PA107" s="522"/>
      <c r="PB107" s="522"/>
      <c r="PC107" s="522"/>
      <c r="PD107" s="522"/>
      <c r="PE107" s="522"/>
      <c r="PF107" s="522"/>
      <c r="PG107" s="522"/>
      <c r="PH107" s="522"/>
      <c r="PI107" s="522"/>
      <c r="PJ107" s="522"/>
      <c r="PK107" s="522"/>
      <c r="PL107" s="522"/>
      <c r="PM107" s="240">
        <f t="shared" si="257"/>
        <v>0</v>
      </c>
      <c r="PP107" s="254"/>
      <c r="PQ107" s="254"/>
      <c r="PR107" s="254"/>
      <c r="PS107" s="254"/>
      <c r="PT107" s="254"/>
      <c r="PU107" s="254"/>
      <c r="PV107" s="254"/>
      <c r="PW107" s="254"/>
      <c r="PX107" s="254"/>
      <c r="PY107" s="254"/>
      <c r="PZ107" s="254"/>
      <c r="QA107" s="254"/>
      <c r="QB107" s="254"/>
      <c r="QC107" s="254"/>
      <c r="QD107" s="254"/>
      <c r="QE107" s="254"/>
      <c r="QF107" s="254"/>
      <c r="QG107" s="254"/>
      <c r="QH107" s="522"/>
      <c r="QI107" s="522"/>
      <c r="QJ107" s="522"/>
      <c r="QK107" s="522"/>
      <c r="QL107" s="522"/>
      <c r="QM107" s="522"/>
      <c r="QN107" s="522"/>
      <c r="QO107" s="522"/>
      <c r="QP107" s="522"/>
      <c r="QQ107" s="522"/>
      <c r="QR107" s="522"/>
      <c r="QS107" s="522"/>
      <c r="QT107" s="242">
        <f t="shared" si="258"/>
        <v>0</v>
      </c>
      <c r="QU107" s="235"/>
      <c r="QV107" s="235"/>
      <c r="QW107" s="254"/>
      <c r="QX107" s="254"/>
      <c r="QY107" s="254"/>
      <c r="QZ107" s="254"/>
      <c r="RA107" s="254"/>
      <c r="RB107" s="254"/>
      <c r="RC107" s="254"/>
      <c r="RD107" s="254"/>
      <c r="RE107" s="254"/>
      <c r="RF107" s="254"/>
      <c r="RG107" s="254"/>
      <c r="RH107" s="254"/>
      <c r="RI107" s="254"/>
      <c r="RJ107" s="254"/>
      <c r="RK107" s="254"/>
      <c r="RL107" s="254"/>
      <c r="RM107" s="254"/>
      <c r="RN107" s="254"/>
      <c r="RO107" s="522"/>
      <c r="RP107" s="522"/>
      <c r="RQ107" s="522"/>
      <c r="RR107" s="522"/>
      <c r="RS107" s="522"/>
      <c r="RT107" s="522"/>
      <c r="RU107" s="522"/>
      <c r="RV107" s="522"/>
      <c r="RW107" s="522"/>
      <c r="RX107" s="522"/>
      <c r="RY107" s="522"/>
      <c r="RZ107" s="522"/>
      <c r="SA107" s="522"/>
    </row>
    <row r="108" spans="1:495" ht="15" hidden="1" outlineLevel="1">
      <c r="A108" s="604">
        <f t="shared" si="253"/>
        <v>96</v>
      </c>
      <c r="B108" s="331"/>
      <c r="C108" s="517"/>
      <c r="D108" s="517"/>
      <c r="E108" s="518"/>
      <c r="F108" s="242"/>
      <c r="G108" s="517"/>
      <c r="H108" s="242"/>
      <c r="I108" s="242"/>
      <c r="J108" s="242"/>
      <c r="K108" s="242"/>
      <c r="L108" s="242"/>
      <c r="M108" s="242"/>
      <c r="N108" s="242"/>
      <c r="O108" s="242"/>
      <c r="P108" s="242"/>
      <c r="Q108" s="242"/>
      <c r="R108" s="242"/>
      <c r="S108" s="242"/>
      <c r="T108" s="242"/>
      <c r="U108" s="242"/>
      <c r="V108" s="242"/>
      <c r="W108" s="242"/>
      <c r="X108" s="242"/>
      <c r="Y108" s="242"/>
      <c r="Z108" s="242"/>
      <c r="AA108" s="242"/>
      <c r="AB108" s="242"/>
      <c r="AC108" s="242"/>
      <c r="AD108" s="242"/>
      <c r="AE108" s="242"/>
      <c r="AF108" s="242"/>
      <c r="AG108" s="242"/>
      <c r="AJ108" s="242"/>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242"/>
      <c r="BM108" s="242"/>
      <c r="BN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2"/>
      <c r="CP108" s="242"/>
      <c r="CQ108" s="242"/>
      <c r="CR108" s="242"/>
      <c r="CS108" s="242"/>
      <c r="CT108" s="242"/>
      <c r="CU108" s="242"/>
      <c r="CX108" s="242"/>
      <c r="CY108" s="242"/>
      <c r="CZ108" s="242"/>
      <c r="DA108" s="242"/>
      <c r="DB108" s="242"/>
      <c r="DC108" s="242"/>
      <c r="DD108" s="242"/>
      <c r="DE108" s="242"/>
      <c r="DF108" s="242"/>
      <c r="DG108" s="242"/>
      <c r="DH108" s="242"/>
      <c r="DI108" s="242"/>
      <c r="DJ108" s="242"/>
      <c r="DK108" s="242"/>
      <c r="DL108" s="242"/>
      <c r="DM108" s="242"/>
      <c r="DN108" s="242"/>
      <c r="DO108" s="242"/>
      <c r="DP108" s="242"/>
      <c r="DQ108" s="242"/>
      <c r="DR108" s="242"/>
      <c r="DS108" s="242"/>
      <c r="DT108" s="242"/>
      <c r="DU108" s="242"/>
      <c r="DV108" s="242"/>
      <c r="DW108" s="242"/>
      <c r="DX108" s="242"/>
      <c r="DY108" s="242"/>
      <c r="DZ108" s="242"/>
      <c r="EA108" s="242"/>
      <c r="EB108" s="242"/>
      <c r="EE108" s="242"/>
      <c r="EF108" s="242"/>
      <c r="EG108" s="242"/>
      <c r="EH108" s="242"/>
      <c r="EI108" s="242"/>
      <c r="EJ108" s="242"/>
      <c r="EK108" s="242"/>
      <c r="EL108" s="242"/>
      <c r="EM108" s="242"/>
      <c r="EN108" s="242"/>
      <c r="EO108" s="242"/>
      <c r="EP108" s="242"/>
      <c r="EQ108" s="242"/>
      <c r="ER108" s="242"/>
      <c r="ES108" s="242"/>
      <c r="ET108" s="242"/>
      <c r="EU108" s="242"/>
      <c r="EV108" s="242"/>
      <c r="EW108" s="242"/>
      <c r="EX108" s="242"/>
      <c r="EY108" s="242"/>
      <c r="EZ108" s="242"/>
      <c r="FA108" s="242"/>
      <c r="FB108" s="242"/>
      <c r="FC108" s="242"/>
      <c r="FD108" s="242"/>
      <c r="FE108" s="242"/>
      <c r="FF108" s="242"/>
      <c r="FG108" s="242"/>
      <c r="FH108" s="242"/>
      <c r="FI108" s="242"/>
      <c r="FL108" s="242"/>
      <c r="FM108" s="242"/>
      <c r="FN108" s="242"/>
      <c r="FO108" s="242"/>
      <c r="FP108" s="242"/>
      <c r="FQ108" s="242"/>
      <c r="FR108" s="242"/>
      <c r="FS108" s="242"/>
      <c r="FT108" s="242"/>
      <c r="FU108" s="242"/>
      <c r="FV108" s="242"/>
      <c r="FW108" s="242"/>
      <c r="FX108" s="242"/>
      <c r="FY108" s="242"/>
      <c r="FZ108" s="242"/>
      <c r="GA108" s="242"/>
      <c r="GB108" s="242"/>
      <c r="GC108" s="242"/>
      <c r="GD108" s="242"/>
      <c r="GE108" s="242"/>
      <c r="GF108" s="242"/>
      <c r="GG108" s="242"/>
      <c r="GH108" s="242"/>
      <c r="GI108" s="242"/>
      <c r="GJ108" s="242"/>
      <c r="GK108" s="242"/>
      <c r="GL108" s="242"/>
      <c r="GM108" s="242"/>
      <c r="GN108" s="242"/>
      <c r="GO108" s="242"/>
      <c r="GP108" s="242"/>
      <c r="GS108" s="242"/>
      <c r="GT108" s="242"/>
      <c r="GU108" s="242"/>
      <c r="GV108" s="242"/>
      <c r="GW108" s="242"/>
      <c r="GX108" s="242"/>
      <c r="GY108" s="242"/>
      <c r="GZ108" s="242"/>
      <c r="HA108" s="242"/>
      <c r="HB108" s="242"/>
      <c r="HC108" s="242"/>
      <c r="HD108" s="242"/>
      <c r="HE108" s="242"/>
      <c r="HF108" s="242"/>
      <c r="HG108" s="242"/>
      <c r="HH108" s="242"/>
      <c r="HI108" s="242"/>
      <c r="HJ108" s="242"/>
      <c r="HK108" s="242"/>
      <c r="HL108" s="242"/>
      <c r="HM108" s="242"/>
      <c r="HN108" s="242"/>
      <c r="HO108" s="242"/>
      <c r="HP108" s="242"/>
      <c r="HQ108" s="242"/>
      <c r="HR108" s="242"/>
      <c r="HS108" s="242"/>
      <c r="HT108" s="242"/>
      <c r="HU108" s="242"/>
      <c r="HV108" s="242"/>
      <c r="HW108" s="242"/>
      <c r="HX108" s="223"/>
      <c r="HY108" s="223"/>
      <c r="HZ108" s="242"/>
      <c r="IA108" s="242"/>
      <c r="IB108" s="242"/>
      <c r="IC108" s="242">
        <v>67525000</v>
      </c>
      <c r="ID108" s="242"/>
      <c r="IE108" s="242">
        <v>72417000</v>
      </c>
      <c r="IF108" s="242"/>
      <c r="IG108" s="242"/>
      <c r="IH108" s="242"/>
      <c r="II108" s="242">
        <v>72417000</v>
      </c>
      <c r="IJ108" s="242"/>
      <c r="IK108" s="242"/>
      <c r="IL108" s="242"/>
      <c r="IM108" s="242"/>
      <c r="IN108" s="242">
        <f>+IE108</f>
        <v>72417000</v>
      </c>
      <c r="IO108" s="242"/>
      <c r="IP108" s="242"/>
      <c r="IQ108" s="242"/>
      <c r="IR108" s="242"/>
      <c r="IS108" s="242"/>
      <c r="IT108" s="242"/>
      <c r="IU108" s="242"/>
      <c r="IV108" s="242"/>
      <c r="IW108" s="242"/>
      <c r="IX108" s="242"/>
      <c r="IY108" s="242"/>
      <c r="IZ108" s="242"/>
      <c r="JA108" s="242"/>
      <c r="JB108" s="242"/>
      <c r="JC108" s="518"/>
      <c r="JD108" s="242">
        <f t="shared" si="326"/>
        <v>72417000</v>
      </c>
      <c r="JE108" s="223"/>
      <c r="JF108" s="223"/>
      <c r="JG108" s="242"/>
      <c r="JH108" s="242"/>
      <c r="JI108" s="242"/>
      <c r="JJ108" s="242">
        <v>61404830</v>
      </c>
      <c r="JK108" s="254"/>
      <c r="JL108" s="242">
        <v>61404830</v>
      </c>
      <c r="JM108" s="254"/>
      <c r="JN108" s="254"/>
      <c r="JO108" s="254"/>
      <c r="JP108" s="254"/>
      <c r="JQ108" s="254"/>
      <c r="JR108" s="254"/>
      <c r="JS108" s="254"/>
      <c r="JT108" s="254"/>
      <c r="JU108" s="254"/>
      <c r="JV108" s="254"/>
      <c r="JW108" s="254"/>
      <c r="JX108" s="254"/>
      <c r="JY108" s="522"/>
      <c r="JZ108" s="522"/>
      <c r="KA108" s="522"/>
      <c r="KB108" s="522"/>
      <c r="KC108" s="522"/>
      <c r="KD108" s="522"/>
      <c r="KE108" s="522"/>
      <c r="KF108" s="522"/>
      <c r="KG108" s="522"/>
      <c r="KH108" s="522"/>
      <c r="KI108" s="522"/>
      <c r="KJ108" s="522"/>
      <c r="KK108" s="242">
        <f t="shared" si="341"/>
        <v>61404830</v>
      </c>
      <c r="KL108" s="234"/>
      <c r="KN108" s="254"/>
      <c r="KO108" s="254"/>
      <c r="KP108" s="254"/>
      <c r="KQ108" s="525">
        <v>91885915</v>
      </c>
      <c r="KR108" s="254"/>
      <c r="KS108" s="525">
        <v>91885915</v>
      </c>
      <c r="KT108" s="254"/>
      <c r="KU108" s="254"/>
      <c r="KV108" s="254"/>
      <c r="KW108" s="254"/>
      <c r="KX108" s="254"/>
      <c r="KY108" s="254"/>
      <c r="KZ108" s="254"/>
      <c r="LA108" s="254"/>
      <c r="LB108" s="254"/>
      <c r="LC108" s="254"/>
      <c r="LD108" s="254"/>
      <c r="LE108" s="254"/>
      <c r="LF108" s="522"/>
      <c r="LG108" s="522"/>
      <c r="LH108" s="522"/>
      <c r="LI108" s="522"/>
      <c r="LJ108" s="522"/>
      <c r="LK108" s="522"/>
      <c r="LL108" s="522"/>
      <c r="LM108" s="522"/>
      <c r="LN108" s="522"/>
      <c r="LO108" s="522"/>
      <c r="LP108" s="522"/>
      <c r="LQ108" s="522"/>
      <c r="LR108" s="242">
        <f t="shared" si="254"/>
        <v>91885915</v>
      </c>
      <c r="LU108" s="254"/>
      <c r="LV108" s="254"/>
      <c r="LW108" s="254"/>
      <c r="LX108" s="254">
        <v>93705185</v>
      </c>
      <c r="LY108" s="254"/>
      <c r="LZ108" s="254">
        <v>93705185</v>
      </c>
      <c r="MA108" s="254"/>
      <c r="MB108" s="254"/>
      <c r="MC108" s="254"/>
      <c r="MD108" s="254"/>
      <c r="ME108" s="254"/>
      <c r="MF108" s="254"/>
      <c r="MG108" s="254"/>
      <c r="MH108" s="254"/>
      <c r="MI108" s="254"/>
      <c r="MJ108" s="254"/>
      <c r="MK108" s="254"/>
      <c r="ML108" s="254"/>
      <c r="MM108" s="522"/>
      <c r="MN108" s="522"/>
      <c r="MO108" s="522"/>
      <c r="MP108" s="522"/>
      <c r="MQ108" s="522"/>
      <c r="MR108" s="522"/>
      <c r="MS108" s="522"/>
      <c r="MT108" s="522"/>
      <c r="MU108" s="522"/>
      <c r="MV108" s="522"/>
      <c r="MW108" s="522"/>
      <c r="MX108" s="522"/>
      <c r="MY108" s="242">
        <f t="shared" si="255"/>
        <v>93705185</v>
      </c>
      <c r="NB108" s="254"/>
      <c r="NC108" s="254"/>
      <c r="ND108" s="254"/>
      <c r="NE108" s="254">
        <v>116231646</v>
      </c>
      <c r="NF108" s="254"/>
      <c r="NG108" s="254"/>
      <c r="NH108" s="254"/>
      <c r="NI108" s="254"/>
      <c r="NJ108" s="254"/>
      <c r="NK108" s="254"/>
      <c r="NL108" s="254"/>
      <c r="NM108" s="254"/>
      <c r="NN108" s="254"/>
      <c r="NO108" s="254"/>
      <c r="NP108" s="254"/>
      <c r="NQ108" s="254"/>
      <c r="NR108" s="254"/>
      <c r="NS108" s="254"/>
      <c r="NT108" s="522"/>
      <c r="NU108" s="522"/>
      <c r="NV108" s="522"/>
      <c r="NW108" s="522"/>
      <c r="NX108" s="522"/>
      <c r="NY108" s="522"/>
      <c r="NZ108" s="522"/>
      <c r="OA108" s="522"/>
      <c r="OB108" s="522"/>
      <c r="OC108" s="522"/>
      <c r="OD108" s="522"/>
      <c r="OE108" s="522"/>
      <c r="OF108" s="242">
        <f t="shared" si="335"/>
        <v>116231646</v>
      </c>
      <c r="OI108" s="254"/>
      <c r="OJ108" s="254"/>
      <c r="OK108" s="254"/>
      <c r="OL108" s="254"/>
      <c r="OM108" s="254"/>
      <c r="ON108" s="254"/>
      <c r="OO108" s="254"/>
      <c r="OP108" s="254"/>
      <c r="OQ108" s="254"/>
      <c r="OR108" s="254"/>
      <c r="OS108" s="254"/>
      <c r="OT108" s="254"/>
      <c r="OU108" s="254"/>
      <c r="OV108" s="254"/>
      <c r="OW108" s="254"/>
      <c r="OX108" s="254"/>
      <c r="OY108" s="254"/>
      <c r="OZ108" s="254"/>
      <c r="PA108" s="522"/>
      <c r="PB108" s="522"/>
      <c r="PC108" s="522"/>
      <c r="PD108" s="522"/>
      <c r="PE108" s="522"/>
      <c r="PF108" s="522"/>
      <c r="PG108" s="522"/>
      <c r="PH108" s="522"/>
      <c r="PI108" s="522"/>
      <c r="PJ108" s="522"/>
      <c r="PK108" s="522"/>
      <c r="PL108" s="522"/>
      <c r="PM108" s="240">
        <f t="shared" si="257"/>
        <v>0</v>
      </c>
      <c r="PP108" s="254"/>
      <c r="PQ108" s="254"/>
      <c r="PR108" s="254"/>
      <c r="PS108" s="254"/>
      <c r="PT108" s="254"/>
      <c r="PU108" s="254"/>
      <c r="PV108" s="254"/>
      <c r="PW108" s="254"/>
      <c r="PX108" s="254"/>
      <c r="PY108" s="254"/>
      <c r="PZ108" s="254"/>
      <c r="QA108" s="254"/>
      <c r="QB108" s="254"/>
      <c r="QC108" s="254"/>
      <c r="QD108" s="254"/>
      <c r="QE108" s="254"/>
      <c r="QF108" s="254"/>
      <c r="QG108" s="254"/>
      <c r="QH108" s="522"/>
      <c r="QI108" s="522"/>
      <c r="QJ108" s="522"/>
      <c r="QK108" s="522"/>
      <c r="QL108" s="522"/>
      <c r="QM108" s="522"/>
      <c r="QN108" s="522"/>
      <c r="QO108" s="522"/>
      <c r="QP108" s="522"/>
      <c r="QQ108" s="522"/>
      <c r="QR108" s="522"/>
      <c r="QS108" s="522"/>
      <c r="QT108" s="242">
        <f t="shared" si="258"/>
        <v>0</v>
      </c>
      <c r="QU108" s="235"/>
      <c r="QV108" s="235"/>
      <c r="QW108" s="254"/>
      <c r="QX108" s="254"/>
      <c r="QY108" s="254"/>
      <c r="QZ108" s="254"/>
      <c r="RA108" s="254"/>
      <c r="RB108" s="254"/>
      <c r="RC108" s="254"/>
      <c r="RD108" s="254"/>
      <c r="RE108" s="254"/>
      <c r="RF108" s="254"/>
      <c r="RG108" s="254"/>
      <c r="RH108" s="254"/>
      <c r="RI108" s="254"/>
      <c r="RJ108" s="254"/>
      <c r="RK108" s="254"/>
      <c r="RL108" s="254"/>
      <c r="RM108" s="254"/>
      <c r="RN108" s="254"/>
      <c r="RO108" s="522"/>
      <c r="RP108" s="522"/>
      <c r="RQ108" s="522"/>
      <c r="RR108" s="522"/>
      <c r="RS108" s="522"/>
      <c r="RT108" s="522"/>
      <c r="RU108" s="522"/>
      <c r="RV108" s="522"/>
      <c r="RW108" s="522"/>
      <c r="RX108" s="522"/>
      <c r="RY108" s="522"/>
      <c r="RZ108" s="522"/>
      <c r="SA108" s="522"/>
    </row>
    <row r="109" spans="1:495" ht="15" hidden="1" outlineLevel="1">
      <c r="A109" s="604">
        <f t="shared" si="253"/>
        <v>97</v>
      </c>
      <c r="B109" s="331"/>
      <c r="C109" s="517"/>
      <c r="D109" s="517"/>
      <c r="E109" s="518"/>
      <c r="F109" s="242"/>
      <c r="G109" s="517"/>
      <c r="H109" s="242"/>
      <c r="I109" s="242"/>
      <c r="J109" s="242"/>
      <c r="K109" s="242"/>
      <c r="L109" s="242"/>
      <c r="M109" s="242"/>
      <c r="N109" s="242"/>
      <c r="O109" s="242"/>
      <c r="P109" s="242"/>
      <c r="Q109" s="242"/>
      <c r="R109" s="242"/>
      <c r="S109" s="242"/>
      <c r="T109" s="242"/>
      <c r="U109" s="242"/>
      <c r="V109" s="242"/>
      <c r="W109" s="242"/>
      <c r="X109" s="242"/>
      <c r="Y109" s="242"/>
      <c r="Z109" s="242"/>
      <c r="AA109" s="242"/>
      <c r="AB109" s="242"/>
      <c r="AC109" s="242"/>
      <c r="AD109" s="242"/>
      <c r="AE109" s="242"/>
      <c r="AF109" s="242"/>
      <c r="AG109" s="242"/>
      <c r="AJ109" s="242"/>
      <c r="AK109" s="242"/>
      <c r="AL109" s="242"/>
      <c r="AM109" s="242"/>
      <c r="AN109" s="242"/>
      <c r="AO109" s="242"/>
      <c r="AP109" s="242"/>
      <c r="AQ109" s="242"/>
      <c r="AR109" s="242"/>
      <c r="AS109" s="242"/>
      <c r="AT109" s="242"/>
      <c r="AU109" s="242"/>
      <c r="AV109" s="242"/>
      <c r="AW109" s="242"/>
      <c r="AX109" s="242"/>
      <c r="AY109" s="242"/>
      <c r="AZ109" s="242"/>
      <c r="BA109" s="242"/>
      <c r="BB109" s="242"/>
      <c r="BC109" s="242"/>
      <c r="BD109" s="242"/>
      <c r="BE109" s="242"/>
      <c r="BF109" s="242"/>
      <c r="BG109" s="242"/>
      <c r="BH109" s="242"/>
      <c r="BI109" s="242"/>
      <c r="BJ109" s="242"/>
      <c r="BK109" s="242"/>
      <c r="BL109" s="242"/>
      <c r="BM109" s="242"/>
      <c r="BN109" s="242"/>
      <c r="BQ109" s="242"/>
      <c r="BR109" s="242"/>
      <c r="BS109" s="242"/>
      <c r="BT109" s="242"/>
      <c r="BU109" s="242"/>
      <c r="BV109" s="242"/>
      <c r="BW109" s="242"/>
      <c r="BX109" s="242"/>
      <c r="BY109" s="242"/>
      <c r="BZ109" s="242"/>
      <c r="CA109" s="242"/>
      <c r="CB109" s="242"/>
      <c r="CC109" s="242"/>
      <c r="CD109" s="242"/>
      <c r="CE109" s="242"/>
      <c r="CF109" s="242"/>
      <c r="CG109" s="242"/>
      <c r="CH109" s="242"/>
      <c r="CI109" s="242"/>
      <c r="CJ109" s="242"/>
      <c r="CK109" s="242"/>
      <c r="CL109" s="242"/>
      <c r="CM109" s="242"/>
      <c r="CN109" s="242"/>
      <c r="CO109" s="242"/>
      <c r="CP109" s="242"/>
      <c r="CQ109" s="242"/>
      <c r="CR109" s="242"/>
      <c r="CS109" s="242"/>
      <c r="CT109" s="242"/>
      <c r="CU109" s="242"/>
      <c r="CX109" s="242"/>
      <c r="CY109" s="242"/>
      <c r="CZ109" s="242"/>
      <c r="DA109" s="242"/>
      <c r="DB109" s="242"/>
      <c r="DC109" s="242"/>
      <c r="DD109" s="242"/>
      <c r="DE109" s="242"/>
      <c r="DF109" s="242"/>
      <c r="DG109" s="242"/>
      <c r="DH109" s="242"/>
      <c r="DI109" s="242"/>
      <c r="DJ109" s="242"/>
      <c r="DK109" s="242"/>
      <c r="DL109" s="242"/>
      <c r="DM109" s="242"/>
      <c r="DN109" s="242"/>
      <c r="DO109" s="242"/>
      <c r="DP109" s="242"/>
      <c r="DQ109" s="242"/>
      <c r="DR109" s="242"/>
      <c r="DS109" s="242"/>
      <c r="DT109" s="242"/>
      <c r="DU109" s="242"/>
      <c r="DV109" s="242"/>
      <c r="DW109" s="242"/>
      <c r="DX109" s="242"/>
      <c r="DY109" s="242"/>
      <c r="DZ109" s="242"/>
      <c r="EA109" s="242"/>
      <c r="EB109" s="242"/>
      <c r="EE109" s="242"/>
      <c r="EF109" s="242"/>
      <c r="EG109" s="242"/>
      <c r="EH109" s="242"/>
      <c r="EI109" s="242"/>
      <c r="EJ109" s="242"/>
      <c r="EK109" s="242"/>
      <c r="EL109" s="242"/>
      <c r="EM109" s="242"/>
      <c r="EN109" s="242"/>
      <c r="EO109" s="242"/>
      <c r="EP109" s="242"/>
      <c r="EQ109" s="242"/>
      <c r="ER109" s="242"/>
      <c r="ES109" s="242"/>
      <c r="ET109" s="242"/>
      <c r="EU109" s="242"/>
      <c r="EV109" s="242"/>
      <c r="EW109" s="242"/>
      <c r="EX109" s="242"/>
      <c r="EY109" s="242"/>
      <c r="EZ109" s="242"/>
      <c r="FA109" s="242"/>
      <c r="FB109" s="242"/>
      <c r="FC109" s="242"/>
      <c r="FD109" s="242"/>
      <c r="FE109" s="242"/>
      <c r="FF109" s="242"/>
      <c r="FG109" s="242"/>
      <c r="FH109" s="242"/>
      <c r="FI109" s="242"/>
      <c r="FL109" s="242"/>
      <c r="FM109" s="242"/>
      <c r="FN109" s="242"/>
      <c r="FO109" s="242"/>
      <c r="FP109" s="242"/>
      <c r="FQ109" s="242"/>
      <c r="FR109" s="242"/>
      <c r="FS109" s="242"/>
      <c r="FT109" s="242"/>
      <c r="FU109" s="242"/>
      <c r="FV109" s="242"/>
      <c r="FW109" s="242"/>
      <c r="FX109" s="242"/>
      <c r="FY109" s="242"/>
      <c r="FZ109" s="242"/>
      <c r="GA109" s="242"/>
      <c r="GB109" s="242"/>
      <c r="GC109" s="242"/>
      <c r="GD109" s="242"/>
      <c r="GE109" s="242"/>
      <c r="GF109" s="242"/>
      <c r="GG109" s="242"/>
      <c r="GH109" s="242"/>
      <c r="GI109" s="242"/>
      <c r="GJ109" s="242"/>
      <c r="GK109" s="242"/>
      <c r="GL109" s="242"/>
      <c r="GM109" s="242"/>
      <c r="GN109" s="242"/>
      <c r="GO109" s="242"/>
      <c r="GP109" s="242"/>
      <c r="GS109" s="242"/>
      <c r="GT109" s="242"/>
      <c r="GU109" s="242"/>
      <c r="GV109" s="242"/>
      <c r="GW109" s="242"/>
      <c r="GX109" s="242"/>
      <c r="GY109" s="242"/>
      <c r="GZ109" s="242"/>
      <c r="HA109" s="242"/>
      <c r="HB109" s="242"/>
      <c r="HC109" s="242"/>
      <c r="HD109" s="242"/>
      <c r="HE109" s="242"/>
      <c r="HF109" s="242"/>
      <c r="HG109" s="242"/>
      <c r="HH109" s="242"/>
      <c r="HI109" s="242"/>
      <c r="HJ109" s="242"/>
      <c r="HK109" s="242"/>
      <c r="HL109" s="242"/>
      <c r="HM109" s="242"/>
      <c r="HN109" s="242"/>
      <c r="HO109" s="242"/>
      <c r="HP109" s="242"/>
      <c r="HQ109" s="242"/>
      <c r="HR109" s="242"/>
      <c r="HS109" s="242"/>
      <c r="HT109" s="242"/>
      <c r="HU109" s="242"/>
      <c r="HV109" s="242"/>
      <c r="HW109" s="242"/>
      <c r="HX109" s="223"/>
      <c r="HY109" s="223"/>
      <c r="HZ109" s="242"/>
      <c r="IA109" s="242"/>
      <c r="IB109" s="242"/>
      <c r="IC109" s="242"/>
      <c r="ID109" s="242"/>
      <c r="IE109" s="242"/>
      <c r="IF109" s="242"/>
      <c r="IG109" s="242"/>
      <c r="IH109" s="242"/>
      <c r="II109" s="242"/>
      <c r="IJ109" s="242"/>
      <c r="IK109" s="242"/>
      <c r="IL109" s="242"/>
      <c r="IM109" s="242"/>
      <c r="IN109" s="242"/>
      <c r="IO109" s="242"/>
      <c r="IP109" s="242"/>
      <c r="IQ109" s="242"/>
      <c r="IR109" s="242"/>
      <c r="IS109" s="242"/>
      <c r="IT109" s="242"/>
      <c r="IU109" s="242"/>
      <c r="IV109" s="242"/>
      <c r="IW109" s="242"/>
      <c r="IX109" s="242"/>
      <c r="IY109" s="242"/>
      <c r="IZ109" s="242"/>
      <c r="JA109" s="242"/>
      <c r="JB109" s="242"/>
      <c r="JC109" s="518"/>
      <c r="JD109" s="242">
        <f t="shared" si="326"/>
        <v>0</v>
      </c>
      <c r="JE109" s="223"/>
      <c r="JF109" s="223"/>
      <c r="JG109" s="242"/>
      <c r="JH109" s="242"/>
      <c r="JI109" s="242"/>
      <c r="JJ109" s="242">
        <v>78032</v>
      </c>
      <c r="JK109" s="254"/>
      <c r="JL109" s="242">
        <v>78032</v>
      </c>
      <c r="JM109" s="254"/>
      <c r="JN109" s="254"/>
      <c r="JO109" s="254"/>
      <c r="JP109" s="254"/>
      <c r="JQ109" s="254"/>
      <c r="JR109" s="254"/>
      <c r="JS109" s="254"/>
      <c r="JT109" s="254"/>
      <c r="JU109" s="254"/>
      <c r="JV109" s="254"/>
      <c r="JW109" s="254"/>
      <c r="JX109" s="254"/>
      <c r="JY109" s="522"/>
      <c r="JZ109" s="522"/>
      <c r="KA109" s="522"/>
      <c r="KB109" s="522"/>
      <c r="KC109" s="522"/>
      <c r="KD109" s="522"/>
      <c r="KE109" s="522"/>
      <c r="KF109" s="522"/>
      <c r="KG109" s="522"/>
      <c r="KH109" s="522"/>
      <c r="KI109" s="522"/>
      <c r="KJ109" s="522"/>
      <c r="KK109" s="242">
        <v>0</v>
      </c>
      <c r="KL109" s="234"/>
      <c r="KN109" s="254"/>
      <c r="KO109" s="254"/>
      <c r="KP109" s="254"/>
      <c r="KQ109" s="525"/>
      <c r="KR109" s="254"/>
      <c r="KS109" s="525"/>
      <c r="KT109" s="254"/>
      <c r="KU109" s="254"/>
      <c r="KV109" s="254"/>
      <c r="KW109" s="254"/>
      <c r="KX109" s="254"/>
      <c r="KY109" s="254"/>
      <c r="KZ109" s="254"/>
      <c r="LA109" s="254"/>
      <c r="LB109" s="254"/>
      <c r="LC109" s="254"/>
      <c r="LD109" s="254"/>
      <c r="LE109" s="254"/>
      <c r="LF109" s="522"/>
      <c r="LG109" s="522"/>
      <c r="LH109" s="522"/>
      <c r="LI109" s="522"/>
      <c r="LJ109" s="522"/>
      <c r="LK109" s="522"/>
      <c r="LL109" s="522"/>
      <c r="LM109" s="522"/>
      <c r="LN109" s="522"/>
      <c r="LO109" s="522"/>
      <c r="LP109" s="522"/>
      <c r="LQ109" s="522"/>
      <c r="LR109" s="242">
        <f t="shared" si="254"/>
        <v>0</v>
      </c>
      <c r="LU109" s="254"/>
      <c r="LV109" s="254"/>
      <c r="LW109" s="254"/>
      <c r="LX109" s="254"/>
      <c r="LY109" s="254"/>
      <c r="LZ109" s="254"/>
      <c r="MA109" s="254"/>
      <c r="MB109" s="254"/>
      <c r="MC109" s="254"/>
      <c r="MD109" s="254"/>
      <c r="ME109" s="254"/>
      <c r="MF109" s="254"/>
      <c r="MG109" s="254"/>
      <c r="MH109" s="254"/>
      <c r="MI109" s="254"/>
      <c r="MJ109" s="254"/>
      <c r="MK109" s="254"/>
      <c r="ML109" s="254"/>
      <c r="MM109" s="522"/>
      <c r="MN109" s="522"/>
      <c r="MO109" s="522"/>
      <c r="MP109" s="522"/>
      <c r="MQ109" s="522"/>
      <c r="MR109" s="522"/>
      <c r="MS109" s="522"/>
      <c r="MT109" s="522"/>
      <c r="MU109" s="522"/>
      <c r="MV109" s="522"/>
      <c r="MW109" s="522"/>
      <c r="MX109" s="522"/>
      <c r="MY109" s="242">
        <f t="shared" si="255"/>
        <v>0</v>
      </c>
      <c r="NB109" s="254"/>
      <c r="NC109" s="254"/>
      <c r="ND109" s="254"/>
      <c r="NE109" s="254"/>
      <c r="NF109" s="254"/>
      <c r="NG109" s="254"/>
      <c r="NH109" s="254"/>
      <c r="NI109" s="254"/>
      <c r="NJ109" s="254"/>
      <c r="NK109" s="254"/>
      <c r="NL109" s="254"/>
      <c r="NM109" s="254"/>
      <c r="NN109" s="254"/>
      <c r="NO109" s="254"/>
      <c r="NP109" s="254"/>
      <c r="NQ109" s="254"/>
      <c r="NR109" s="254"/>
      <c r="NS109" s="254"/>
      <c r="NT109" s="522"/>
      <c r="NU109" s="522"/>
      <c r="NV109" s="522"/>
      <c r="NW109" s="522"/>
      <c r="NX109" s="522"/>
      <c r="NY109" s="522"/>
      <c r="NZ109" s="522"/>
      <c r="OA109" s="522"/>
      <c r="OB109" s="522"/>
      <c r="OC109" s="522"/>
      <c r="OD109" s="522"/>
      <c r="OE109" s="522"/>
      <c r="OF109" s="242">
        <f t="shared" si="335"/>
        <v>0</v>
      </c>
      <c r="OI109" s="254"/>
      <c r="OJ109" s="254"/>
      <c r="OK109" s="254"/>
      <c r="OL109" s="522"/>
      <c r="OM109" s="254"/>
      <c r="ON109" s="254"/>
      <c r="OO109" s="254"/>
      <c r="OP109" s="254"/>
      <c r="OQ109" s="254"/>
      <c r="OR109" s="254"/>
      <c r="OS109" s="254"/>
      <c r="OT109" s="254"/>
      <c r="OU109" s="254"/>
      <c r="OV109" s="254"/>
      <c r="OW109" s="254"/>
      <c r="OX109" s="254"/>
      <c r="OY109" s="254"/>
      <c r="OZ109" s="254"/>
      <c r="PA109" s="522"/>
      <c r="PB109" s="522"/>
      <c r="PC109" s="522"/>
      <c r="PD109" s="522"/>
      <c r="PE109" s="522"/>
      <c r="PF109" s="522"/>
      <c r="PG109" s="522"/>
      <c r="PH109" s="522"/>
      <c r="PI109" s="522"/>
      <c r="PJ109" s="522"/>
      <c r="PK109" s="522"/>
      <c r="PL109" s="522"/>
      <c r="PM109" s="240">
        <f t="shared" si="257"/>
        <v>0</v>
      </c>
      <c r="PP109" s="254"/>
      <c r="PQ109" s="254"/>
      <c r="PR109" s="254"/>
      <c r="PS109" s="254"/>
      <c r="PT109" s="254"/>
      <c r="PU109" s="254"/>
      <c r="PV109" s="254"/>
      <c r="PW109" s="254"/>
      <c r="PX109" s="254"/>
      <c r="PY109" s="254"/>
      <c r="PZ109" s="254"/>
      <c r="QA109" s="254"/>
      <c r="QB109" s="254"/>
      <c r="QC109" s="254"/>
      <c r="QD109" s="254"/>
      <c r="QE109" s="254"/>
      <c r="QF109" s="254"/>
      <c r="QG109" s="254"/>
      <c r="QH109" s="522"/>
      <c r="QI109" s="522"/>
      <c r="QJ109" s="522"/>
      <c r="QK109" s="522"/>
      <c r="QL109" s="522"/>
      <c r="QM109" s="522"/>
      <c r="QN109" s="522"/>
      <c r="QO109" s="522"/>
      <c r="QP109" s="522"/>
      <c r="QQ109" s="522"/>
      <c r="QR109" s="522"/>
      <c r="QS109" s="522"/>
      <c r="QT109" s="242">
        <f t="shared" si="258"/>
        <v>0</v>
      </c>
      <c r="QU109" s="235"/>
      <c r="QV109" s="235"/>
      <c r="QW109" s="254"/>
      <c r="QX109" s="254"/>
      <c r="QY109" s="254"/>
      <c r="QZ109" s="254"/>
      <c r="RA109" s="254"/>
      <c r="RB109" s="254"/>
      <c r="RC109" s="254"/>
      <c r="RD109" s="254"/>
      <c r="RE109" s="254"/>
      <c r="RF109" s="254"/>
      <c r="RG109" s="254"/>
      <c r="RH109" s="254"/>
      <c r="RI109" s="254"/>
      <c r="RJ109" s="254"/>
      <c r="RK109" s="254"/>
      <c r="RL109" s="254"/>
      <c r="RM109" s="254"/>
      <c r="RN109" s="254"/>
      <c r="RO109" s="522"/>
      <c r="RP109" s="522"/>
      <c r="RQ109" s="522"/>
      <c r="RR109" s="522"/>
      <c r="RS109" s="522"/>
      <c r="RT109" s="522"/>
      <c r="RU109" s="522"/>
      <c r="RV109" s="522"/>
      <c r="RW109" s="522"/>
      <c r="RX109" s="522"/>
      <c r="RY109" s="522"/>
      <c r="RZ109" s="522"/>
      <c r="SA109" s="522"/>
    </row>
    <row r="110" spans="1:495" ht="15" hidden="1" outlineLevel="1">
      <c r="A110" s="604">
        <f t="shared" si="253"/>
        <v>98</v>
      </c>
      <c r="B110" s="331"/>
      <c r="C110" s="517"/>
      <c r="D110" s="517"/>
      <c r="E110" s="518"/>
      <c r="F110" s="242"/>
      <c r="G110" s="517"/>
      <c r="H110" s="242"/>
      <c r="I110" s="242"/>
      <c r="J110" s="242"/>
      <c r="K110" s="242"/>
      <c r="L110" s="242"/>
      <c r="M110" s="242"/>
      <c r="N110" s="242"/>
      <c r="O110" s="242"/>
      <c r="P110" s="242"/>
      <c r="Q110" s="242"/>
      <c r="R110" s="242"/>
      <c r="S110" s="242"/>
      <c r="T110" s="242"/>
      <c r="U110" s="242"/>
      <c r="V110" s="242"/>
      <c r="W110" s="242"/>
      <c r="X110" s="242"/>
      <c r="Y110" s="242"/>
      <c r="Z110" s="242"/>
      <c r="AA110" s="242"/>
      <c r="AB110" s="242"/>
      <c r="AC110" s="242"/>
      <c r="AD110" s="242"/>
      <c r="AE110" s="242"/>
      <c r="AF110" s="242"/>
      <c r="AG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242"/>
      <c r="BM110" s="242"/>
      <c r="BN110" s="242"/>
      <c r="BQ110" s="242"/>
      <c r="BR110" s="242"/>
      <c r="BS110" s="242"/>
      <c r="BT110" s="242"/>
      <c r="BU110" s="242"/>
      <c r="BV110" s="242"/>
      <c r="BW110" s="242"/>
      <c r="BX110" s="242"/>
      <c r="BY110" s="242"/>
      <c r="BZ110" s="242"/>
      <c r="CA110" s="242"/>
      <c r="CB110" s="242"/>
      <c r="CC110" s="242"/>
      <c r="CD110" s="242"/>
      <c r="CE110" s="242"/>
      <c r="CF110" s="242"/>
      <c r="CG110" s="242"/>
      <c r="CH110" s="242"/>
      <c r="CI110" s="242"/>
      <c r="CJ110" s="242"/>
      <c r="CK110" s="242"/>
      <c r="CL110" s="242"/>
      <c r="CM110" s="242"/>
      <c r="CN110" s="242"/>
      <c r="CO110" s="242"/>
      <c r="CP110" s="242"/>
      <c r="CQ110" s="242"/>
      <c r="CR110" s="242"/>
      <c r="CS110" s="242"/>
      <c r="CT110" s="242"/>
      <c r="CU110" s="242"/>
      <c r="CX110" s="242"/>
      <c r="CY110" s="242"/>
      <c r="CZ110" s="242"/>
      <c r="DA110" s="242"/>
      <c r="DB110" s="242"/>
      <c r="DC110" s="242"/>
      <c r="DD110" s="242"/>
      <c r="DE110" s="242"/>
      <c r="DF110" s="242"/>
      <c r="DG110" s="242"/>
      <c r="DH110" s="242"/>
      <c r="DI110" s="242"/>
      <c r="DJ110" s="242"/>
      <c r="DK110" s="242"/>
      <c r="DL110" s="242"/>
      <c r="DM110" s="242"/>
      <c r="DN110" s="242"/>
      <c r="DO110" s="242"/>
      <c r="DP110" s="242"/>
      <c r="DQ110" s="242"/>
      <c r="DR110" s="242"/>
      <c r="DS110" s="242"/>
      <c r="DT110" s="242"/>
      <c r="DU110" s="242"/>
      <c r="DV110" s="242"/>
      <c r="DW110" s="242"/>
      <c r="DX110" s="242"/>
      <c r="DY110" s="242"/>
      <c r="DZ110" s="242"/>
      <c r="EA110" s="242"/>
      <c r="EB110" s="242"/>
      <c r="EE110" s="242"/>
      <c r="EF110" s="242"/>
      <c r="EG110" s="242"/>
      <c r="EH110" s="242"/>
      <c r="EI110" s="242"/>
      <c r="EJ110" s="242"/>
      <c r="EK110" s="242"/>
      <c r="EL110" s="242"/>
      <c r="EM110" s="242"/>
      <c r="EN110" s="242"/>
      <c r="EO110" s="242"/>
      <c r="EP110" s="242"/>
      <c r="EQ110" s="242"/>
      <c r="ER110" s="242"/>
      <c r="ES110" s="242"/>
      <c r="ET110" s="242"/>
      <c r="EU110" s="242"/>
      <c r="EV110" s="242"/>
      <c r="EW110" s="242"/>
      <c r="EX110" s="242"/>
      <c r="EY110" s="242"/>
      <c r="EZ110" s="242"/>
      <c r="FA110" s="242"/>
      <c r="FB110" s="242"/>
      <c r="FC110" s="242"/>
      <c r="FD110" s="242"/>
      <c r="FE110" s="242"/>
      <c r="FF110" s="242"/>
      <c r="FG110" s="242"/>
      <c r="FH110" s="242"/>
      <c r="FI110" s="242"/>
      <c r="FL110" s="242"/>
      <c r="FM110" s="242"/>
      <c r="FN110" s="242"/>
      <c r="FO110" s="242"/>
      <c r="FP110" s="242"/>
      <c r="FQ110" s="242"/>
      <c r="FR110" s="242"/>
      <c r="FS110" s="242"/>
      <c r="FT110" s="242"/>
      <c r="FU110" s="242"/>
      <c r="FV110" s="242"/>
      <c r="FW110" s="242"/>
      <c r="FX110" s="242"/>
      <c r="FY110" s="242"/>
      <c r="FZ110" s="242"/>
      <c r="GA110" s="242"/>
      <c r="GB110" s="242"/>
      <c r="GC110" s="242"/>
      <c r="GD110" s="242"/>
      <c r="GE110" s="242"/>
      <c r="GF110" s="242"/>
      <c r="GG110" s="242"/>
      <c r="GH110" s="242"/>
      <c r="GI110" s="242"/>
      <c r="GJ110" s="242"/>
      <c r="GK110" s="242"/>
      <c r="GL110" s="242"/>
      <c r="GM110" s="242"/>
      <c r="GN110" s="242"/>
      <c r="GO110" s="242"/>
      <c r="GP110" s="242"/>
      <c r="GS110" s="242"/>
      <c r="GT110" s="242"/>
      <c r="GU110" s="242"/>
      <c r="GV110" s="242"/>
      <c r="GW110" s="242"/>
      <c r="GX110" s="242"/>
      <c r="GY110" s="242"/>
      <c r="GZ110" s="242"/>
      <c r="HA110" s="242"/>
      <c r="HB110" s="242"/>
      <c r="HC110" s="242"/>
      <c r="HD110" s="242"/>
      <c r="HE110" s="242"/>
      <c r="HF110" s="242"/>
      <c r="HG110" s="242"/>
      <c r="HH110" s="242"/>
      <c r="HI110" s="242"/>
      <c r="HJ110" s="242"/>
      <c r="HK110" s="242"/>
      <c r="HL110" s="242"/>
      <c r="HM110" s="242"/>
      <c r="HN110" s="242"/>
      <c r="HO110" s="242"/>
      <c r="HP110" s="242"/>
      <c r="HQ110" s="242"/>
      <c r="HR110" s="242"/>
      <c r="HS110" s="242"/>
      <c r="HT110" s="242"/>
      <c r="HU110" s="242"/>
      <c r="HV110" s="242"/>
      <c r="HW110" s="242"/>
      <c r="HX110" s="223"/>
      <c r="HY110" s="223"/>
      <c r="HZ110" s="242"/>
      <c r="IA110" s="242"/>
      <c r="IB110" s="242"/>
      <c r="IC110" s="242"/>
      <c r="ID110" s="242"/>
      <c r="IE110" s="242"/>
      <c r="IF110" s="242"/>
      <c r="IG110" s="242"/>
      <c r="IH110" s="242"/>
      <c r="II110" s="242"/>
      <c r="IJ110" s="242"/>
      <c r="IK110" s="242"/>
      <c r="IL110" s="242"/>
      <c r="IM110" s="242"/>
      <c r="IN110" s="242"/>
      <c r="IO110" s="242"/>
      <c r="IP110" s="242"/>
      <c r="IQ110" s="242"/>
      <c r="IR110" s="242"/>
      <c r="IS110" s="242"/>
      <c r="IT110" s="242"/>
      <c r="IU110" s="242"/>
      <c r="IV110" s="242"/>
      <c r="IW110" s="242"/>
      <c r="IX110" s="242"/>
      <c r="IY110" s="242"/>
      <c r="IZ110" s="242"/>
      <c r="JA110" s="242"/>
      <c r="JB110" s="242"/>
      <c r="JC110" s="518"/>
      <c r="JD110" s="242">
        <f t="shared" si="326"/>
        <v>0</v>
      </c>
      <c r="JE110" s="223"/>
      <c r="JF110" s="223"/>
      <c r="JG110" s="242"/>
      <c r="JH110" s="242"/>
      <c r="JI110" s="242"/>
      <c r="JJ110" s="242">
        <v>99213</v>
      </c>
      <c r="JK110" s="254"/>
      <c r="JL110" s="242">
        <v>99213</v>
      </c>
      <c r="JM110" s="254"/>
      <c r="JN110" s="254"/>
      <c r="JO110" s="254"/>
      <c r="JP110" s="254"/>
      <c r="JQ110" s="254"/>
      <c r="JR110" s="254"/>
      <c r="JS110" s="254"/>
      <c r="JT110" s="254"/>
      <c r="JU110" s="254"/>
      <c r="JV110" s="254"/>
      <c r="JW110" s="254"/>
      <c r="JX110" s="254"/>
      <c r="JY110" s="522"/>
      <c r="JZ110" s="522"/>
      <c r="KA110" s="522"/>
      <c r="KB110" s="522"/>
      <c r="KC110" s="522"/>
      <c r="KD110" s="522"/>
      <c r="KE110" s="522"/>
      <c r="KF110" s="522"/>
      <c r="KG110" s="522"/>
      <c r="KH110" s="522"/>
      <c r="KI110" s="522"/>
      <c r="KJ110" s="522"/>
      <c r="KK110" s="242">
        <f t="shared" si="341"/>
        <v>99213</v>
      </c>
      <c r="KL110" s="234"/>
      <c r="KN110" s="254"/>
      <c r="KO110" s="254"/>
      <c r="KP110" s="254"/>
      <c r="KQ110" s="525"/>
      <c r="KR110" s="254"/>
      <c r="KS110" s="525"/>
      <c r="KT110" s="254"/>
      <c r="KU110" s="254"/>
      <c r="KV110" s="254"/>
      <c r="KW110" s="254"/>
      <c r="KX110" s="254"/>
      <c r="KY110" s="254"/>
      <c r="KZ110" s="254"/>
      <c r="LA110" s="254"/>
      <c r="LB110" s="254"/>
      <c r="LC110" s="254"/>
      <c r="LD110" s="254"/>
      <c r="LE110" s="254"/>
      <c r="LF110" s="522"/>
      <c r="LG110" s="522"/>
      <c r="LH110" s="522"/>
      <c r="LI110" s="522"/>
      <c r="LJ110" s="522"/>
      <c r="LK110" s="522"/>
      <c r="LL110" s="522"/>
      <c r="LM110" s="522"/>
      <c r="LN110" s="522"/>
      <c r="LO110" s="522"/>
      <c r="LP110" s="522"/>
      <c r="LQ110" s="522"/>
      <c r="LR110" s="242">
        <f t="shared" si="254"/>
        <v>0</v>
      </c>
      <c r="LU110" s="254"/>
      <c r="LV110" s="254"/>
      <c r="LW110" s="254"/>
      <c r="LX110" s="254"/>
      <c r="LY110" s="254"/>
      <c r="LZ110" s="254"/>
      <c r="MA110" s="254"/>
      <c r="MB110" s="254"/>
      <c r="MC110" s="254"/>
      <c r="MD110" s="254"/>
      <c r="ME110" s="254"/>
      <c r="MF110" s="254"/>
      <c r="MG110" s="254"/>
      <c r="MH110" s="254"/>
      <c r="MI110" s="254"/>
      <c r="MJ110" s="254"/>
      <c r="MK110" s="254"/>
      <c r="ML110" s="254"/>
      <c r="MM110" s="522"/>
      <c r="MN110" s="522"/>
      <c r="MO110" s="522"/>
      <c r="MP110" s="522"/>
      <c r="MQ110" s="522"/>
      <c r="MR110" s="522"/>
      <c r="MS110" s="522"/>
      <c r="MT110" s="522"/>
      <c r="MU110" s="522"/>
      <c r="MV110" s="522"/>
      <c r="MW110" s="522"/>
      <c r="MX110" s="522"/>
      <c r="MY110" s="242">
        <f t="shared" si="255"/>
        <v>0</v>
      </c>
      <c r="NB110" s="254"/>
      <c r="NC110" s="254"/>
      <c r="ND110" s="254"/>
      <c r="NE110" s="254"/>
      <c r="NF110" s="254"/>
      <c r="NG110" s="254"/>
      <c r="NH110" s="254"/>
      <c r="NI110" s="254"/>
      <c r="NJ110" s="254"/>
      <c r="NK110" s="254"/>
      <c r="NL110" s="254"/>
      <c r="NM110" s="254"/>
      <c r="NN110" s="254"/>
      <c r="NO110" s="254"/>
      <c r="NP110" s="254"/>
      <c r="NQ110" s="254"/>
      <c r="NR110" s="254"/>
      <c r="NS110" s="254"/>
      <c r="NT110" s="522"/>
      <c r="NU110" s="522"/>
      <c r="NV110" s="522"/>
      <c r="NW110" s="522"/>
      <c r="NX110" s="522"/>
      <c r="NY110" s="522"/>
      <c r="NZ110" s="522"/>
      <c r="OA110" s="522"/>
      <c r="OB110" s="522"/>
      <c r="OC110" s="522"/>
      <c r="OD110" s="522"/>
      <c r="OE110" s="522"/>
      <c r="OF110" s="242">
        <f t="shared" si="335"/>
        <v>0</v>
      </c>
      <c r="OI110" s="254"/>
      <c r="OJ110" s="254"/>
      <c r="OK110" s="254"/>
      <c r="OL110" s="254"/>
      <c r="OM110" s="254"/>
      <c r="ON110" s="254"/>
      <c r="OO110" s="254"/>
      <c r="OP110" s="254"/>
      <c r="OQ110" s="254"/>
      <c r="OR110" s="254"/>
      <c r="OS110" s="254"/>
      <c r="OT110" s="254"/>
      <c r="OU110" s="254"/>
      <c r="OV110" s="254"/>
      <c r="OW110" s="254"/>
      <c r="OX110" s="254"/>
      <c r="OY110" s="254"/>
      <c r="OZ110" s="254"/>
      <c r="PA110" s="522"/>
      <c r="PB110" s="522"/>
      <c r="PC110" s="522"/>
      <c r="PD110" s="522"/>
      <c r="PE110" s="522"/>
      <c r="PF110" s="522"/>
      <c r="PG110" s="522"/>
      <c r="PH110" s="522"/>
      <c r="PI110" s="522"/>
      <c r="PJ110" s="522"/>
      <c r="PK110" s="522"/>
      <c r="PL110" s="522"/>
      <c r="PM110" s="240">
        <f t="shared" si="257"/>
        <v>0</v>
      </c>
      <c r="PP110" s="254"/>
      <c r="PQ110" s="254"/>
      <c r="PR110" s="254"/>
      <c r="PS110" s="254"/>
      <c r="PT110" s="254"/>
      <c r="PU110" s="254"/>
      <c r="PV110" s="254"/>
      <c r="PW110" s="254"/>
      <c r="PX110" s="254"/>
      <c r="PY110" s="254"/>
      <c r="PZ110" s="254"/>
      <c r="QA110" s="254"/>
      <c r="QB110" s="254"/>
      <c r="QC110" s="254"/>
      <c r="QD110" s="254"/>
      <c r="QE110" s="254"/>
      <c r="QF110" s="254"/>
      <c r="QG110" s="254"/>
      <c r="QH110" s="522"/>
      <c r="QI110" s="522"/>
      <c r="QJ110" s="522"/>
      <c r="QK110" s="522"/>
      <c r="QL110" s="522"/>
      <c r="QM110" s="522"/>
      <c r="QN110" s="522"/>
      <c r="QO110" s="522"/>
      <c r="QP110" s="522"/>
      <c r="QQ110" s="522"/>
      <c r="QR110" s="522"/>
      <c r="QS110" s="522"/>
      <c r="QT110" s="242">
        <f t="shared" si="258"/>
        <v>0</v>
      </c>
      <c r="QU110" s="235"/>
      <c r="QV110" s="235"/>
      <c r="QW110" s="254"/>
      <c r="QX110" s="254"/>
      <c r="QY110" s="254"/>
      <c r="QZ110" s="254"/>
      <c r="RA110" s="254"/>
      <c r="RB110" s="254"/>
      <c r="RC110" s="254"/>
      <c r="RD110" s="254"/>
      <c r="RE110" s="254"/>
      <c r="RF110" s="254"/>
      <c r="RG110" s="254"/>
      <c r="RH110" s="254"/>
      <c r="RI110" s="254"/>
      <c r="RJ110" s="254"/>
      <c r="RK110" s="254"/>
      <c r="RL110" s="254"/>
      <c r="RM110" s="254"/>
      <c r="RN110" s="254"/>
      <c r="RO110" s="522"/>
      <c r="RP110" s="522"/>
      <c r="RQ110" s="522"/>
      <c r="RR110" s="522"/>
      <c r="RS110" s="522"/>
      <c r="RT110" s="522"/>
      <c r="RU110" s="522"/>
      <c r="RV110" s="522"/>
      <c r="RW110" s="522"/>
      <c r="RX110" s="522"/>
      <c r="RY110" s="522"/>
      <c r="RZ110" s="522"/>
      <c r="SA110" s="522"/>
    </row>
    <row r="111" spans="1:495" ht="15" hidden="1" outlineLevel="1">
      <c r="A111" s="604">
        <f t="shared" si="253"/>
        <v>99</v>
      </c>
      <c r="B111" s="331"/>
      <c r="C111" s="517"/>
      <c r="D111" s="517"/>
      <c r="E111" s="518"/>
      <c r="F111" s="242"/>
      <c r="G111" s="517"/>
      <c r="H111" s="242"/>
      <c r="I111" s="242"/>
      <c r="J111" s="242"/>
      <c r="K111" s="242"/>
      <c r="L111" s="242"/>
      <c r="M111" s="242"/>
      <c r="N111" s="242"/>
      <c r="O111" s="242"/>
      <c r="P111" s="242"/>
      <c r="Q111" s="242"/>
      <c r="R111" s="242"/>
      <c r="S111" s="242"/>
      <c r="T111" s="242"/>
      <c r="U111" s="242"/>
      <c r="V111" s="242"/>
      <c r="W111" s="242"/>
      <c r="X111" s="242"/>
      <c r="Y111" s="242"/>
      <c r="Z111" s="242"/>
      <c r="AA111" s="242"/>
      <c r="AB111" s="242"/>
      <c r="AC111" s="242"/>
      <c r="AD111" s="242"/>
      <c r="AE111" s="242"/>
      <c r="AF111" s="242"/>
      <c r="AG111" s="242"/>
      <c r="AJ111" s="242"/>
      <c r="AK111" s="242"/>
      <c r="AL111" s="242"/>
      <c r="AM111" s="242"/>
      <c r="AN111" s="242"/>
      <c r="AO111" s="242"/>
      <c r="AP111" s="242"/>
      <c r="AQ111" s="242"/>
      <c r="AR111" s="242"/>
      <c r="AS111" s="242"/>
      <c r="AT111" s="242"/>
      <c r="AU111" s="242"/>
      <c r="AV111" s="242"/>
      <c r="AW111" s="242"/>
      <c r="AX111" s="242"/>
      <c r="AY111" s="242"/>
      <c r="AZ111" s="242"/>
      <c r="BA111" s="242"/>
      <c r="BB111" s="242"/>
      <c r="BC111" s="242"/>
      <c r="BD111" s="242"/>
      <c r="BE111" s="242"/>
      <c r="BF111" s="242"/>
      <c r="BG111" s="242"/>
      <c r="BH111" s="242"/>
      <c r="BI111" s="242"/>
      <c r="BJ111" s="242"/>
      <c r="BK111" s="242"/>
      <c r="BL111" s="242"/>
      <c r="BM111" s="242"/>
      <c r="BN111" s="242"/>
      <c r="BQ111" s="242"/>
      <c r="BR111" s="242"/>
      <c r="BS111" s="242"/>
      <c r="BT111" s="242"/>
      <c r="BU111" s="242"/>
      <c r="BV111" s="242"/>
      <c r="BW111" s="242"/>
      <c r="BX111" s="242"/>
      <c r="BY111" s="242"/>
      <c r="BZ111" s="242"/>
      <c r="CA111" s="242"/>
      <c r="CB111" s="242"/>
      <c r="CC111" s="242"/>
      <c r="CD111" s="242"/>
      <c r="CE111" s="242"/>
      <c r="CF111" s="242"/>
      <c r="CG111" s="242"/>
      <c r="CH111" s="242"/>
      <c r="CI111" s="242"/>
      <c r="CJ111" s="242"/>
      <c r="CK111" s="242"/>
      <c r="CL111" s="242"/>
      <c r="CM111" s="242"/>
      <c r="CN111" s="242"/>
      <c r="CO111" s="242"/>
      <c r="CP111" s="242"/>
      <c r="CQ111" s="242"/>
      <c r="CR111" s="242"/>
      <c r="CS111" s="242"/>
      <c r="CT111" s="242"/>
      <c r="CU111" s="242"/>
      <c r="CX111" s="242"/>
      <c r="CY111" s="242"/>
      <c r="CZ111" s="242"/>
      <c r="DA111" s="242"/>
      <c r="DB111" s="242"/>
      <c r="DC111" s="242"/>
      <c r="DD111" s="242"/>
      <c r="DE111" s="242"/>
      <c r="DF111" s="242"/>
      <c r="DG111" s="242"/>
      <c r="DH111" s="242"/>
      <c r="DI111" s="242"/>
      <c r="DJ111" s="242"/>
      <c r="DK111" s="242"/>
      <c r="DL111" s="242"/>
      <c r="DM111" s="242"/>
      <c r="DN111" s="242"/>
      <c r="DO111" s="242"/>
      <c r="DP111" s="242"/>
      <c r="DQ111" s="242"/>
      <c r="DR111" s="242"/>
      <c r="DS111" s="242"/>
      <c r="DT111" s="242"/>
      <c r="DU111" s="242"/>
      <c r="DV111" s="242"/>
      <c r="DW111" s="242"/>
      <c r="DX111" s="242"/>
      <c r="DY111" s="242"/>
      <c r="DZ111" s="242"/>
      <c r="EA111" s="242"/>
      <c r="EB111" s="242"/>
      <c r="EE111" s="242"/>
      <c r="EF111" s="242"/>
      <c r="EG111" s="242"/>
      <c r="EH111" s="242"/>
      <c r="EI111" s="242"/>
      <c r="EJ111" s="242"/>
      <c r="EK111" s="242"/>
      <c r="EL111" s="242"/>
      <c r="EM111" s="242"/>
      <c r="EN111" s="242"/>
      <c r="EO111" s="242"/>
      <c r="EP111" s="242"/>
      <c r="EQ111" s="242"/>
      <c r="ER111" s="242"/>
      <c r="ES111" s="242"/>
      <c r="ET111" s="242"/>
      <c r="EU111" s="242"/>
      <c r="EV111" s="242"/>
      <c r="EW111" s="242"/>
      <c r="EX111" s="242"/>
      <c r="EY111" s="242"/>
      <c r="EZ111" s="242"/>
      <c r="FA111" s="242"/>
      <c r="FB111" s="242"/>
      <c r="FC111" s="242"/>
      <c r="FD111" s="242"/>
      <c r="FE111" s="242"/>
      <c r="FF111" s="242"/>
      <c r="FG111" s="242"/>
      <c r="FH111" s="242"/>
      <c r="FI111" s="242"/>
      <c r="FL111" s="242"/>
      <c r="FM111" s="242"/>
      <c r="FN111" s="242"/>
      <c r="FO111" s="242"/>
      <c r="FP111" s="242"/>
      <c r="FQ111" s="242"/>
      <c r="FR111" s="242"/>
      <c r="FS111" s="242"/>
      <c r="FT111" s="242"/>
      <c r="FU111" s="242"/>
      <c r="FV111" s="242"/>
      <c r="FW111" s="242"/>
      <c r="FX111" s="242"/>
      <c r="FY111" s="242"/>
      <c r="FZ111" s="242"/>
      <c r="GA111" s="242"/>
      <c r="GB111" s="242"/>
      <c r="GC111" s="242"/>
      <c r="GD111" s="242"/>
      <c r="GE111" s="242"/>
      <c r="GF111" s="242"/>
      <c r="GG111" s="242"/>
      <c r="GH111" s="242"/>
      <c r="GI111" s="242"/>
      <c r="GJ111" s="242"/>
      <c r="GK111" s="242"/>
      <c r="GL111" s="242"/>
      <c r="GM111" s="242"/>
      <c r="GN111" s="242"/>
      <c r="GO111" s="242"/>
      <c r="GP111" s="242"/>
      <c r="GS111" s="242"/>
      <c r="GT111" s="242"/>
      <c r="GU111" s="242"/>
      <c r="GV111" s="242"/>
      <c r="GW111" s="242"/>
      <c r="GX111" s="242"/>
      <c r="GY111" s="242"/>
      <c r="GZ111" s="242"/>
      <c r="HA111" s="242"/>
      <c r="HB111" s="242"/>
      <c r="HC111" s="242"/>
      <c r="HD111" s="242"/>
      <c r="HE111" s="242"/>
      <c r="HF111" s="242"/>
      <c r="HG111" s="242"/>
      <c r="HH111" s="242"/>
      <c r="HI111" s="242"/>
      <c r="HJ111" s="242"/>
      <c r="HK111" s="242"/>
      <c r="HL111" s="242"/>
      <c r="HM111" s="242"/>
      <c r="HN111" s="242"/>
      <c r="HO111" s="242"/>
      <c r="HP111" s="242"/>
      <c r="HQ111" s="242"/>
      <c r="HR111" s="242"/>
      <c r="HS111" s="242"/>
      <c r="HT111" s="242"/>
      <c r="HU111" s="242"/>
      <c r="HV111" s="242"/>
      <c r="HW111" s="242"/>
      <c r="HX111" s="223"/>
      <c r="HY111" s="223"/>
      <c r="HZ111" s="242"/>
      <c r="IA111" s="242"/>
      <c r="IB111" s="242"/>
      <c r="IC111" s="242"/>
      <c r="ID111" s="242"/>
      <c r="IE111" s="242"/>
      <c r="IF111" s="242"/>
      <c r="IG111" s="242"/>
      <c r="IH111" s="242"/>
      <c r="II111" s="242"/>
      <c r="IJ111" s="242"/>
      <c r="IK111" s="242"/>
      <c r="IL111" s="242"/>
      <c r="IM111" s="242"/>
      <c r="IN111" s="242"/>
      <c r="IO111" s="242"/>
      <c r="IP111" s="242"/>
      <c r="IQ111" s="242"/>
      <c r="IR111" s="242"/>
      <c r="IS111" s="242"/>
      <c r="IT111" s="242"/>
      <c r="IU111" s="242"/>
      <c r="IV111" s="242"/>
      <c r="IW111" s="242"/>
      <c r="IX111" s="242"/>
      <c r="IY111" s="242"/>
      <c r="IZ111" s="242"/>
      <c r="JA111" s="242"/>
      <c r="JB111" s="242"/>
      <c r="JC111" s="518"/>
      <c r="JD111" s="242">
        <f t="shared" si="326"/>
        <v>0</v>
      </c>
      <c r="JE111" s="223"/>
      <c r="JF111" s="223"/>
      <c r="JG111" s="242"/>
      <c r="JH111" s="242"/>
      <c r="JI111" s="242"/>
      <c r="JJ111" s="242">
        <v>32400000</v>
      </c>
      <c r="JK111" s="254"/>
      <c r="JL111" s="242">
        <v>32400000</v>
      </c>
      <c r="JM111" s="254"/>
      <c r="JN111" s="254"/>
      <c r="JO111" s="254"/>
      <c r="JP111" s="254"/>
      <c r="JQ111" s="254"/>
      <c r="JR111" s="254"/>
      <c r="JS111" s="254"/>
      <c r="JT111" s="254"/>
      <c r="JU111" s="254"/>
      <c r="JV111" s="254"/>
      <c r="JW111" s="254"/>
      <c r="JX111" s="254"/>
      <c r="JY111" s="522"/>
      <c r="JZ111" s="522"/>
      <c r="KA111" s="522"/>
      <c r="KB111" s="522"/>
      <c r="KC111" s="522"/>
      <c r="KD111" s="522"/>
      <c r="KE111" s="522"/>
      <c r="KF111" s="522"/>
      <c r="KG111" s="522"/>
      <c r="KH111" s="522"/>
      <c r="KI111" s="522"/>
      <c r="KJ111" s="522"/>
      <c r="KK111" s="242">
        <f t="shared" si="341"/>
        <v>32400000</v>
      </c>
      <c r="KL111" s="234"/>
      <c r="KN111" s="254"/>
      <c r="KO111" s="254"/>
      <c r="KP111" s="254"/>
      <c r="KQ111" s="525"/>
      <c r="KR111" s="254"/>
      <c r="KS111" s="525"/>
      <c r="KT111" s="254"/>
      <c r="KU111" s="254"/>
      <c r="KV111" s="254"/>
      <c r="KW111" s="254"/>
      <c r="KX111" s="254"/>
      <c r="KY111" s="254"/>
      <c r="KZ111" s="254"/>
      <c r="LA111" s="254"/>
      <c r="LB111" s="254"/>
      <c r="LC111" s="254"/>
      <c r="LD111" s="254"/>
      <c r="LE111" s="254"/>
      <c r="LF111" s="522"/>
      <c r="LG111" s="522"/>
      <c r="LH111" s="522"/>
      <c r="LI111" s="522"/>
      <c r="LJ111" s="522"/>
      <c r="LK111" s="522"/>
      <c r="LL111" s="522"/>
      <c r="LM111" s="522"/>
      <c r="LN111" s="522"/>
      <c r="LO111" s="522"/>
      <c r="LP111" s="522"/>
      <c r="LQ111" s="522"/>
      <c r="LR111" s="242">
        <f t="shared" ref="LR111:LR142" si="342">HLOOKUP($LR$13,$KN$13:$LQ$196,A111,0)</f>
        <v>0</v>
      </c>
      <c r="LU111" s="254"/>
      <c r="LV111" s="254"/>
      <c r="LW111" s="254"/>
      <c r="LX111" s="254"/>
      <c r="LY111" s="254"/>
      <c r="LZ111" s="254"/>
      <c r="MA111" s="254"/>
      <c r="MB111" s="254"/>
      <c r="MC111" s="254"/>
      <c r="MD111" s="254"/>
      <c r="ME111" s="254"/>
      <c r="MF111" s="254"/>
      <c r="MG111" s="254"/>
      <c r="MH111" s="254"/>
      <c r="MI111" s="254"/>
      <c r="MJ111" s="254"/>
      <c r="MK111" s="254"/>
      <c r="ML111" s="254"/>
      <c r="MM111" s="522"/>
      <c r="MN111" s="522"/>
      <c r="MO111" s="522"/>
      <c r="MP111" s="522"/>
      <c r="MQ111" s="522"/>
      <c r="MR111" s="522"/>
      <c r="MS111" s="522"/>
      <c r="MT111" s="522"/>
      <c r="MU111" s="522"/>
      <c r="MV111" s="522"/>
      <c r="MW111" s="522"/>
      <c r="MX111" s="522"/>
      <c r="MY111" s="242">
        <f t="shared" ref="MY111:MY142" si="343">HLOOKUP($MY$13,$LU$13:$LZ$196,A111,)</f>
        <v>0</v>
      </c>
      <c r="NB111" s="254"/>
      <c r="NC111" s="254"/>
      <c r="ND111" s="254"/>
      <c r="NE111" s="254"/>
      <c r="NF111" s="254"/>
      <c r="NG111" s="254"/>
      <c r="NH111" s="254"/>
      <c r="NI111" s="254"/>
      <c r="NJ111" s="254"/>
      <c r="NK111" s="254"/>
      <c r="NL111" s="254"/>
      <c r="NM111" s="254"/>
      <c r="NN111" s="254"/>
      <c r="NO111" s="254"/>
      <c r="NP111" s="254"/>
      <c r="NQ111" s="254"/>
      <c r="NR111" s="254"/>
      <c r="NS111" s="254"/>
      <c r="NT111" s="522"/>
      <c r="NU111" s="522"/>
      <c r="NV111" s="522"/>
      <c r="NW111" s="522"/>
      <c r="NX111" s="522"/>
      <c r="NY111" s="522"/>
      <c r="NZ111" s="522"/>
      <c r="OA111" s="522"/>
      <c r="OB111" s="522"/>
      <c r="OC111" s="522"/>
      <c r="OD111" s="522"/>
      <c r="OE111" s="522"/>
      <c r="OF111" s="242">
        <f t="shared" si="335"/>
        <v>0</v>
      </c>
      <c r="OI111" s="254"/>
      <c r="OJ111" s="254"/>
      <c r="OK111" s="254"/>
      <c r="OL111" s="254"/>
      <c r="OM111" s="254"/>
      <c r="ON111" s="254"/>
      <c r="OO111" s="254"/>
      <c r="OP111" s="254"/>
      <c r="OQ111" s="254"/>
      <c r="OR111" s="254"/>
      <c r="OS111" s="254"/>
      <c r="OT111" s="254"/>
      <c r="OU111" s="254"/>
      <c r="OV111" s="254"/>
      <c r="OW111" s="254"/>
      <c r="OX111" s="254"/>
      <c r="OY111" s="254"/>
      <c r="OZ111" s="254"/>
      <c r="PA111" s="522"/>
      <c r="PB111" s="522"/>
      <c r="PC111" s="522"/>
      <c r="PD111" s="522"/>
      <c r="PE111" s="522"/>
      <c r="PF111" s="522"/>
      <c r="PG111" s="522"/>
      <c r="PH111" s="522"/>
      <c r="PI111" s="522"/>
      <c r="PJ111" s="522"/>
      <c r="PK111" s="522"/>
      <c r="PL111" s="522"/>
      <c r="PM111" s="240">
        <f t="shared" ref="PM111:PM142" si="344">HLOOKUP($PM$13,$OI$13:$OL$196,A111,)</f>
        <v>0</v>
      </c>
      <c r="PP111" s="254"/>
      <c r="PQ111" s="254"/>
      <c r="PR111" s="254"/>
      <c r="PS111" s="254"/>
      <c r="PT111" s="254"/>
      <c r="PU111" s="254"/>
      <c r="PV111" s="254"/>
      <c r="PW111" s="254"/>
      <c r="PX111" s="254"/>
      <c r="PY111" s="254"/>
      <c r="PZ111" s="254"/>
      <c r="QA111" s="254"/>
      <c r="QB111" s="254"/>
      <c r="QC111" s="254"/>
      <c r="QD111" s="254"/>
      <c r="QE111" s="254"/>
      <c r="QF111" s="254"/>
      <c r="QG111" s="254"/>
      <c r="QH111" s="522"/>
      <c r="QI111" s="522"/>
      <c r="QJ111" s="522"/>
      <c r="QK111" s="522"/>
      <c r="QL111" s="522"/>
      <c r="QM111" s="522"/>
      <c r="QN111" s="522"/>
      <c r="QO111" s="522"/>
      <c r="QP111" s="522"/>
      <c r="QQ111" s="522"/>
      <c r="QR111" s="522"/>
      <c r="QS111" s="522"/>
      <c r="QT111" s="242">
        <f t="shared" ref="QT111:QT142" si="345">HLOOKUP($QT$13,$PP$13:$QS$196,A111)</f>
        <v>0</v>
      </c>
      <c r="QU111" s="235"/>
      <c r="QV111" s="235"/>
      <c r="QW111" s="254"/>
      <c r="QX111" s="254"/>
      <c r="QY111" s="254"/>
      <c r="QZ111" s="254"/>
      <c r="RA111" s="254"/>
      <c r="RB111" s="254"/>
      <c r="RC111" s="254"/>
      <c r="RD111" s="254"/>
      <c r="RE111" s="254"/>
      <c r="RF111" s="254"/>
      <c r="RG111" s="254"/>
      <c r="RH111" s="254"/>
      <c r="RI111" s="254"/>
      <c r="RJ111" s="254"/>
      <c r="RK111" s="254"/>
      <c r="RL111" s="254"/>
      <c r="RM111" s="254"/>
      <c r="RN111" s="254"/>
      <c r="RO111" s="522"/>
      <c r="RP111" s="522"/>
      <c r="RQ111" s="522"/>
      <c r="RR111" s="522"/>
      <c r="RS111" s="522"/>
      <c r="RT111" s="522"/>
      <c r="RU111" s="522"/>
      <c r="RV111" s="522"/>
      <c r="RW111" s="522"/>
      <c r="RX111" s="522"/>
      <c r="RY111" s="522"/>
      <c r="RZ111" s="522"/>
      <c r="SA111" s="522"/>
    </row>
    <row r="112" spans="1:495" ht="15" hidden="1" outlineLevel="1">
      <c r="A112" s="604">
        <f t="shared" si="253"/>
        <v>100</v>
      </c>
      <c r="B112" s="331"/>
      <c r="C112" s="522"/>
      <c r="D112" s="522"/>
      <c r="E112" s="327"/>
      <c r="F112" s="254"/>
      <c r="G112" s="522"/>
      <c r="H112" s="522"/>
      <c r="I112" s="522"/>
      <c r="J112" s="522"/>
      <c r="K112" s="522"/>
      <c r="L112" s="522"/>
      <c r="M112" s="522"/>
      <c r="N112" s="522"/>
      <c r="O112" s="522"/>
      <c r="P112" s="522"/>
      <c r="Q112" s="522"/>
      <c r="R112" s="522"/>
      <c r="S112" s="522"/>
      <c r="T112" s="522"/>
      <c r="U112" s="522"/>
      <c r="V112" s="522"/>
      <c r="W112" s="522"/>
      <c r="X112" s="522"/>
      <c r="Y112" s="522"/>
      <c r="Z112" s="522"/>
      <c r="AA112" s="522"/>
      <c r="AB112" s="522"/>
      <c r="AC112" s="522"/>
      <c r="AD112" s="522"/>
      <c r="AE112" s="522"/>
      <c r="AF112" s="522"/>
      <c r="AG112" s="522"/>
      <c r="AH112" s="524"/>
      <c r="AI112" s="524"/>
      <c r="AJ112" s="254"/>
      <c r="AK112" s="254"/>
      <c r="AL112" s="254"/>
      <c r="AM112" s="254"/>
      <c r="AN112" s="254"/>
      <c r="AO112" s="254"/>
      <c r="AP112" s="254"/>
      <c r="AQ112" s="254"/>
      <c r="AR112" s="254"/>
      <c r="AS112" s="254"/>
      <c r="AT112" s="254"/>
      <c r="AU112" s="254"/>
      <c r="AV112" s="254"/>
      <c r="AW112" s="254"/>
      <c r="AX112" s="254"/>
      <c r="AY112" s="254"/>
      <c r="AZ112" s="254"/>
      <c r="BA112" s="254"/>
      <c r="BB112" s="522"/>
      <c r="BC112" s="522"/>
      <c r="BD112" s="522"/>
      <c r="BE112" s="522"/>
      <c r="BF112" s="522"/>
      <c r="BG112" s="522"/>
      <c r="BH112" s="522"/>
      <c r="BI112" s="522"/>
      <c r="BJ112" s="522"/>
      <c r="BK112" s="522"/>
      <c r="BL112" s="522"/>
      <c r="BM112" s="522"/>
      <c r="BN112" s="522"/>
      <c r="BO112" s="524"/>
      <c r="BP112" s="524"/>
      <c r="BQ112" s="254"/>
      <c r="BR112" s="254"/>
      <c r="BS112" s="254"/>
      <c r="BT112" s="254"/>
      <c r="BU112" s="254"/>
      <c r="BV112" s="254"/>
      <c r="BW112" s="254"/>
      <c r="BX112" s="254"/>
      <c r="BY112" s="254"/>
      <c r="BZ112" s="254"/>
      <c r="CA112" s="254"/>
      <c r="CB112" s="254"/>
      <c r="CC112" s="254"/>
      <c r="CD112" s="254"/>
      <c r="CE112" s="254"/>
      <c r="CF112" s="254"/>
      <c r="CG112" s="254"/>
      <c r="CH112" s="254"/>
      <c r="CI112" s="522"/>
      <c r="CJ112" s="522"/>
      <c r="CK112" s="522"/>
      <c r="CL112" s="522"/>
      <c r="CM112" s="522"/>
      <c r="CN112" s="522"/>
      <c r="CO112" s="522"/>
      <c r="CP112" s="522"/>
      <c r="CQ112" s="522"/>
      <c r="CR112" s="522"/>
      <c r="CS112" s="522"/>
      <c r="CT112" s="522"/>
      <c r="CU112" s="522"/>
      <c r="CV112" s="524"/>
      <c r="CW112" s="524"/>
      <c r="CX112" s="254"/>
      <c r="CY112" s="254"/>
      <c r="CZ112" s="254"/>
      <c r="DA112" s="254"/>
      <c r="DB112" s="254"/>
      <c r="DC112" s="254"/>
      <c r="DD112" s="254"/>
      <c r="DE112" s="254"/>
      <c r="DF112" s="254"/>
      <c r="DG112" s="254"/>
      <c r="DH112" s="254"/>
      <c r="DI112" s="254"/>
      <c r="DJ112" s="254"/>
      <c r="DK112" s="254"/>
      <c r="DL112" s="254"/>
      <c r="DM112" s="254"/>
      <c r="DN112" s="254"/>
      <c r="DO112" s="254"/>
      <c r="DP112" s="522"/>
      <c r="DQ112" s="522"/>
      <c r="DR112" s="522"/>
      <c r="DS112" s="522"/>
      <c r="DT112" s="522"/>
      <c r="DU112" s="522"/>
      <c r="DV112" s="522"/>
      <c r="DW112" s="522"/>
      <c r="DX112" s="522"/>
      <c r="DY112" s="522"/>
      <c r="DZ112" s="522"/>
      <c r="EA112" s="522"/>
      <c r="EB112" s="522"/>
      <c r="EC112" s="524"/>
      <c r="ED112" s="524"/>
      <c r="EE112" s="254"/>
      <c r="EF112" s="254"/>
      <c r="EG112" s="254"/>
      <c r="EH112" s="254"/>
      <c r="EI112" s="254"/>
      <c r="EJ112" s="254"/>
      <c r="EK112" s="254"/>
      <c r="EL112" s="254"/>
      <c r="EM112" s="254"/>
      <c r="EN112" s="254"/>
      <c r="EO112" s="254"/>
      <c r="EP112" s="254"/>
      <c r="EQ112" s="254"/>
      <c r="ER112" s="254"/>
      <c r="ES112" s="254"/>
      <c r="ET112" s="254"/>
      <c r="EU112" s="254"/>
      <c r="EV112" s="254"/>
      <c r="EW112" s="522"/>
      <c r="EX112" s="522"/>
      <c r="EY112" s="522"/>
      <c r="EZ112" s="522"/>
      <c r="FA112" s="522"/>
      <c r="FB112" s="522"/>
      <c r="FC112" s="522"/>
      <c r="FD112" s="522"/>
      <c r="FE112" s="522"/>
      <c r="FF112" s="522"/>
      <c r="FG112" s="522"/>
      <c r="FH112" s="522"/>
      <c r="FI112" s="522"/>
      <c r="FJ112" s="524"/>
      <c r="FK112" s="524"/>
      <c r="FL112" s="254"/>
      <c r="FM112" s="254"/>
      <c r="FN112" s="254"/>
      <c r="FO112" s="254"/>
      <c r="FP112" s="254"/>
      <c r="FQ112" s="254"/>
      <c r="FR112" s="254"/>
      <c r="FS112" s="254"/>
      <c r="FT112" s="254"/>
      <c r="FU112" s="254"/>
      <c r="FV112" s="254"/>
      <c r="FW112" s="254"/>
      <c r="FX112" s="254"/>
      <c r="FY112" s="254"/>
      <c r="FZ112" s="254"/>
      <c r="GA112" s="254"/>
      <c r="GB112" s="254"/>
      <c r="GC112" s="254"/>
      <c r="GD112" s="522"/>
      <c r="GE112" s="522"/>
      <c r="GF112" s="522"/>
      <c r="GG112" s="522"/>
      <c r="GH112" s="522"/>
      <c r="GI112" s="522"/>
      <c r="GJ112" s="522"/>
      <c r="GK112" s="522"/>
      <c r="GL112" s="522"/>
      <c r="GM112" s="522"/>
      <c r="GN112" s="522"/>
      <c r="GO112" s="522"/>
      <c r="GP112" s="522"/>
      <c r="GQ112" s="524"/>
      <c r="GR112" s="524"/>
      <c r="GS112" s="254"/>
      <c r="GT112" s="254"/>
      <c r="GU112" s="254"/>
      <c r="GV112" s="254"/>
      <c r="GW112" s="254"/>
      <c r="GX112" s="254"/>
      <c r="GY112" s="254"/>
      <c r="GZ112" s="254"/>
      <c r="HA112" s="254"/>
      <c r="HB112" s="254"/>
      <c r="HC112" s="254"/>
      <c r="HD112" s="254"/>
      <c r="HE112" s="254"/>
      <c r="HF112" s="254"/>
      <c r="HG112" s="254"/>
      <c r="HH112" s="254"/>
      <c r="HI112" s="254"/>
      <c r="HJ112" s="254"/>
      <c r="HK112" s="522"/>
      <c r="HL112" s="522"/>
      <c r="HM112" s="522"/>
      <c r="HN112" s="522"/>
      <c r="HO112" s="522"/>
      <c r="HP112" s="522"/>
      <c r="HQ112" s="522"/>
      <c r="HR112" s="522"/>
      <c r="HS112" s="522"/>
      <c r="HT112" s="522"/>
      <c r="HU112" s="522"/>
      <c r="HV112" s="522"/>
      <c r="HW112" s="522"/>
      <c r="HZ112" s="254"/>
      <c r="IA112" s="254"/>
      <c r="IB112" s="254"/>
      <c r="IC112" s="254"/>
      <c r="ID112" s="254"/>
      <c r="IE112" s="254"/>
      <c r="IF112" s="254"/>
      <c r="IG112" s="254"/>
      <c r="IH112" s="254"/>
      <c r="II112" s="254"/>
      <c r="IJ112" s="254"/>
      <c r="IK112" s="254"/>
      <c r="IL112" s="254"/>
      <c r="IM112" s="254"/>
      <c r="IN112" s="254"/>
      <c r="IO112" s="254"/>
      <c r="IP112" s="254"/>
      <c r="IQ112" s="254"/>
      <c r="IR112" s="522"/>
      <c r="IS112" s="522"/>
      <c r="IT112" s="522"/>
      <c r="IU112" s="522"/>
      <c r="IV112" s="522"/>
      <c r="IW112" s="522"/>
      <c r="IX112" s="522"/>
      <c r="IY112" s="522"/>
      <c r="IZ112" s="522"/>
      <c r="JA112" s="522"/>
      <c r="JB112" s="522"/>
      <c r="JC112" s="523"/>
      <c r="JD112" s="254">
        <f t="shared" si="326"/>
        <v>0</v>
      </c>
      <c r="JG112" s="254"/>
      <c r="JH112" s="254"/>
      <c r="JI112" s="254"/>
      <c r="JJ112" s="254"/>
      <c r="JK112" s="254"/>
      <c r="JL112" s="254"/>
      <c r="JM112" s="254"/>
      <c r="JN112" s="254"/>
      <c r="JO112" s="254"/>
      <c r="JP112" s="254"/>
      <c r="JQ112" s="254"/>
      <c r="JR112" s="254"/>
      <c r="JS112" s="254"/>
      <c r="JT112" s="254"/>
      <c r="JU112" s="254"/>
      <c r="JV112" s="254"/>
      <c r="JW112" s="254"/>
      <c r="JX112" s="254"/>
      <c r="JY112" s="522"/>
      <c r="JZ112" s="522"/>
      <c r="KA112" s="522"/>
      <c r="KB112" s="522"/>
      <c r="KC112" s="522"/>
      <c r="KD112" s="522"/>
      <c r="KE112" s="522"/>
      <c r="KF112" s="522"/>
      <c r="KG112" s="522"/>
      <c r="KH112" s="522"/>
      <c r="KI112" s="522"/>
      <c r="KJ112" s="522"/>
      <c r="KK112" s="242">
        <f t="shared" si="341"/>
        <v>0</v>
      </c>
      <c r="KL112" s="234"/>
      <c r="KN112" s="254"/>
      <c r="KO112" s="254"/>
      <c r="KP112" s="254"/>
      <c r="KQ112" s="525">
        <v>4237773</v>
      </c>
      <c r="KR112" s="254"/>
      <c r="KS112" s="525">
        <v>4237773</v>
      </c>
      <c r="KT112" s="254"/>
      <c r="KU112" s="254"/>
      <c r="KV112" s="254"/>
      <c r="KW112" s="254"/>
      <c r="KX112" s="254"/>
      <c r="KY112" s="254"/>
      <c r="KZ112" s="254"/>
      <c r="LA112" s="254"/>
      <c r="LB112" s="254"/>
      <c r="LC112" s="254"/>
      <c r="LD112" s="254"/>
      <c r="LE112" s="254"/>
      <c r="LF112" s="522"/>
      <c r="LG112" s="522"/>
      <c r="LH112" s="522"/>
      <c r="LI112" s="522"/>
      <c r="LJ112" s="522"/>
      <c r="LK112" s="522"/>
      <c r="LL112" s="522"/>
      <c r="LM112" s="522"/>
      <c r="LN112" s="522"/>
      <c r="LO112" s="522"/>
      <c r="LP112" s="522"/>
      <c r="LQ112" s="522"/>
      <c r="LR112" s="242">
        <f t="shared" si="342"/>
        <v>4237773</v>
      </c>
      <c r="LU112" s="254"/>
      <c r="LV112" s="254"/>
      <c r="LW112" s="254"/>
      <c r="LX112" s="254"/>
      <c r="LY112" s="254"/>
      <c r="LZ112" s="254"/>
      <c r="MA112" s="254"/>
      <c r="MB112" s="254"/>
      <c r="MC112" s="254"/>
      <c r="MD112" s="254"/>
      <c r="ME112" s="254"/>
      <c r="MF112" s="254"/>
      <c r="MG112" s="254"/>
      <c r="MH112" s="254"/>
      <c r="MI112" s="254"/>
      <c r="MJ112" s="254"/>
      <c r="MK112" s="254"/>
      <c r="ML112" s="254"/>
      <c r="MM112" s="522"/>
      <c r="MN112" s="522"/>
      <c r="MO112" s="522"/>
      <c r="MP112" s="522"/>
      <c r="MQ112" s="522"/>
      <c r="MR112" s="522"/>
      <c r="MS112" s="522"/>
      <c r="MT112" s="522"/>
      <c r="MU112" s="522"/>
      <c r="MV112" s="522"/>
      <c r="MW112" s="522"/>
      <c r="MX112" s="522"/>
      <c r="MY112" s="242">
        <f t="shared" si="343"/>
        <v>0</v>
      </c>
      <c r="NB112" s="254"/>
      <c r="NC112" s="254"/>
      <c r="ND112" s="254"/>
      <c r="NE112" s="254"/>
      <c r="NF112" s="254"/>
      <c r="NG112" s="254"/>
      <c r="NH112" s="254"/>
      <c r="NI112" s="254"/>
      <c r="NJ112" s="254"/>
      <c r="NK112" s="254"/>
      <c r="NL112" s="254"/>
      <c r="NM112" s="254"/>
      <c r="NN112" s="254"/>
      <c r="NO112" s="254"/>
      <c r="NP112" s="254"/>
      <c r="NQ112" s="254"/>
      <c r="NR112" s="254"/>
      <c r="NS112" s="254"/>
      <c r="NT112" s="522"/>
      <c r="NU112" s="522"/>
      <c r="NV112" s="522"/>
      <c r="NW112" s="522"/>
      <c r="NX112" s="522"/>
      <c r="NY112" s="522"/>
      <c r="NZ112" s="522"/>
      <c r="OA112" s="522"/>
      <c r="OB112" s="522"/>
      <c r="OC112" s="522"/>
      <c r="OD112" s="522"/>
      <c r="OE112" s="522"/>
      <c r="OF112" s="242">
        <f t="shared" si="335"/>
        <v>0</v>
      </c>
      <c r="OI112" s="254"/>
      <c r="OJ112" s="254"/>
      <c r="OK112" s="254"/>
      <c r="OL112" s="254"/>
      <c r="OM112" s="254"/>
      <c r="ON112" s="254"/>
      <c r="OO112" s="254"/>
      <c r="OP112" s="254"/>
      <c r="OQ112" s="254"/>
      <c r="OR112" s="254"/>
      <c r="OS112" s="254"/>
      <c r="OT112" s="254"/>
      <c r="OU112" s="254"/>
      <c r="OV112" s="254"/>
      <c r="OW112" s="254"/>
      <c r="OX112" s="254"/>
      <c r="OY112" s="254"/>
      <c r="OZ112" s="254"/>
      <c r="PA112" s="522"/>
      <c r="PB112" s="522"/>
      <c r="PC112" s="522"/>
      <c r="PD112" s="522"/>
      <c r="PE112" s="522"/>
      <c r="PF112" s="522"/>
      <c r="PG112" s="522"/>
      <c r="PH112" s="522"/>
      <c r="PI112" s="522"/>
      <c r="PJ112" s="522"/>
      <c r="PK112" s="522"/>
      <c r="PL112" s="522"/>
      <c r="PM112" s="240">
        <f t="shared" si="344"/>
        <v>0</v>
      </c>
      <c r="PP112" s="254"/>
      <c r="PQ112" s="254"/>
      <c r="PR112" s="254"/>
      <c r="PS112" s="254"/>
      <c r="PT112" s="254"/>
      <c r="PU112" s="254"/>
      <c r="PV112" s="254"/>
      <c r="PW112" s="254"/>
      <c r="PX112" s="254"/>
      <c r="PY112" s="254"/>
      <c r="PZ112" s="254"/>
      <c r="QA112" s="254"/>
      <c r="QB112" s="254"/>
      <c r="QC112" s="254"/>
      <c r="QD112" s="254"/>
      <c r="QE112" s="254"/>
      <c r="QF112" s="254"/>
      <c r="QG112" s="254"/>
      <c r="QH112" s="522"/>
      <c r="QI112" s="522"/>
      <c r="QJ112" s="522"/>
      <c r="QK112" s="522"/>
      <c r="QL112" s="522"/>
      <c r="QM112" s="522"/>
      <c r="QN112" s="522"/>
      <c r="QO112" s="522"/>
      <c r="QP112" s="522"/>
      <c r="QQ112" s="522"/>
      <c r="QR112" s="522"/>
      <c r="QS112" s="522"/>
      <c r="QT112" s="242">
        <f t="shared" si="345"/>
        <v>0</v>
      </c>
      <c r="QU112" s="235"/>
      <c r="QV112" s="235"/>
      <c r="QW112" s="254"/>
      <c r="QX112" s="254"/>
      <c r="QY112" s="254"/>
      <c r="QZ112" s="254"/>
      <c r="RA112" s="254"/>
      <c r="RB112" s="254"/>
      <c r="RC112" s="254"/>
      <c r="RD112" s="254"/>
      <c r="RE112" s="254"/>
      <c r="RF112" s="254"/>
      <c r="RG112" s="254"/>
      <c r="RH112" s="254"/>
      <c r="RI112" s="254"/>
      <c r="RJ112" s="254"/>
      <c r="RK112" s="254"/>
      <c r="RL112" s="254"/>
      <c r="RM112" s="254"/>
      <c r="RN112" s="254"/>
      <c r="RO112" s="522"/>
      <c r="RP112" s="522"/>
      <c r="RQ112" s="522"/>
      <c r="RR112" s="522"/>
      <c r="RS112" s="522"/>
      <c r="RT112" s="522"/>
      <c r="RU112" s="522"/>
      <c r="RV112" s="522"/>
      <c r="RW112" s="522"/>
      <c r="RX112" s="522"/>
      <c r="RY112" s="522"/>
      <c r="RZ112" s="522"/>
      <c r="SA112" s="522"/>
    </row>
    <row r="113" spans="1:495" ht="15" hidden="1" outlineLevel="1">
      <c r="A113" s="604">
        <f t="shared" si="253"/>
        <v>101</v>
      </c>
      <c r="B113" s="331"/>
      <c r="C113" s="522"/>
      <c r="D113" s="522"/>
      <c r="E113" s="327"/>
      <c r="F113" s="254"/>
      <c r="G113" s="522"/>
      <c r="H113" s="522"/>
      <c r="I113" s="522"/>
      <c r="J113" s="522"/>
      <c r="K113" s="522"/>
      <c r="L113" s="522"/>
      <c r="M113" s="522"/>
      <c r="N113" s="522"/>
      <c r="O113" s="522"/>
      <c r="P113" s="522"/>
      <c r="Q113" s="522"/>
      <c r="R113" s="522"/>
      <c r="S113" s="522"/>
      <c r="T113" s="522"/>
      <c r="U113" s="522"/>
      <c r="V113" s="522"/>
      <c r="W113" s="522"/>
      <c r="X113" s="522"/>
      <c r="Y113" s="522"/>
      <c r="Z113" s="522"/>
      <c r="AA113" s="522"/>
      <c r="AB113" s="522"/>
      <c r="AC113" s="522"/>
      <c r="AD113" s="522"/>
      <c r="AE113" s="522"/>
      <c r="AF113" s="522"/>
      <c r="AG113" s="522"/>
      <c r="AH113" s="524"/>
      <c r="AI113" s="524"/>
      <c r="AJ113" s="254"/>
      <c r="AK113" s="254"/>
      <c r="AL113" s="254"/>
      <c r="AM113" s="254"/>
      <c r="AN113" s="254"/>
      <c r="AO113" s="254"/>
      <c r="AP113" s="254"/>
      <c r="AQ113" s="254"/>
      <c r="AR113" s="254"/>
      <c r="AS113" s="254"/>
      <c r="AT113" s="254"/>
      <c r="AU113" s="254"/>
      <c r="AV113" s="254"/>
      <c r="AW113" s="254"/>
      <c r="AX113" s="254"/>
      <c r="AY113" s="254"/>
      <c r="AZ113" s="254"/>
      <c r="BA113" s="254"/>
      <c r="BB113" s="522"/>
      <c r="BC113" s="522"/>
      <c r="BD113" s="522"/>
      <c r="BE113" s="522"/>
      <c r="BF113" s="522"/>
      <c r="BG113" s="522"/>
      <c r="BH113" s="522"/>
      <c r="BI113" s="522"/>
      <c r="BJ113" s="522"/>
      <c r="BK113" s="522"/>
      <c r="BL113" s="522"/>
      <c r="BM113" s="522"/>
      <c r="BN113" s="522"/>
      <c r="BO113" s="524"/>
      <c r="BP113" s="524"/>
      <c r="BQ113" s="254"/>
      <c r="BR113" s="254"/>
      <c r="BS113" s="254"/>
      <c r="BT113" s="254"/>
      <c r="BU113" s="254"/>
      <c r="BV113" s="254"/>
      <c r="BW113" s="254"/>
      <c r="BX113" s="254"/>
      <c r="BY113" s="254"/>
      <c r="BZ113" s="254"/>
      <c r="CA113" s="254"/>
      <c r="CB113" s="254"/>
      <c r="CC113" s="254"/>
      <c r="CD113" s="254"/>
      <c r="CE113" s="254"/>
      <c r="CF113" s="254"/>
      <c r="CG113" s="254"/>
      <c r="CH113" s="254"/>
      <c r="CI113" s="522"/>
      <c r="CJ113" s="522"/>
      <c r="CK113" s="522"/>
      <c r="CL113" s="522"/>
      <c r="CM113" s="522"/>
      <c r="CN113" s="522"/>
      <c r="CO113" s="522"/>
      <c r="CP113" s="522"/>
      <c r="CQ113" s="522"/>
      <c r="CR113" s="522"/>
      <c r="CS113" s="522"/>
      <c r="CT113" s="522"/>
      <c r="CU113" s="522"/>
      <c r="CV113" s="524"/>
      <c r="CW113" s="524"/>
      <c r="CX113" s="254"/>
      <c r="CY113" s="254"/>
      <c r="CZ113" s="254"/>
      <c r="DA113" s="254"/>
      <c r="DB113" s="254"/>
      <c r="DC113" s="254"/>
      <c r="DD113" s="254"/>
      <c r="DE113" s="254"/>
      <c r="DF113" s="254"/>
      <c r="DG113" s="254"/>
      <c r="DH113" s="254"/>
      <c r="DI113" s="254"/>
      <c r="DJ113" s="254"/>
      <c r="DK113" s="254"/>
      <c r="DL113" s="254"/>
      <c r="DM113" s="254"/>
      <c r="DN113" s="254"/>
      <c r="DO113" s="254"/>
      <c r="DP113" s="522"/>
      <c r="DQ113" s="522"/>
      <c r="DR113" s="522"/>
      <c r="DS113" s="522"/>
      <c r="DT113" s="522"/>
      <c r="DU113" s="522"/>
      <c r="DV113" s="522"/>
      <c r="DW113" s="522"/>
      <c r="DX113" s="522"/>
      <c r="DY113" s="522"/>
      <c r="DZ113" s="522"/>
      <c r="EA113" s="522"/>
      <c r="EB113" s="522"/>
      <c r="EC113" s="524"/>
      <c r="ED113" s="524"/>
      <c r="EE113" s="254"/>
      <c r="EF113" s="254"/>
      <c r="EG113" s="254"/>
      <c r="EH113" s="254"/>
      <c r="EI113" s="254"/>
      <c r="EJ113" s="254"/>
      <c r="EK113" s="254"/>
      <c r="EL113" s="254"/>
      <c r="EM113" s="254"/>
      <c r="EN113" s="254"/>
      <c r="EO113" s="254"/>
      <c r="EP113" s="254"/>
      <c r="EQ113" s="254"/>
      <c r="ER113" s="254"/>
      <c r="ES113" s="254"/>
      <c r="ET113" s="254"/>
      <c r="EU113" s="254"/>
      <c r="EV113" s="254"/>
      <c r="EW113" s="522"/>
      <c r="EX113" s="522"/>
      <c r="EY113" s="522"/>
      <c r="EZ113" s="522"/>
      <c r="FA113" s="522"/>
      <c r="FB113" s="522"/>
      <c r="FC113" s="522"/>
      <c r="FD113" s="522"/>
      <c r="FE113" s="522"/>
      <c r="FF113" s="522"/>
      <c r="FG113" s="522"/>
      <c r="FH113" s="522"/>
      <c r="FI113" s="522"/>
      <c r="FJ113" s="524"/>
      <c r="FK113" s="524"/>
      <c r="FL113" s="254"/>
      <c r="FM113" s="254"/>
      <c r="FN113" s="254"/>
      <c r="FO113" s="254"/>
      <c r="FP113" s="254"/>
      <c r="FQ113" s="254"/>
      <c r="FR113" s="254"/>
      <c r="FS113" s="254"/>
      <c r="FT113" s="254"/>
      <c r="FU113" s="254"/>
      <c r="FV113" s="254"/>
      <c r="FW113" s="254"/>
      <c r="FX113" s="254"/>
      <c r="FY113" s="254"/>
      <c r="FZ113" s="254"/>
      <c r="GA113" s="254"/>
      <c r="GB113" s="254"/>
      <c r="GC113" s="254"/>
      <c r="GD113" s="522"/>
      <c r="GE113" s="522"/>
      <c r="GF113" s="522"/>
      <c r="GG113" s="522"/>
      <c r="GH113" s="522"/>
      <c r="GI113" s="522"/>
      <c r="GJ113" s="522"/>
      <c r="GK113" s="522"/>
      <c r="GL113" s="522"/>
      <c r="GM113" s="522"/>
      <c r="GN113" s="522"/>
      <c r="GO113" s="522"/>
      <c r="GP113" s="522"/>
      <c r="GQ113" s="524"/>
      <c r="GR113" s="524"/>
      <c r="GS113" s="254"/>
      <c r="GT113" s="254"/>
      <c r="GU113" s="254"/>
      <c r="GV113" s="254"/>
      <c r="GW113" s="254"/>
      <c r="GX113" s="254"/>
      <c r="GY113" s="254"/>
      <c r="GZ113" s="254"/>
      <c r="HA113" s="254"/>
      <c r="HB113" s="254"/>
      <c r="HC113" s="254"/>
      <c r="HD113" s="254"/>
      <c r="HE113" s="254"/>
      <c r="HF113" s="254"/>
      <c r="HG113" s="254"/>
      <c r="HH113" s="254"/>
      <c r="HI113" s="254"/>
      <c r="HJ113" s="254"/>
      <c r="HK113" s="522"/>
      <c r="HL113" s="522"/>
      <c r="HM113" s="522"/>
      <c r="HN113" s="522"/>
      <c r="HO113" s="522"/>
      <c r="HP113" s="522"/>
      <c r="HQ113" s="522"/>
      <c r="HR113" s="522"/>
      <c r="HS113" s="522"/>
      <c r="HT113" s="522"/>
      <c r="HU113" s="522"/>
      <c r="HV113" s="522"/>
      <c r="HW113" s="522"/>
      <c r="HZ113" s="254"/>
      <c r="IA113" s="254"/>
      <c r="IB113" s="254"/>
      <c r="IC113" s="254"/>
      <c r="ID113" s="254"/>
      <c r="IE113" s="254"/>
      <c r="IF113" s="254"/>
      <c r="IG113" s="254"/>
      <c r="IH113" s="254"/>
      <c r="II113" s="254"/>
      <c r="IJ113" s="254"/>
      <c r="IK113" s="254"/>
      <c r="IL113" s="254"/>
      <c r="IM113" s="254"/>
      <c r="IN113" s="254"/>
      <c r="IO113" s="254"/>
      <c r="IP113" s="254"/>
      <c r="IQ113" s="254"/>
      <c r="IR113" s="522"/>
      <c r="IS113" s="522"/>
      <c r="IT113" s="522"/>
      <c r="IU113" s="522"/>
      <c r="IV113" s="522"/>
      <c r="IW113" s="522"/>
      <c r="IX113" s="522"/>
      <c r="IY113" s="522"/>
      <c r="IZ113" s="522"/>
      <c r="JA113" s="522"/>
      <c r="JB113" s="522"/>
      <c r="JC113" s="523"/>
      <c r="JD113" s="254">
        <f t="shared" si="326"/>
        <v>0</v>
      </c>
      <c r="JG113" s="254"/>
      <c r="JH113" s="254"/>
      <c r="JI113" s="254"/>
      <c r="JJ113" s="254"/>
      <c r="JK113" s="254"/>
      <c r="JL113" s="254"/>
      <c r="JM113" s="254"/>
      <c r="JN113" s="254"/>
      <c r="JO113" s="254"/>
      <c r="JP113" s="254"/>
      <c r="JQ113" s="254"/>
      <c r="JR113" s="254"/>
      <c r="JS113" s="254"/>
      <c r="JT113" s="254"/>
      <c r="JU113" s="254"/>
      <c r="JV113" s="254"/>
      <c r="JW113" s="254"/>
      <c r="JX113" s="254"/>
      <c r="JY113" s="522"/>
      <c r="JZ113" s="522"/>
      <c r="KA113" s="522"/>
      <c r="KB113" s="522"/>
      <c r="KC113" s="522"/>
      <c r="KD113" s="522"/>
      <c r="KE113" s="522"/>
      <c r="KF113" s="522"/>
      <c r="KG113" s="522"/>
      <c r="KH113" s="522"/>
      <c r="KI113" s="522"/>
      <c r="KJ113" s="522"/>
      <c r="KK113" s="242">
        <f t="shared" si="341"/>
        <v>0</v>
      </c>
      <c r="KL113" s="234"/>
      <c r="KN113" s="254"/>
      <c r="KO113" s="254"/>
      <c r="KP113" s="254"/>
      <c r="KQ113" s="525">
        <v>122711592</v>
      </c>
      <c r="KR113" s="254"/>
      <c r="KS113" s="525">
        <v>122711592</v>
      </c>
      <c r="KT113" s="254"/>
      <c r="KU113" s="254"/>
      <c r="KV113" s="254"/>
      <c r="KW113" s="254"/>
      <c r="KX113" s="254"/>
      <c r="KY113" s="254"/>
      <c r="KZ113" s="254"/>
      <c r="LA113" s="254"/>
      <c r="LB113" s="254"/>
      <c r="LC113" s="254"/>
      <c r="LD113" s="254"/>
      <c r="LE113" s="254"/>
      <c r="LF113" s="522"/>
      <c r="LG113" s="522"/>
      <c r="LH113" s="522"/>
      <c r="LI113" s="522"/>
      <c r="LJ113" s="522"/>
      <c r="LK113" s="522"/>
      <c r="LL113" s="522"/>
      <c r="LM113" s="522"/>
      <c r="LN113" s="522"/>
      <c r="LO113" s="522"/>
      <c r="LP113" s="522"/>
      <c r="LQ113" s="522"/>
      <c r="LR113" s="242">
        <f t="shared" si="342"/>
        <v>122711592</v>
      </c>
      <c r="LU113" s="254"/>
      <c r="LV113" s="254"/>
      <c r="LW113" s="254"/>
      <c r="LX113" s="254">
        <v>199629043</v>
      </c>
      <c r="LY113" s="254"/>
      <c r="LZ113" s="254">
        <v>199629043</v>
      </c>
      <c r="MA113" s="254"/>
      <c r="MB113" s="254"/>
      <c r="MC113" s="254"/>
      <c r="MD113" s="254"/>
      <c r="ME113" s="254"/>
      <c r="MF113" s="254"/>
      <c r="MG113" s="254"/>
      <c r="MH113" s="254"/>
      <c r="MI113" s="254"/>
      <c r="MJ113" s="254"/>
      <c r="MK113" s="254"/>
      <c r="ML113" s="254"/>
      <c r="MM113" s="522"/>
      <c r="MN113" s="522"/>
      <c r="MO113" s="522"/>
      <c r="MP113" s="522"/>
      <c r="MQ113" s="522"/>
      <c r="MR113" s="522"/>
      <c r="MS113" s="522"/>
      <c r="MT113" s="522"/>
      <c r="MU113" s="522"/>
      <c r="MV113" s="522"/>
      <c r="MW113" s="522"/>
      <c r="MX113" s="522"/>
      <c r="MY113" s="242">
        <f t="shared" si="343"/>
        <v>199629043</v>
      </c>
      <c r="NB113" s="254"/>
      <c r="NC113" s="254"/>
      <c r="ND113" s="254"/>
      <c r="NE113" s="254">
        <v>15684289</v>
      </c>
      <c r="NF113" s="254"/>
      <c r="NG113" s="254"/>
      <c r="NH113" s="254"/>
      <c r="NI113" s="254"/>
      <c r="NJ113" s="254"/>
      <c r="NK113" s="254"/>
      <c r="NL113" s="254"/>
      <c r="NM113" s="254"/>
      <c r="NN113" s="254"/>
      <c r="NO113" s="254"/>
      <c r="NP113" s="254"/>
      <c r="NQ113" s="254"/>
      <c r="NR113" s="254"/>
      <c r="NS113" s="254"/>
      <c r="NT113" s="522"/>
      <c r="NU113" s="522"/>
      <c r="NV113" s="522"/>
      <c r="NW113" s="522"/>
      <c r="NX113" s="522"/>
      <c r="NY113" s="522"/>
      <c r="NZ113" s="522"/>
      <c r="OA113" s="522"/>
      <c r="OB113" s="522"/>
      <c r="OC113" s="522"/>
      <c r="OD113" s="522"/>
      <c r="OE113" s="522"/>
      <c r="OF113" s="242">
        <f t="shared" si="335"/>
        <v>15684289</v>
      </c>
      <c r="OI113" s="254"/>
      <c r="OJ113" s="254"/>
      <c r="OK113" s="254"/>
      <c r="OL113" s="254"/>
      <c r="OM113" s="254"/>
      <c r="ON113" s="254"/>
      <c r="OO113" s="254"/>
      <c r="OP113" s="254"/>
      <c r="OQ113" s="254"/>
      <c r="OR113" s="254"/>
      <c r="OS113" s="254"/>
      <c r="OT113" s="254"/>
      <c r="OU113" s="254"/>
      <c r="OV113" s="254"/>
      <c r="OW113" s="254"/>
      <c r="OX113" s="254"/>
      <c r="OY113" s="254"/>
      <c r="OZ113" s="254"/>
      <c r="PA113" s="522"/>
      <c r="PB113" s="522"/>
      <c r="PC113" s="522"/>
      <c r="PD113" s="522"/>
      <c r="PE113" s="522"/>
      <c r="PF113" s="522"/>
      <c r="PG113" s="522"/>
      <c r="PH113" s="522"/>
      <c r="PI113" s="522"/>
      <c r="PJ113" s="522"/>
      <c r="PK113" s="522"/>
      <c r="PL113" s="522"/>
      <c r="PM113" s="240">
        <f t="shared" si="344"/>
        <v>0</v>
      </c>
      <c r="PP113" s="254"/>
      <c r="PQ113" s="254"/>
      <c r="PR113" s="254"/>
      <c r="PS113" s="254"/>
      <c r="PT113" s="254"/>
      <c r="PU113" s="254"/>
      <c r="PV113" s="254"/>
      <c r="PW113" s="254"/>
      <c r="PX113" s="254"/>
      <c r="PY113" s="254"/>
      <c r="PZ113" s="254"/>
      <c r="QA113" s="254"/>
      <c r="QB113" s="254"/>
      <c r="QC113" s="254"/>
      <c r="QD113" s="254"/>
      <c r="QE113" s="254"/>
      <c r="QF113" s="254"/>
      <c r="QG113" s="254"/>
      <c r="QH113" s="522"/>
      <c r="QI113" s="522"/>
      <c r="QJ113" s="522"/>
      <c r="QK113" s="522"/>
      <c r="QL113" s="522"/>
      <c r="QM113" s="522"/>
      <c r="QN113" s="522"/>
      <c r="QO113" s="522"/>
      <c r="QP113" s="522"/>
      <c r="QQ113" s="522"/>
      <c r="QR113" s="522"/>
      <c r="QS113" s="522"/>
      <c r="QT113" s="242">
        <f t="shared" si="345"/>
        <v>0</v>
      </c>
      <c r="QU113" s="235"/>
      <c r="QV113" s="235"/>
      <c r="QW113" s="254"/>
      <c r="QX113" s="254"/>
      <c r="QY113" s="254"/>
      <c r="QZ113" s="254"/>
      <c r="RA113" s="254"/>
      <c r="RB113" s="254"/>
      <c r="RC113" s="254"/>
      <c r="RD113" s="254"/>
      <c r="RE113" s="254"/>
      <c r="RF113" s="254"/>
      <c r="RG113" s="254"/>
      <c r="RH113" s="254"/>
      <c r="RI113" s="254"/>
      <c r="RJ113" s="254"/>
      <c r="RK113" s="254"/>
      <c r="RL113" s="254"/>
      <c r="RM113" s="254"/>
      <c r="RN113" s="254"/>
      <c r="RO113" s="522"/>
      <c r="RP113" s="522"/>
      <c r="RQ113" s="522"/>
      <c r="RR113" s="522"/>
      <c r="RS113" s="522"/>
      <c r="RT113" s="522"/>
      <c r="RU113" s="522"/>
      <c r="RV113" s="522"/>
      <c r="RW113" s="522"/>
      <c r="RX113" s="522"/>
      <c r="RY113" s="522"/>
      <c r="RZ113" s="522"/>
      <c r="SA113" s="522"/>
    </row>
    <row r="114" spans="1:495" ht="15" hidden="1" outlineLevel="1">
      <c r="A114" s="604">
        <f t="shared" si="253"/>
        <v>102</v>
      </c>
      <c r="B114" s="331"/>
      <c r="C114" s="522"/>
      <c r="D114" s="522"/>
      <c r="E114" s="327"/>
      <c r="F114" s="254"/>
      <c r="G114" s="522"/>
      <c r="H114" s="522"/>
      <c r="I114" s="522"/>
      <c r="J114" s="522"/>
      <c r="K114" s="522"/>
      <c r="L114" s="522"/>
      <c r="M114" s="522"/>
      <c r="N114" s="522"/>
      <c r="O114" s="522"/>
      <c r="P114" s="522"/>
      <c r="Q114" s="522"/>
      <c r="R114" s="522"/>
      <c r="S114" s="522"/>
      <c r="T114" s="522"/>
      <c r="U114" s="522"/>
      <c r="V114" s="522"/>
      <c r="W114" s="522"/>
      <c r="X114" s="522"/>
      <c r="Y114" s="522"/>
      <c r="Z114" s="522"/>
      <c r="AA114" s="522"/>
      <c r="AB114" s="522"/>
      <c r="AC114" s="522"/>
      <c r="AD114" s="522"/>
      <c r="AE114" s="522"/>
      <c r="AF114" s="522"/>
      <c r="AG114" s="522"/>
      <c r="AH114" s="524"/>
      <c r="AI114" s="524"/>
      <c r="AJ114" s="254"/>
      <c r="AK114" s="254"/>
      <c r="AL114" s="254"/>
      <c r="AM114" s="254"/>
      <c r="AN114" s="254"/>
      <c r="AO114" s="254"/>
      <c r="AP114" s="254"/>
      <c r="AQ114" s="254"/>
      <c r="AR114" s="254"/>
      <c r="AS114" s="254"/>
      <c r="AT114" s="254"/>
      <c r="AU114" s="254"/>
      <c r="AV114" s="254"/>
      <c r="AW114" s="254"/>
      <c r="AX114" s="254"/>
      <c r="AY114" s="254"/>
      <c r="AZ114" s="254"/>
      <c r="BA114" s="254"/>
      <c r="BB114" s="522"/>
      <c r="BC114" s="522"/>
      <c r="BD114" s="522"/>
      <c r="BE114" s="522"/>
      <c r="BF114" s="522"/>
      <c r="BG114" s="522"/>
      <c r="BH114" s="522"/>
      <c r="BI114" s="522"/>
      <c r="BJ114" s="522"/>
      <c r="BK114" s="522"/>
      <c r="BL114" s="522"/>
      <c r="BM114" s="522"/>
      <c r="BN114" s="522"/>
      <c r="BO114" s="524"/>
      <c r="BP114" s="524"/>
      <c r="BQ114" s="254"/>
      <c r="BR114" s="254"/>
      <c r="BS114" s="254"/>
      <c r="BT114" s="254"/>
      <c r="BU114" s="254"/>
      <c r="BV114" s="254"/>
      <c r="BW114" s="254"/>
      <c r="BX114" s="254"/>
      <c r="BY114" s="254"/>
      <c r="BZ114" s="254"/>
      <c r="CA114" s="254"/>
      <c r="CB114" s="254"/>
      <c r="CC114" s="254"/>
      <c r="CD114" s="254"/>
      <c r="CE114" s="254"/>
      <c r="CF114" s="254"/>
      <c r="CG114" s="254"/>
      <c r="CH114" s="254"/>
      <c r="CI114" s="522"/>
      <c r="CJ114" s="522"/>
      <c r="CK114" s="522"/>
      <c r="CL114" s="522"/>
      <c r="CM114" s="522"/>
      <c r="CN114" s="522"/>
      <c r="CO114" s="522"/>
      <c r="CP114" s="522"/>
      <c r="CQ114" s="522"/>
      <c r="CR114" s="522"/>
      <c r="CS114" s="522"/>
      <c r="CT114" s="522"/>
      <c r="CU114" s="522"/>
      <c r="CV114" s="524"/>
      <c r="CW114" s="524"/>
      <c r="CX114" s="254"/>
      <c r="CY114" s="254"/>
      <c r="CZ114" s="254"/>
      <c r="DA114" s="254"/>
      <c r="DB114" s="254"/>
      <c r="DC114" s="254"/>
      <c r="DD114" s="254"/>
      <c r="DE114" s="254"/>
      <c r="DF114" s="254"/>
      <c r="DG114" s="254"/>
      <c r="DH114" s="254"/>
      <c r="DI114" s="254"/>
      <c r="DJ114" s="254"/>
      <c r="DK114" s="254"/>
      <c r="DL114" s="254"/>
      <c r="DM114" s="254"/>
      <c r="DN114" s="254"/>
      <c r="DO114" s="254"/>
      <c r="DP114" s="522"/>
      <c r="DQ114" s="522"/>
      <c r="DR114" s="522"/>
      <c r="DS114" s="522"/>
      <c r="DT114" s="522"/>
      <c r="DU114" s="522"/>
      <c r="DV114" s="522"/>
      <c r="DW114" s="522"/>
      <c r="DX114" s="522"/>
      <c r="DY114" s="522"/>
      <c r="DZ114" s="522"/>
      <c r="EA114" s="522"/>
      <c r="EB114" s="522"/>
      <c r="EC114" s="524"/>
      <c r="ED114" s="524"/>
      <c r="EE114" s="254"/>
      <c r="EF114" s="254"/>
      <c r="EG114" s="254"/>
      <c r="EH114" s="254"/>
      <c r="EI114" s="254"/>
      <c r="EJ114" s="254"/>
      <c r="EK114" s="254"/>
      <c r="EL114" s="254"/>
      <c r="EM114" s="254"/>
      <c r="EN114" s="254"/>
      <c r="EO114" s="254"/>
      <c r="EP114" s="254"/>
      <c r="EQ114" s="254"/>
      <c r="ER114" s="254"/>
      <c r="ES114" s="254"/>
      <c r="ET114" s="254"/>
      <c r="EU114" s="254"/>
      <c r="EV114" s="254"/>
      <c r="EW114" s="522"/>
      <c r="EX114" s="522"/>
      <c r="EY114" s="522"/>
      <c r="EZ114" s="522"/>
      <c r="FA114" s="522"/>
      <c r="FB114" s="522"/>
      <c r="FC114" s="522"/>
      <c r="FD114" s="522"/>
      <c r="FE114" s="522"/>
      <c r="FF114" s="522"/>
      <c r="FG114" s="522"/>
      <c r="FH114" s="522"/>
      <c r="FI114" s="522"/>
      <c r="FJ114" s="524"/>
      <c r="FK114" s="524"/>
      <c r="FL114" s="254"/>
      <c r="FM114" s="254"/>
      <c r="FN114" s="254"/>
      <c r="FO114" s="254"/>
      <c r="FP114" s="254"/>
      <c r="FQ114" s="254"/>
      <c r="FR114" s="254"/>
      <c r="FS114" s="254"/>
      <c r="FT114" s="254"/>
      <c r="FU114" s="254"/>
      <c r="FV114" s="254"/>
      <c r="FW114" s="254"/>
      <c r="FX114" s="254"/>
      <c r="FY114" s="254"/>
      <c r="FZ114" s="254"/>
      <c r="GA114" s="254"/>
      <c r="GB114" s="254"/>
      <c r="GC114" s="254"/>
      <c r="GD114" s="522"/>
      <c r="GE114" s="522"/>
      <c r="GF114" s="522"/>
      <c r="GG114" s="522"/>
      <c r="GH114" s="522"/>
      <c r="GI114" s="522"/>
      <c r="GJ114" s="522"/>
      <c r="GK114" s="522"/>
      <c r="GL114" s="522"/>
      <c r="GM114" s="522"/>
      <c r="GN114" s="522"/>
      <c r="GO114" s="522"/>
      <c r="GP114" s="522"/>
      <c r="GQ114" s="524"/>
      <c r="GR114" s="524"/>
      <c r="GS114" s="254"/>
      <c r="GT114" s="254"/>
      <c r="GU114" s="254"/>
      <c r="GV114" s="254"/>
      <c r="GW114" s="254"/>
      <c r="GX114" s="254"/>
      <c r="GY114" s="254"/>
      <c r="GZ114" s="254"/>
      <c r="HA114" s="254"/>
      <c r="HB114" s="254"/>
      <c r="HC114" s="254"/>
      <c r="HD114" s="254"/>
      <c r="HE114" s="254"/>
      <c r="HF114" s="254"/>
      <c r="HG114" s="254"/>
      <c r="HH114" s="254"/>
      <c r="HI114" s="254"/>
      <c r="HJ114" s="254"/>
      <c r="HK114" s="522"/>
      <c r="HL114" s="522"/>
      <c r="HM114" s="522"/>
      <c r="HN114" s="522"/>
      <c r="HO114" s="522"/>
      <c r="HP114" s="522"/>
      <c r="HQ114" s="522"/>
      <c r="HR114" s="522"/>
      <c r="HS114" s="522"/>
      <c r="HT114" s="522"/>
      <c r="HU114" s="522"/>
      <c r="HV114" s="522"/>
      <c r="HW114" s="522"/>
      <c r="HZ114" s="254"/>
      <c r="IA114" s="254"/>
      <c r="IB114" s="254"/>
      <c r="IC114" s="254"/>
      <c r="ID114" s="254"/>
      <c r="IE114" s="254"/>
      <c r="IF114" s="254"/>
      <c r="IG114" s="254"/>
      <c r="IH114" s="254"/>
      <c r="II114" s="254"/>
      <c r="IJ114" s="254"/>
      <c r="IK114" s="254"/>
      <c r="IL114" s="254"/>
      <c r="IM114" s="254"/>
      <c r="IN114" s="254"/>
      <c r="IO114" s="254"/>
      <c r="IP114" s="254"/>
      <c r="IQ114" s="254"/>
      <c r="IR114" s="522"/>
      <c r="IS114" s="522"/>
      <c r="IT114" s="522"/>
      <c r="IU114" s="522"/>
      <c r="IV114" s="522"/>
      <c r="IW114" s="522"/>
      <c r="IX114" s="522"/>
      <c r="IY114" s="522"/>
      <c r="IZ114" s="522"/>
      <c r="JA114" s="522"/>
      <c r="JB114" s="522"/>
      <c r="JC114" s="523"/>
      <c r="JD114" s="254">
        <f t="shared" ref="JD114:JD121" si="346">HLOOKUP($JD$13,$HZ$13:$JC$196,A114,)</f>
        <v>0</v>
      </c>
      <c r="JG114" s="254"/>
      <c r="JH114" s="254"/>
      <c r="JI114" s="254"/>
      <c r="JJ114" s="254"/>
      <c r="JK114" s="254"/>
      <c r="JL114" s="254"/>
      <c r="JM114" s="254"/>
      <c r="JN114" s="254"/>
      <c r="JO114" s="254"/>
      <c r="JP114" s="254"/>
      <c r="JQ114" s="254"/>
      <c r="JR114" s="254"/>
      <c r="JS114" s="254"/>
      <c r="JT114" s="254"/>
      <c r="JU114" s="254"/>
      <c r="JV114" s="254"/>
      <c r="JW114" s="254"/>
      <c r="JX114" s="254"/>
      <c r="JY114" s="522"/>
      <c r="JZ114" s="522"/>
      <c r="KA114" s="522"/>
      <c r="KB114" s="522"/>
      <c r="KC114" s="522"/>
      <c r="KD114" s="522"/>
      <c r="KE114" s="522"/>
      <c r="KF114" s="522"/>
      <c r="KG114" s="522"/>
      <c r="KH114" s="522"/>
      <c r="KI114" s="522"/>
      <c r="KJ114" s="522"/>
      <c r="KK114" s="242">
        <f t="shared" si="341"/>
        <v>0</v>
      </c>
      <c r="KL114" s="234"/>
      <c r="KN114" s="254"/>
      <c r="KO114" s="254"/>
      <c r="KP114" s="254"/>
      <c r="KQ114" s="254"/>
      <c r="KR114" s="254"/>
      <c r="KS114" s="254"/>
      <c r="KT114" s="254"/>
      <c r="KU114" s="254"/>
      <c r="KV114" s="254"/>
      <c r="KW114" s="254"/>
      <c r="KX114" s="254"/>
      <c r="KY114" s="254"/>
      <c r="KZ114" s="254"/>
      <c r="LA114" s="254"/>
      <c r="LB114" s="254"/>
      <c r="LC114" s="254"/>
      <c r="LD114" s="254"/>
      <c r="LE114" s="254"/>
      <c r="LF114" s="522"/>
      <c r="LG114" s="522"/>
      <c r="LH114" s="522"/>
      <c r="LI114" s="522"/>
      <c r="LJ114" s="522"/>
      <c r="LK114" s="522"/>
      <c r="LL114" s="522"/>
      <c r="LM114" s="522"/>
      <c r="LN114" s="522"/>
      <c r="LO114" s="522"/>
      <c r="LP114" s="522"/>
      <c r="LQ114" s="522"/>
      <c r="LR114" s="242">
        <f t="shared" si="342"/>
        <v>0</v>
      </c>
      <c r="LU114" s="254"/>
      <c r="LV114" s="254"/>
      <c r="LW114" s="254"/>
      <c r="LX114" s="254">
        <v>746091</v>
      </c>
      <c r="LY114" s="254"/>
      <c r="LZ114" s="254">
        <v>746091</v>
      </c>
      <c r="MA114" s="254"/>
      <c r="MB114" s="254"/>
      <c r="MC114" s="254"/>
      <c r="MD114" s="254"/>
      <c r="ME114" s="254"/>
      <c r="MF114" s="254"/>
      <c r="MG114" s="254"/>
      <c r="MH114" s="254"/>
      <c r="MI114" s="254"/>
      <c r="MJ114" s="254"/>
      <c r="MK114" s="254"/>
      <c r="ML114" s="254"/>
      <c r="MM114" s="522"/>
      <c r="MN114" s="522"/>
      <c r="MO114" s="522"/>
      <c r="MP114" s="522"/>
      <c r="MQ114" s="522"/>
      <c r="MR114" s="522"/>
      <c r="MS114" s="522"/>
      <c r="MT114" s="522"/>
      <c r="MU114" s="522"/>
      <c r="MV114" s="522"/>
      <c r="MW114" s="522"/>
      <c r="MX114" s="522"/>
      <c r="MY114" s="242">
        <f t="shared" si="343"/>
        <v>746091</v>
      </c>
      <c r="NB114" s="254"/>
      <c r="NC114" s="254"/>
      <c r="ND114" s="254"/>
      <c r="NE114" s="254"/>
      <c r="NF114" s="254"/>
      <c r="NG114" s="254"/>
      <c r="NH114" s="254"/>
      <c r="NI114" s="254"/>
      <c r="NJ114" s="254"/>
      <c r="NK114" s="254"/>
      <c r="NL114" s="254"/>
      <c r="NM114" s="254"/>
      <c r="NN114" s="254"/>
      <c r="NO114" s="254"/>
      <c r="NP114" s="254"/>
      <c r="NQ114" s="254"/>
      <c r="NR114" s="254"/>
      <c r="NS114" s="254"/>
      <c r="NT114" s="522"/>
      <c r="NU114" s="522"/>
      <c r="NV114" s="522"/>
      <c r="NW114" s="522"/>
      <c r="NX114" s="522"/>
      <c r="NY114" s="522"/>
      <c r="NZ114" s="522"/>
      <c r="OA114" s="522"/>
      <c r="OB114" s="522"/>
      <c r="OC114" s="522"/>
      <c r="OD114" s="522"/>
      <c r="OE114" s="522"/>
      <c r="OF114" s="242">
        <f t="shared" si="335"/>
        <v>0</v>
      </c>
      <c r="OI114" s="254"/>
      <c r="OJ114" s="254"/>
      <c r="OK114" s="254"/>
      <c r="OL114" s="254"/>
      <c r="OM114" s="254"/>
      <c r="ON114" s="254"/>
      <c r="OO114" s="254"/>
      <c r="OP114" s="254"/>
      <c r="OQ114" s="254"/>
      <c r="OR114" s="254"/>
      <c r="OS114" s="254"/>
      <c r="OT114" s="254"/>
      <c r="OU114" s="254"/>
      <c r="OV114" s="254"/>
      <c r="OW114" s="254"/>
      <c r="OX114" s="254"/>
      <c r="OY114" s="254"/>
      <c r="OZ114" s="254"/>
      <c r="PA114" s="522"/>
      <c r="PB114" s="522"/>
      <c r="PC114" s="522"/>
      <c r="PD114" s="522"/>
      <c r="PE114" s="522"/>
      <c r="PF114" s="522"/>
      <c r="PG114" s="522"/>
      <c r="PH114" s="522"/>
      <c r="PI114" s="522"/>
      <c r="PJ114" s="522"/>
      <c r="PK114" s="522"/>
      <c r="PL114" s="522"/>
      <c r="PM114" s="240">
        <f t="shared" si="344"/>
        <v>0</v>
      </c>
      <c r="PP114" s="254"/>
      <c r="PQ114" s="254"/>
      <c r="PR114" s="254"/>
      <c r="PS114" s="254"/>
      <c r="PT114" s="254"/>
      <c r="PU114" s="254"/>
      <c r="PV114" s="254"/>
      <c r="PW114" s="254"/>
      <c r="PX114" s="254"/>
      <c r="PY114" s="254"/>
      <c r="PZ114" s="254"/>
      <c r="QA114" s="254"/>
      <c r="QB114" s="254"/>
      <c r="QC114" s="254"/>
      <c r="QD114" s="254"/>
      <c r="QE114" s="254"/>
      <c r="QF114" s="254"/>
      <c r="QG114" s="254"/>
      <c r="QH114" s="522"/>
      <c r="QI114" s="522"/>
      <c r="QJ114" s="522"/>
      <c r="QK114" s="522"/>
      <c r="QL114" s="522"/>
      <c r="QM114" s="522"/>
      <c r="QN114" s="522"/>
      <c r="QO114" s="522"/>
      <c r="QP114" s="522"/>
      <c r="QQ114" s="522"/>
      <c r="QR114" s="522"/>
      <c r="QS114" s="522"/>
      <c r="QT114" s="242">
        <f t="shared" si="345"/>
        <v>0</v>
      </c>
      <c r="QU114" s="235"/>
      <c r="QV114" s="235"/>
      <c r="QW114" s="254"/>
      <c r="QX114" s="254"/>
      <c r="QY114" s="254"/>
      <c r="QZ114" s="254"/>
      <c r="RA114" s="254"/>
      <c r="RB114" s="254"/>
      <c r="RC114" s="254"/>
      <c r="RD114" s="254"/>
      <c r="RE114" s="254"/>
      <c r="RF114" s="254"/>
      <c r="RG114" s="254"/>
      <c r="RH114" s="254"/>
      <c r="RI114" s="254"/>
      <c r="RJ114" s="254"/>
      <c r="RK114" s="254"/>
      <c r="RL114" s="254"/>
      <c r="RM114" s="254"/>
      <c r="RN114" s="254"/>
      <c r="RO114" s="522"/>
      <c r="RP114" s="522"/>
      <c r="RQ114" s="522"/>
      <c r="RR114" s="522"/>
      <c r="RS114" s="522"/>
      <c r="RT114" s="522"/>
      <c r="RU114" s="522"/>
      <c r="RV114" s="522"/>
      <c r="RW114" s="522"/>
      <c r="RX114" s="522"/>
      <c r="RY114" s="522"/>
      <c r="RZ114" s="522"/>
      <c r="SA114" s="522"/>
    </row>
    <row r="115" spans="1:495" ht="15" hidden="1" outlineLevel="1">
      <c r="A115" s="604">
        <f t="shared" si="253"/>
        <v>103</v>
      </c>
      <c r="B115" s="331"/>
      <c r="C115" s="522"/>
      <c r="D115" s="522"/>
      <c r="E115" s="327"/>
      <c r="F115" s="254"/>
      <c r="G115" s="522"/>
      <c r="H115" s="522"/>
      <c r="I115" s="522"/>
      <c r="J115" s="522"/>
      <c r="K115" s="522"/>
      <c r="L115" s="522"/>
      <c r="M115" s="522"/>
      <c r="N115" s="522"/>
      <c r="O115" s="522"/>
      <c r="P115" s="522"/>
      <c r="Q115" s="522"/>
      <c r="R115" s="522"/>
      <c r="S115" s="522"/>
      <c r="T115" s="522"/>
      <c r="U115" s="522"/>
      <c r="V115" s="522"/>
      <c r="W115" s="522"/>
      <c r="X115" s="522"/>
      <c r="Y115" s="522"/>
      <c r="Z115" s="522"/>
      <c r="AA115" s="522"/>
      <c r="AB115" s="522"/>
      <c r="AC115" s="522"/>
      <c r="AD115" s="522"/>
      <c r="AE115" s="522"/>
      <c r="AF115" s="522"/>
      <c r="AG115" s="522"/>
      <c r="AH115" s="524"/>
      <c r="AI115" s="524"/>
      <c r="AJ115" s="254"/>
      <c r="AK115" s="254"/>
      <c r="AL115" s="254"/>
      <c r="AM115" s="254"/>
      <c r="AN115" s="254"/>
      <c r="AO115" s="254"/>
      <c r="AP115" s="254"/>
      <c r="AQ115" s="254"/>
      <c r="AR115" s="254"/>
      <c r="AS115" s="254"/>
      <c r="AT115" s="254"/>
      <c r="AU115" s="254"/>
      <c r="AV115" s="254"/>
      <c r="AW115" s="254"/>
      <c r="AX115" s="254"/>
      <c r="AY115" s="254"/>
      <c r="AZ115" s="254"/>
      <c r="BA115" s="254"/>
      <c r="BB115" s="522"/>
      <c r="BC115" s="522"/>
      <c r="BD115" s="522"/>
      <c r="BE115" s="522"/>
      <c r="BF115" s="522"/>
      <c r="BG115" s="522"/>
      <c r="BH115" s="522"/>
      <c r="BI115" s="522"/>
      <c r="BJ115" s="522"/>
      <c r="BK115" s="522"/>
      <c r="BL115" s="522"/>
      <c r="BM115" s="522"/>
      <c r="BN115" s="522"/>
      <c r="BO115" s="524"/>
      <c r="BP115" s="524"/>
      <c r="BQ115" s="254"/>
      <c r="BR115" s="254"/>
      <c r="BS115" s="254"/>
      <c r="BT115" s="254"/>
      <c r="BU115" s="254"/>
      <c r="BV115" s="254"/>
      <c r="BW115" s="254"/>
      <c r="BX115" s="254"/>
      <c r="BY115" s="254"/>
      <c r="BZ115" s="254"/>
      <c r="CA115" s="254"/>
      <c r="CB115" s="254"/>
      <c r="CC115" s="254"/>
      <c r="CD115" s="254"/>
      <c r="CE115" s="254"/>
      <c r="CF115" s="254"/>
      <c r="CG115" s="254"/>
      <c r="CH115" s="254"/>
      <c r="CI115" s="522"/>
      <c r="CJ115" s="522"/>
      <c r="CK115" s="522"/>
      <c r="CL115" s="522"/>
      <c r="CM115" s="522"/>
      <c r="CN115" s="522"/>
      <c r="CO115" s="522"/>
      <c r="CP115" s="522"/>
      <c r="CQ115" s="522"/>
      <c r="CR115" s="522"/>
      <c r="CS115" s="522"/>
      <c r="CT115" s="522"/>
      <c r="CU115" s="522"/>
      <c r="CV115" s="524"/>
      <c r="CW115" s="524"/>
      <c r="CX115" s="254"/>
      <c r="CY115" s="254"/>
      <c r="CZ115" s="254"/>
      <c r="DA115" s="254"/>
      <c r="DB115" s="254"/>
      <c r="DC115" s="254"/>
      <c r="DD115" s="254"/>
      <c r="DE115" s="254"/>
      <c r="DF115" s="254"/>
      <c r="DG115" s="254"/>
      <c r="DH115" s="254"/>
      <c r="DI115" s="254"/>
      <c r="DJ115" s="254"/>
      <c r="DK115" s="254"/>
      <c r="DL115" s="254"/>
      <c r="DM115" s="254"/>
      <c r="DN115" s="254"/>
      <c r="DO115" s="254"/>
      <c r="DP115" s="522"/>
      <c r="DQ115" s="522"/>
      <c r="DR115" s="522"/>
      <c r="DS115" s="522"/>
      <c r="DT115" s="522"/>
      <c r="DU115" s="522"/>
      <c r="DV115" s="522"/>
      <c r="DW115" s="522"/>
      <c r="DX115" s="522"/>
      <c r="DY115" s="522"/>
      <c r="DZ115" s="522"/>
      <c r="EA115" s="522"/>
      <c r="EB115" s="522"/>
      <c r="EC115" s="524"/>
      <c r="ED115" s="524"/>
      <c r="EE115" s="254"/>
      <c r="EF115" s="254"/>
      <c r="EG115" s="254"/>
      <c r="EH115" s="254"/>
      <c r="EI115" s="254"/>
      <c r="EJ115" s="254"/>
      <c r="EK115" s="254"/>
      <c r="EL115" s="254"/>
      <c r="EM115" s="254"/>
      <c r="EN115" s="254"/>
      <c r="EO115" s="254"/>
      <c r="EP115" s="254"/>
      <c r="EQ115" s="254"/>
      <c r="ER115" s="254"/>
      <c r="ES115" s="254"/>
      <c r="ET115" s="254"/>
      <c r="EU115" s="254"/>
      <c r="EV115" s="254"/>
      <c r="EW115" s="522"/>
      <c r="EX115" s="522"/>
      <c r="EY115" s="522"/>
      <c r="EZ115" s="522"/>
      <c r="FA115" s="522"/>
      <c r="FB115" s="522"/>
      <c r="FC115" s="522"/>
      <c r="FD115" s="522"/>
      <c r="FE115" s="522"/>
      <c r="FF115" s="522"/>
      <c r="FG115" s="522"/>
      <c r="FH115" s="522"/>
      <c r="FI115" s="522"/>
      <c r="FJ115" s="524"/>
      <c r="FK115" s="524"/>
      <c r="FL115" s="254"/>
      <c r="FM115" s="254"/>
      <c r="FN115" s="254"/>
      <c r="FO115" s="254"/>
      <c r="FP115" s="254"/>
      <c r="FQ115" s="254"/>
      <c r="FR115" s="254"/>
      <c r="FS115" s="254"/>
      <c r="FT115" s="254"/>
      <c r="FU115" s="254"/>
      <c r="FV115" s="254"/>
      <c r="FW115" s="254"/>
      <c r="FX115" s="254"/>
      <c r="FY115" s="254"/>
      <c r="FZ115" s="254"/>
      <c r="GA115" s="254"/>
      <c r="GB115" s="254"/>
      <c r="GC115" s="254"/>
      <c r="GD115" s="522"/>
      <c r="GE115" s="522"/>
      <c r="GF115" s="522"/>
      <c r="GG115" s="522"/>
      <c r="GH115" s="522"/>
      <c r="GI115" s="522"/>
      <c r="GJ115" s="522"/>
      <c r="GK115" s="522"/>
      <c r="GL115" s="522"/>
      <c r="GM115" s="522"/>
      <c r="GN115" s="522"/>
      <c r="GO115" s="522"/>
      <c r="GP115" s="522"/>
      <c r="GQ115" s="524"/>
      <c r="GR115" s="524"/>
      <c r="GS115" s="254"/>
      <c r="GT115" s="254"/>
      <c r="GU115" s="254"/>
      <c r="GV115" s="254"/>
      <c r="GW115" s="254"/>
      <c r="GX115" s="254"/>
      <c r="GY115" s="254"/>
      <c r="GZ115" s="254"/>
      <c r="HA115" s="254"/>
      <c r="HB115" s="254"/>
      <c r="HC115" s="254"/>
      <c r="HD115" s="254"/>
      <c r="HE115" s="254"/>
      <c r="HF115" s="254"/>
      <c r="HG115" s="254"/>
      <c r="HH115" s="254"/>
      <c r="HI115" s="254"/>
      <c r="HJ115" s="254"/>
      <c r="HK115" s="522"/>
      <c r="HL115" s="522"/>
      <c r="HM115" s="522"/>
      <c r="HN115" s="522"/>
      <c r="HO115" s="522"/>
      <c r="HP115" s="522"/>
      <c r="HQ115" s="522"/>
      <c r="HR115" s="522"/>
      <c r="HS115" s="522"/>
      <c r="HT115" s="522"/>
      <c r="HU115" s="522"/>
      <c r="HV115" s="522"/>
      <c r="HW115" s="522"/>
      <c r="HZ115" s="254"/>
      <c r="IA115" s="254"/>
      <c r="IB115" s="254"/>
      <c r="IC115" s="254"/>
      <c r="ID115" s="254"/>
      <c r="IE115" s="254"/>
      <c r="IF115" s="254"/>
      <c r="IG115" s="254"/>
      <c r="IH115" s="254"/>
      <c r="II115" s="254"/>
      <c r="IJ115" s="254"/>
      <c r="IK115" s="254"/>
      <c r="IL115" s="254"/>
      <c r="IM115" s="254"/>
      <c r="IN115" s="254"/>
      <c r="IO115" s="254"/>
      <c r="IP115" s="254"/>
      <c r="IQ115" s="254"/>
      <c r="IR115" s="522"/>
      <c r="IS115" s="522"/>
      <c r="IT115" s="522"/>
      <c r="IU115" s="522"/>
      <c r="IV115" s="522"/>
      <c r="IW115" s="522"/>
      <c r="IX115" s="522"/>
      <c r="IY115" s="522"/>
      <c r="IZ115" s="522"/>
      <c r="JA115" s="522"/>
      <c r="JB115" s="522"/>
      <c r="JC115" s="523"/>
      <c r="JD115" s="254">
        <f t="shared" si="346"/>
        <v>0</v>
      </c>
      <c r="JG115" s="254"/>
      <c r="JH115" s="254"/>
      <c r="JI115" s="254"/>
      <c r="JJ115" s="254"/>
      <c r="JK115" s="254"/>
      <c r="JL115" s="254"/>
      <c r="JM115" s="254"/>
      <c r="JN115" s="254"/>
      <c r="JO115" s="254"/>
      <c r="JP115" s="254"/>
      <c r="JQ115" s="254"/>
      <c r="JR115" s="254"/>
      <c r="JS115" s="254"/>
      <c r="JT115" s="254"/>
      <c r="JU115" s="254"/>
      <c r="JV115" s="254"/>
      <c r="JW115" s="254"/>
      <c r="JX115" s="254"/>
      <c r="JY115" s="522"/>
      <c r="JZ115" s="522"/>
      <c r="KA115" s="522"/>
      <c r="KB115" s="522"/>
      <c r="KC115" s="522"/>
      <c r="KD115" s="522"/>
      <c r="KE115" s="522"/>
      <c r="KF115" s="522"/>
      <c r="KG115" s="522"/>
      <c r="KH115" s="522"/>
      <c r="KI115" s="522"/>
      <c r="KJ115" s="522"/>
      <c r="KK115" s="242">
        <f t="shared" si="341"/>
        <v>0</v>
      </c>
      <c r="KL115" s="234"/>
      <c r="KN115" s="254"/>
      <c r="KO115" s="254"/>
      <c r="KP115" s="254"/>
      <c r="KQ115" s="254"/>
      <c r="KR115" s="254"/>
      <c r="KS115" s="254"/>
      <c r="KT115" s="254"/>
      <c r="KU115" s="254"/>
      <c r="KV115" s="254"/>
      <c r="KW115" s="254"/>
      <c r="KX115" s="254"/>
      <c r="KY115" s="254"/>
      <c r="KZ115" s="254"/>
      <c r="LA115" s="254"/>
      <c r="LB115" s="254"/>
      <c r="LC115" s="254"/>
      <c r="LD115" s="254"/>
      <c r="LE115" s="254"/>
      <c r="LF115" s="522"/>
      <c r="LG115" s="522"/>
      <c r="LH115" s="522"/>
      <c r="LI115" s="522"/>
      <c r="LJ115" s="522"/>
      <c r="LK115" s="522"/>
      <c r="LL115" s="522"/>
      <c r="LM115" s="522"/>
      <c r="LN115" s="522"/>
      <c r="LO115" s="522"/>
      <c r="LP115" s="522"/>
      <c r="LQ115" s="522"/>
      <c r="LR115" s="242">
        <f t="shared" si="342"/>
        <v>0</v>
      </c>
      <c r="LU115" s="254"/>
      <c r="LV115" s="254"/>
      <c r="LW115" s="254"/>
      <c r="LX115" s="254">
        <v>2266963</v>
      </c>
      <c r="LY115" s="254"/>
      <c r="LZ115" s="254">
        <v>2266963</v>
      </c>
      <c r="MA115" s="254"/>
      <c r="MB115" s="254"/>
      <c r="MC115" s="254"/>
      <c r="MD115" s="254"/>
      <c r="ME115" s="254"/>
      <c r="MF115" s="254"/>
      <c r="MG115" s="254"/>
      <c r="MH115" s="254"/>
      <c r="MI115" s="254"/>
      <c r="MJ115" s="254"/>
      <c r="MK115" s="254"/>
      <c r="ML115" s="254"/>
      <c r="MM115" s="522"/>
      <c r="MN115" s="522"/>
      <c r="MO115" s="522"/>
      <c r="MP115" s="522"/>
      <c r="MQ115" s="522"/>
      <c r="MR115" s="522"/>
      <c r="MS115" s="522"/>
      <c r="MT115" s="522"/>
      <c r="MU115" s="522"/>
      <c r="MV115" s="522"/>
      <c r="MW115" s="522"/>
      <c r="MX115" s="522"/>
      <c r="MY115" s="242">
        <f t="shared" si="343"/>
        <v>2266963</v>
      </c>
      <c r="NB115" s="254"/>
      <c r="NC115" s="254"/>
      <c r="ND115" s="254"/>
      <c r="NE115" s="254">
        <v>82900962</v>
      </c>
      <c r="NF115" s="254"/>
      <c r="NG115" s="254"/>
      <c r="NH115" s="254"/>
      <c r="NI115" s="254"/>
      <c r="NJ115" s="254"/>
      <c r="NK115" s="254"/>
      <c r="NL115" s="254"/>
      <c r="NM115" s="254"/>
      <c r="NN115" s="254"/>
      <c r="NO115" s="254"/>
      <c r="NP115" s="254"/>
      <c r="NQ115" s="254"/>
      <c r="NR115" s="254"/>
      <c r="NS115" s="254"/>
      <c r="NT115" s="522"/>
      <c r="NU115" s="522"/>
      <c r="NV115" s="522"/>
      <c r="NW115" s="522"/>
      <c r="NX115" s="522"/>
      <c r="NY115" s="522"/>
      <c r="NZ115" s="522"/>
      <c r="OA115" s="522"/>
      <c r="OB115" s="522"/>
      <c r="OC115" s="522"/>
      <c r="OD115" s="522"/>
      <c r="OE115" s="522"/>
      <c r="OF115" s="242">
        <f t="shared" si="335"/>
        <v>82900962</v>
      </c>
      <c r="OI115" s="254"/>
      <c r="OJ115" s="254"/>
      <c r="OK115" s="254"/>
      <c r="OL115" s="254"/>
      <c r="OM115" s="254"/>
      <c r="ON115" s="254"/>
      <c r="OO115" s="254"/>
      <c r="OP115" s="254"/>
      <c r="OQ115" s="254"/>
      <c r="OR115" s="254"/>
      <c r="OS115" s="254"/>
      <c r="OT115" s="254"/>
      <c r="OU115" s="254"/>
      <c r="OV115" s="254"/>
      <c r="OW115" s="254"/>
      <c r="OX115" s="254"/>
      <c r="OY115" s="254"/>
      <c r="OZ115" s="254"/>
      <c r="PA115" s="522"/>
      <c r="PB115" s="522"/>
      <c r="PC115" s="522"/>
      <c r="PD115" s="522"/>
      <c r="PE115" s="522"/>
      <c r="PF115" s="522"/>
      <c r="PG115" s="522"/>
      <c r="PH115" s="522"/>
      <c r="PI115" s="522"/>
      <c r="PJ115" s="522"/>
      <c r="PK115" s="522"/>
      <c r="PL115" s="522"/>
      <c r="PM115" s="240">
        <f t="shared" si="344"/>
        <v>0</v>
      </c>
      <c r="PP115" s="254"/>
      <c r="PQ115" s="254"/>
      <c r="PR115" s="254"/>
      <c r="PS115" s="254"/>
      <c r="PT115" s="254"/>
      <c r="PU115" s="254"/>
      <c r="PV115" s="254"/>
      <c r="PW115" s="254"/>
      <c r="PX115" s="254"/>
      <c r="PY115" s="254"/>
      <c r="PZ115" s="254"/>
      <c r="QA115" s="254"/>
      <c r="QB115" s="254"/>
      <c r="QC115" s="254"/>
      <c r="QD115" s="254"/>
      <c r="QE115" s="254"/>
      <c r="QF115" s="254"/>
      <c r="QG115" s="254"/>
      <c r="QH115" s="522"/>
      <c r="QI115" s="522"/>
      <c r="QJ115" s="522"/>
      <c r="QK115" s="522"/>
      <c r="QL115" s="522"/>
      <c r="QM115" s="522"/>
      <c r="QN115" s="522"/>
      <c r="QO115" s="522"/>
      <c r="QP115" s="522"/>
      <c r="QQ115" s="522"/>
      <c r="QR115" s="522"/>
      <c r="QS115" s="522"/>
      <c r="QT115" s="242">
        <f t="shared" si="345"/>
        <v>0</v>
      </c>
      <c r="QU115" s="235"/>
      <c r="QV115" s="235"/>
      <c r="QW115" s="254"/>
      <c r="QX115" s="254"/>
      <c r="QY115" s="254"/>
      <c r="QZ115" s="254"/>
      <c r="RA115" s="254"/>
      <c r="RB115" s="254"/>
      <c r="RC115" s="254"/>
      <c r="RD115" s="254"/>
      <c r="RE115" s="254"/>
      <c r="RF115" s="254"/>
      <c r="RG115" s="254"/>
      <c r="RH115" s="254"/>
      <c r="RI115" s="254"/>
      <c r="RJ115" s="254"/>
      <c r="RK115" s="254"/>
      <c r="RL115" s="254"/>
      <c r="RM115" s="254"/>
      <c r="RN115" s="254"/>
      <c r="RO115" s="522"/>
      <c r="RP115" s="522"/>
      <c r="RQ115" s="522"/>
      <c r="RR115" s="522"/>
      <c r="RS115" s="522"/>
      <c r="RT115" s="522"/>
      <c r="RU115" s="522"/>
      <c r="RV115" s="522"/>
      <c r="RW115" s="522"/>
      <c r="RX115" s="522"/>
      <c r="RY115" s="522"/>
      <c r="RZ115" s="522"/>
      <c r="SA115" s="522"/>
    </row>
    <row r="116" spans="1:495" ht="15" hidden="1" outlineLevel="1">
      <c r="A116" s="604">
        <f t="shared" si="253"/>
        <v>104</v>
      </c>
      <c r="B116" s="331"/>
      <c r="C116" s="522"/>
      <c r="D116" s="522"/>
      <c r="E116" s="327"/>
      <c r="F116" s="254"/>
      <c r="G116" s="522"/>
      <c r="H116" s="522"/>
      <c r="I116" s="522"/>
      <c r="J116" s="522"/>
      <c r="K116" s="522"/>
      <c r="L116" s="522"/>
      <c r="M116" s="522"/>
      <c r="N116" s="522"/>
      <c r="O116" s="522"/>
      <c r="P116" s="522"/>
      <c r="Q116" s="522"/>
      <c r="R116" s="522"/>
      <c r="S116" s="522"/>
      <c r="T116" s="522"/>
      <c r="U116" s="522"/>
      <c r="V116" s="522"/>
      <c r="W116" s="522"/>
      <c r="X116" s="522"/>
      <c r="Y116" s="522"/>
      <c r="Z116" s="522"/>
      <c r="AA116" s="522"/>
      <c r="AB116" s="522"/>
      <c r="AC116" s="522"/>
      <c r="AD116" s="522"/>
      <c r="AE116" s="522"/>
      <c r="AF116" s="522"/>
      <c r="AG116" s="522"/>
      <c r="AH116" s="524"/>
      <c r="AI116" s="524"/>
      <c r="AJ116" s="254"/>
      <c r="AK116" s="254"/>
      <c r="AL116" s="254"/>
      <c r="AM116" s="254"/>
      <c r="AN116" s="254"/>
      <c r="AO116" s="254"/>
      <c r="AP116" s="254"/>
      <c r="AQ116" s="254"/>
      <c r="AR116" s="254"/>
      <c r="AS116" s="254"/>
      <c r="AT116" s="254"/>
      <c r="AU116" s="254"/>
      <c r="AV116" s="254"/>
      <c r="AW116" s="254"/>
      <c r="AX116" s="254"/>
      <c r="AY116" s="254"/>
      <c r="AZ116" s="254"/>
      <c r="BA116" s="254"/>
      <c r="BB116" s="522"/>
      <c r="BC116" s="522"/>
      <c r="BD116" s="522"/>
      <c r="BE116" s="522"/>
      <c r="BF116" s="522"/>
      <c r="BG116" s="522"/>
      <c r="BH116" s="522"/>
      <c r="BI116" s="522"/>
      <c r="BJ116" s="522"/>
      <c r="BK116" s="522"/>
      <c r="BL116" s="522"/>
      <c r="BM116" s="522"/>
      <c r="BN116" s="522"/>
      <c r="BO116" s="524"/>
      <c r="BP116" s="524"/>
      <c r="BQ116" s="254"/>
      <c r="BR116" s="254"/>
      <c r="BS116" s="254"/>
      <c r="BT116" s="254"/>
      <c r="BU116" s="254"/>
      <c r="BV116" s="254"/>
      <c r="BW116" s="254"/>
      <c r="BX116" s="254"/>
      <c r="BY116" s="254"/>
      <c r="BZ116" s="254"/>
      <c r="CA116" s="254"/>
      <c r="CB116" s="254"/>
      <c r="CC116" s="254"/>
      <c r="CD116" s="254"/>
      <c r="CE116" s="254"/>
      <c r="CF116" s="254"/>
      <c r="CG116" s="254"/>
      <c r="CH116" s="254"/>
      <c r="CI116" s="522"/>
      <c r="CJ116" s="522"/>
      <c r="CK116" s="522"/>
      <c r="CL116" s="522"/>
      <c r="CM116" s="522"/>
      <c r="CN116" s="522"/>
      <c r="CO116" s="522"/>
      <c r="CP116" s="522"/>
      <c r="CQ116" s="522"/>
      <c r="CR116" s="522"/>
      <c r="CS116" s="522"/>
      <c r="CT116" s="522"/>
      <c r="CU116" s="522"/>
      <c r="CV116" s="524"/>
      <c r="CW116" s="524"/>
      <c r="CX116" s="254"/>
      <c r="CY116" s="254"/>
      <c r="CZ116" s="254"/>
      <c r="DA116" s="254"/>
      <c r="DB116" s="254"/>
      <c r="DC116" s="254"/>
      <c r="DD116" s="254"/>
      <c r="DE116" s="254"/>
      <c r="DF116" s="254"/>
      <c r="DG116" s="254"/>
      <c r="DH116" s="254"/>
      <c r="DI116" s="254"/>
      <c r="DJ116" s="254"/>
      <c r="DK116" s="254"/>
      <c r="DL116" s="254"/>
      <c r="DM116" s="254"/>
      <c r="DN116" s="254"/>
      <c r="DO116" s="254"/>
      <c r="DP116" s="522"/>
      <c r="DQ116" s="522"/>
      <c r="DR116" s="522"/>
      <c r="DS116" s="522"/>
      <c r="DT116" s="522"/>
      <c r="DU116" s="522"/>
      <c r="DV116" s="522"/>
      <c r="DW116" s="522"/>
      <c r="DX116" s="522"/>
      <c r="DY116" s="522"/>
      <c r="DZ116" s="522"/>
      <c r="EA116" s="522"/>
      <c r="EB116" s="522"/>
      <c r="EC116" s="524"/>
      <c r="ED116" s="524"/>
      <c r="EE116" s="254"/>
      <c r="EF116" s="254"/>
      <c r="EG116" s="254"/>
      <c r="EH116" s="254"/>
      <c r="EI116" s="254"/>
      <c r="EJ116" s="254"/>
      <c r="EK116" s="254"/>
      <c r="EL116" s="254"/>
      <c r="EM116" s="254"/>
      <c r="EN116" s="254"/>
      <c r="EO116" s="254"/>
      <c r="EP116" s="254"/>
      <c r="EQ116" s="254"/>
      <c r="ER116" s="254"/>
      <c r="ES116" s="254"/>
      <c r="ET116" s="254"/>
      <c r="EU116" s="254"/>
      <c r="EV116" s="254"/>
      <c r="EW116" s="522"/>
      <c r="EX116" s="522"/>
      <c r="EY116" s="522"/>
      <c r="EZ116" s="522"/>
      <c r="FA116" s="522"/>
      <c r="FB116" s="522"/>
      <c r="FC116" s="522"/>
      <c r="FD116" s="522"/>
      <c r="FE116" s="522"/>
      <c r="FF116" s="522"/>
      <c r="FG116" s="522"/>
      <c r="FH116" s="522"/>
      <c r="FI116" s="522"/>
      <c r="FJ116" s="524"/>
      <c r="FK116" s="524"/>
      <c r="FL116" s="254"/>
      <c r="FM116" s="254"/>
      <c r="FN116" s="254"/>
      <c r="FO116" s="254"/>
      <c r="FP116" s="254"/>
      <c r="FQ116" s="254"/>
      <c r="FR116" s="254"/>
      <c r="FS116" s="254"/>
      <c r="FT116" s="254"/>
      <c r="FU116" s="254"/>
      <c r="FV116" s="254"/>
      <c r="FW116" s="254"/>
      <c r="FX116" s="254"/>
      <c r="FY116" s="254"/>
      <c r="FZ116" s="254"/>
      <c r="GA116" s="254"/>
      <c r="GB116" s="254"/>
      <c r="GC116" s="254"/>
      <c r="GD116" s="522"/>
      <c r="GE116" s="522"/>
      <c r="GF116" s="522"/>
      <c r="GG116" s="522"/>
      <c r="GH116" s="522"/>
      <c r="GI116" s="522"/>
      <c r="GJ116" s="522"/>
      <c r="GK116" s="522"/>
      <c r="GL116" s="522"/>
      <c r="GM116" s="522"/>
      <c r="GN116" s="522"/>
      <c r="GO116" s="522"/>
      <c r="GP116" s="522"/>
      <c r="GQ116" s="524"/>
      <c r="GR116" s="524"/>
      <c r="GS116" s="254"/>
      <c r="GT116" s="254"/>
      <c r="GU116" s="254"/>
      <c r="GV116" s="254"/>
      <c r="GW116" s="254"/>
      <c r="GX116" s="254"/>
      <c r="GY116" s="254"/>
      <c r="GZ116" s="254"/>
      <c r="HA116" s="254"/>
      <c r="HB116" s="254"/>
      <c r="HC116" s="254"/>
      <c r="HD116" s="254"/>
      <c r="HE116" s="254"/>
      <c r="HF116" s="254"/>
      <c r="HG116" s="254"/>
      <c r="HH116" s="254"/>
      <c r="HI116" s="254"/>
      <c r="HJ116" s="254"/>
      <c r="HK116" s="522"/>
      <c r="HL116" s="522"/>
      <c r="HM116" s="522"/>
      <c r="HN116" s="522"/>
      <c r="HO116" s="522"/>
      <c r="HP116" s="522"/>
      <c r="HQ116" s="522"/>
      <c r="HR116" s="522"/>
      <c r="HS116" s="522"/>
      <c r="HT116" s="522"/>
      <c r="HU116" s="522"/>
      <c r="HV116" s="522"/>
      <c r="HW116" s="522"/>
      <c r="HZ116" s="254"/>
      <c r="IA116" s="254"/>
      <c r="IB116" s="254"/>
      <c r="IC116" s="254"/>
      <c r="ID116" s="254"/>
      <c r="IE116" s="254"/>
      <c r="IF116" s="254"/>
      <c r="IG116" s="254"/>
      <c r="IH116" s="254"/>
      <c r="II116" s="254"/>
      <c r="IJ116" s="254"/>
      <c r="IK116" s="254"/>
      <c r="IL116" s="254"/>
      <c r="IM116" s="254"/>
      <c r="IN116" s="254"/>
      <c r="IO116" s="254"/>
      <c r="IP116" s="254"/>
      <c r="IQ116" s="254"/>
      <c r="IR116" s="522"/>
      <c r="IS116" s="522"/>
      <c r="IT116" s="522"/>
      <c r="IU116" s="522"/>
      <c r="IV116" s="522"/>
      <c r="IW116" s="522"/>
      <c r="IX116" s="522"/>
      <c r="IY116" s="522"/>
      <c r="IZ116" s="522"/>
      <c r="JA116" s="522"/>
      <c r="JB116" s="522"/>
      <c r="JC116" s="523"/>
      <c r="JD116" s="254">
        <f t="shared" si="346"/>
        <v>0</v>
      </c>
      <c r="JG116" s="254"/>
      <c r="JH116" s="254"/>
      <c r="JI116" s="254"/>
      <c r="JJ116" s="254"/>
      <c r="JK116" s="254"/>
      <c r="JL116" s="254"/>
      <c r="JM116" s="254"/>
      <c r="JN116" s="254"/>
      <c r="JO116" s="254"/>
      <c r="JP116" s="254"/>
      <c r="JQ116" s="254"/>
      <c r="JR116" s="254"/>
      <c r="JS116" s="254"/>
      <c r="JT116" s="254"/>
      <c r="JU116" s="254"/>
      <c r="JV116" s="254"/>
      <c r="JW116" s="254"/>
      <c r="JX116" s="254"/>
      <c r="JY116" s="522"/>
      <c r="JZ116" s="522"/>
      <c r="KA116" s="522"/>
      <c r="KB116" s="522"/>
      <c r="KC116" s="522"/>
      <c r="KD116" s="522"/>
      <c r="KE116" s="522"/>
      <c r="KF116" s="522"/>
      <c r="KG116" s="522"/>
      <c r="KH116" s="522"/>
      <c r="KI116" s="522"/>
      <c r="KJ116" s="522"/>
      <c r="KK116" s="242">
        <f t="shared" si="341"/>
        <v>0</v>
      </c>
      <c r="KL116" s="234"/>
      <c r="KN116" s="254"/>
      <c r="KO116" s="254"/>
      <c r="KP116" s="254"/>
      <c r="KQ116" s="254"/>
      <c r="KR116" s="254"/>
      <c r="KS116" s="254"/>
      <c r="KT116" s="254"/>
      <c r="KU116" s="254"/>
      <c r="KV116" s="254"/>
      <c r="KW116" s="254"/>
      <c r="KX116" s="254"/>
      <c r="KY116" s="254"/>
      <c r="KZ116" s="254"/>
      <c r="LA116" s="254"/>
      <c r="LB116" s="254"/>
      <c r="LC116" s="254"/>
      <c r="LD116" s="254"/>
      <c r="LE116" s="254"/>
      <c r="LF116" s="522"/>
      <c r="LG116" s="522"/>
      <c r="LH116" s="522"/>
      <c r="LI116" s="522"/>
      <c r="LJ116" s="522"/>
      <c r="LK116" s="522"/>
      <c r="LL116" s="522"/>
      <c r="LM116" s="522"/>
      <c r="LN116" s="522"/>
      <c r="LO116" s="522"/>
      <c r="LP116" s="522"/>
      <c r="LQ116" s="522"/>
      <c r="LR116" s="242">
        <f t="shared" si="342"/>
        <v>0</v>
      </c>
      <c r="LU116" s="254"/>
      <c r="LV116" s="254"/>
      <c r="LW116" s="254"/>
      <c r="LX116" s="254">
        <v>269920000</v>
      </c>
      <c r="LY116" s="254"/>
      <c r="LZ116" s="254">
        <v>269920000</v>
      </c>
      <c r="MA116" s="254"/>
      <c r="MB116" s="254"/>
      <c r="MC116" s="254"/>
      <c r="MD116" s="254"/>
      <c r="ME116" s="254"/>
      <c r="MF116" s="254"/>
      <c r="MG116" s="254"/>
      <c r="MH116" s="254"/>
      <c r="MI116" s="254"/>
      <c r="MJ116" s="254"/>
      <c r="MK116" s="254"/>
      <c r="ML116" s="254"/>
      <c r="MM116" s="522"/>
      <c r="MN116" s="522"/>
      <c r="MO116" s="522"/>
      <c r="MP116" s="522"/>
      <c r="MQ116" s="522"/>
      <c r="MR116" s="522"/>
      <c r="MS116" s="522"/>
      <c r="MT116" s="522"/>
      <c r="MU116" s="522"/>
      <c r="MV116" s="522"/>
      <c r="MW116" s="522"/>
      <c r="MX116" s="522"/>
      <c r="MY116" s="242">
        <f t="shared" si="343"/>
        <v>269920000</v>
      </c>
      <c r="NB116" s="254"/>
      <c r="NC116" s="254"/>
      <c r="ND116" s="254"/>
      <c r="NE116" s="254"/>
      <c r="NF116" s="254"/>
      <c r="NG116" s="254"/>
      <c r="NH116" s="254"/>
      <c r="NI116" s="254"/>
      <c r="NJ116" s="254"/>
      <c r="NK116" s="254"/>
      <c r="NL116" s="254"/>
      <c r="NM116" s="254"/>
      <c r="NN116" s="254"/>
      <c r="NO116" s="254"/>
      <c r="NP116" s="254"/>
      <c r="NQ116" s="254"/>
      <c r="NR116" s="254"/>
      <c r="NS116" s="254"/>
      <c r="NT116" s="522"/>
      <c r="NU116" s="522"/>
      <c r="NV116" s="522"/>
      <c r="NW116" s="522"/>
      <c r="NX116" s="522"/>
      <c r="NY116" s="522"/>
      <c r="NZ116" s="522"/>
      <c r="OA116" s="522"/>
      <c r="OB116" s="522"/>
      <c r="OC116" s="522"/>
      <c r="OD116" s="522"/>
      <c r="OE116" s="522"/>
      <c r="OF116" s="242">
        <f t="shared" si="335"/>
        <v>0</v>
      </c>
      <c r="OI116" s="254"/>
      <c r="OJ116" s="254"/>
      <c r="OK116" s="254"/>
      <c r="OL116" s="254"/>
      <c r="OM116" s="254"/>
      <c r="ON116" s="254"/>
      <c r="OO116" s="254"/>
      <c r="OP116" s="254"/>
      <c r="OQ116" s="254"/>
      <c r="OR116" s="254"/>
      <c r="OS116" s="254"/>
      <c r="OT116" s="254"/>
      <c r="OU116" s="254"/>
      <c r="OV116" s="254"/>
      <c r="OW116" s="254"/>
      <c r="OX116" s="254"/>
      <c r="OY116" s="254"/>
      <c r="OZ116" s="254"/>
      <c r="PA116" s="522"/>
      <c r="PB116" s="522"/>
      <c r="PC116" s="522"/>
      <c r="PD116" s="522"/>
      <c r="PE116" s="522"/>
      <c r="PF116" s="522"/>
      <c r="PG116" s="522"/>
      <c r="PH116" s="522"/>
      <c r="PI116" s="522"/>
      <c r="PJ116" s="522"/>
      <c r="PK116" s="522"/>
      <c r="PL116" s="522"/>
      <c r="PM116" s="240">
        <f t="shared" si="344"/>
        <v>0</v>
      </c>
      <c r="PP116" s="254"/>
      <c r="PQ116" s="254"/>
      <c r="PR116" s="254"/>
      <c r="PS116" s="254"/>
      <c r="PT116" s="254"/>
      <c r="PU116" s="254"/>
      <c r="PV116" s="254"/>
      <c r="PW116" s="254"/>
      <c r="PX116" s="254"/>
      <c r="PY116" s="254"/>
      <c r="PZ116" s="254"/>
      <c r="QA116" s="254"/>
      <c r="QB116" s="254"/>
      <c r="QC116" s="254"/>
      <c r="QD116" s="254"/>
      <c r="QE116" s="254"/>
      <c r="QF116" s="254"/>
      <c r="QG116" s="254"/>
      <c r="QH116" s="522"/>
      <c r="QI116" s="522"/>
      <c r="QJ116" s="522"/>
      <c r="QK116" s="522"/>
      <c r="QL116" s="522"/>
      <c r="QM116" s="522"/>
      <c r="QN116" s="522"/>
      <c r="QO116" s="522"/>
      <c r="QP116" s="522"/>
      <c r="QQ116" s="522"/>
      <c r="QR116" s="522"/>
      <c r="QS116" s="522"/>
      <c r="QT116" s="242">
        <f t="shared" si="345"/>
        <v>0</v>
      </c>
      <c r="QU116" s="235"/>
      <c r="QV116" s="235"/>
      <c r="QW116" s="254"/>
      <c r="QX116" s="254"/>
      <c r="QY116" s="254"/>
      <c r="QZ116" s="254"/>
      <c r="RA116" s="254"/>
      <c r="RB116" s="254"/>
      <c r="RC116" s="254"/>
      <c r="RD116" s="254"/>
      <c r="RE116" s="254"/>
      <c r="RF116" s="254"/>
      <c r="RG116" s="254"/>
      <c r="RH116" s="254"/>
      <c r="RI116" s="254"/>
      <c r="RJ116" s="254"/>
      <c r="RK116" s="254"/>
      <c r="RL116" s="254"/>
      <c r="RM116" s="254"/>
      <c r="RN116" s="254"/>
      <c r="RO116" s="522"/>
      <c r="RP116" s="522"/>
      <c r="RQ116" s="522"/>
      <c r="RR116" s="522"/>
      <c r="RS116" s="522"/>
      <c r="RT116" s="522"/>
      <c r="RU116" s="522"/>
      <c r="RV116" s="522"/>
      <c r="RW116" s="522"/>
      <c r="RX116" s="522"/>
      <c r="RY116" s="522"/>
      <c r="RZ116" s="522"/>
      <c r="SA116" s="522"/>
    </row>
    <row r="117" spans="1:495" ht="15" hidden="1" outlineLevel="1">
      <c r="A117" s="604">
        <f t="shared" si="253"/>
        <v>105</v>
      </c>
      <c r="B117" s="331"/>
      <c r="C117" s="522"/>
      <c r="D117" s="522"/>
      <c r="E117" s="327"/>
      <c r="F117" s="254"/>
      <c r="G117" s="522"/>
      <c r="H117" s="522"/>
      <c r="I117" s="522"/>
      <c r="J117" s="522"/>
      <c r="K117" s="522"/>
      <c r="L117" s="522"/>
      <c r="M117" s="522"/>
      <c r="N117" s="522"/>
      <c r="O117" s="522"/>
      <c r="P117" s="522"/>
      <c r="Q117" s="522"/>
      <c r="R117" s="522"/>
      <c r="S117" s="522"/>
      <c r="T117" s="522"/>
      <c r="U117" s="522"/>
      <c r="V117" s="522"/>
      <c r="W117" s="522"/>
      <c r="X117" s="522"/>
      <c r="Y117" s="522"/>
      <c r="Z117" s="522"/>
      <c r="AA117" s="522"/>
      <c r="AB117" s="522"/>
      <c r="AC117" s="522"/>
      <c r="AD117" s="522"/>
      <c r="AE117" s="522"/>
      <c r="AF117" s="522"/>
      <c r="AG117" s="522"/>
      <c r="AH117" s="524"/>
      <c r="AI117" s="524"/>
      <c r="AJ117" s="254"/>
      <c r="AK117" s="254"/>
      <c r="AL117" s="254"/>
      <c r="AM117" s="254"/>
      <c r="AN117" s="254"/>
      <c r="AO117" s="254"/>
      <c r="AP117" s="254"/>
      <c r="AQ117" s="254"/>
      <c r="AR117" s="254"/>
      <c r="AS117" s="254"/>
      <c r="AT117" s="254"/>
      <c r="AU117" s="254"/>
      <c r="AV117" s="254"/>
      <c r="AW117" s="254"/>
      <c r="AX117" s="254"/>
      <c r="AY117" s="254"/>
      <c r="AZ117" s="254"/>
      <c r="BA117" s="254"/>
      <c r="BB117" s="522"/>
      <c r="BC117" s="522"/>
      <c r="BD117" s="522"/>
      <c r="BE117" s="522"/>
      <c r="BF117" s="522"/>
      <c r="BG117" s="522"/>
      <c r="BH117" s="522"/>
      <c r="BI117" s="522"/>
      <c r="BJ117" s="522"/>
      <c r="BK117" s="522"/>
      <c r="BL117" s="522"/>
      <c r="BM117" s="522"/>
      <c r="BN117" s="522"/>
      <c r="BO117" s="524"/>
      <c r="BP117" s="524"/>
      <c r="BQ117" s="254"/>
      <c r="BR117" s="254"/>
      <c r="BS117" s="254"/>
      <c r="BT117" s="254"/>
      <c r="BU117" s="254"/>
      <c r="BV117" s="254"/>
      <c r="BW117" s="254"/>
      <c r="BX117" s="254"/>
      <c r="BY117" s="254"/>
      <c r="BZ117" s="254"/>
      <c r="CA117" s="254"/>
      <c r="CB117" s="254"/>
      <c r="CC117" s="254"/>
      <c r="CD117" s="254"/>
      <c r="CE117" s="254"/>
      <c r="CF117" s="254"/>
      <c r="CG117" s="254"/>
      <c r="CH117" s="254"/>
      <c r="CI117" s="522"/>
      <c r="CJ117" s="522"/>
      <c r="CK117" s="522"/>
      <c r="CL117" s="522"/>
      <c r="CM117" s="522"/>
      <c r="CN117" s="522"/>
      <c r="CO117" s="522"/>
      <c r="CP117" s="522"/>
      <c r="CQ117" s="522"/>
      <c r="CR117" s="522"/>
      <c r="CS117" s="522"/>
      <c r="CT117" s="522"/>
      <c r="CU117" s="522"/>
      <c r="CV117" s="524"/>
      <c r="CW117" s="524"/>
      <c r="CX117" s="254"/>
      <c r="CY117" s="254"/>
      <c r="CZ117" s="254"/>
      <c r="DA117" s="254"/>
      <c r="DB117" s="254"/>
      <c r="DC117" s="254"/>
      <c r="DD117" s="254"/>
      <c r="DE117" s="254"/>
      <c r="DF117" s="254"/>
      <c r="DG117" s="254"/>
      <c r="DH117" s="254"/>
      <c r="DI117" s="254"/>
      <c r="DJ117" s="254"/>
      <c r="DK117" s="254"/>
      <c r="DL117" s="254"/>
      <c r="DM117" s="254"/>
      <c r="DN117" s="254"/>
      <c r="DO117" s="254"/>
      <c r="DP117" s="522"/>
      <c r="DQ117" s="522"/>
      <c r="DR117" s="522"/>
      <c r="DS117" s="522"/>
      <c r="DT117" s="522"/>
      <c r="DU117" s="522"/>
      <c r="DV117" s="522"/>
      <c r="DW117" s="522"/>
      <c r="DX117" s="522"/>
      <c r="DY117" s="522"/>
      <c r="DZ117" s="522"/>
      <c r="EA117" s="522"/>
      <c r="EB117" s="522"/>
      <c r="EC117" s="524"/>
      <c r="ED117" s="524"/>
      <c r="EE117" s="254"/>
      <c r="EF117" s="254"/>
      <c r="EG117" s="254"/>
      <c r="EH117" s="254"/>
      <c r="EI117" s="254"/>
      <c r="EJ117" s="254"/>
      <c r="EK117" s="254"/>
      <c r="EL117" s="254"/>
      <c r="EM117" s="254"/>
      <c r="EN117" s="254"/>
      <c r="EO117" s="254"/>
      <c r="EP117" s="254"/>
      <c r="EQ117" s="254"/>
      <c r="ER117" s="254"/>
      <c r="ES117" s="254"/>
      <c r="ET117" s="254"/>
      <c r="EU117" s="254"/>
      <c r="EV117" s="254"/>
      <c r="EW117" s="522"/>
      <c r="EX117" s="522"/>
      <c r="EY117" s="522"/>
      <c r="EZ117" s="522"/>
      <c r="FA117" s="522"/>
      <c r="FB117" s="522"/>
      <c r="FC117" s="522"/>
      <c r="FD117" s="522"/>
      <c r="FE117" s="522"/>
      <c r="FF117" s="522"/>
      <c r="FG117" s="522"/>
      <c r="FH117" s="522"/>
      <c r="FI117" s="522"/>
      <c r="FJ117" s="524"/>
      <c r="FK117" s="524"/>
      <c r="FL117" s="254"/>
      <c r="FM117" s="254"/>
      <c r="FN117" s="254"/>
      <c r="FO117" s="254"/>
      <c r="FP117" s="254"/>
      <c r="FQ117" s="254"/>
      <c r="FR117" s="254"/>
      <c r="FS117" s="254"/>
      <c r="FT117" s="254"/>
      <c r="FU117" s="254"/>
      <c r="FV117" s="254"/>
      <c r="FW117" s="254"/>
      <c r="FX117" s="254"/>
      <c r="FY117" s="254"/>
      <c r="FZ117" s="254"/>
      <c r="GA117" s="254"/>
      <c r="GB117" s="254"/>
      <c r="GC117" s="254"/>
      <c r="GD117" s="522"/>
      <c r="GE117" s="522"/>
      <c r="GF117" s="522"/>
      <c r="GG117" s="522"/>
      <c r="GH117" s="522"/>
      <c r="GI117" s="522"/>
      <c r="GJ117" s="522"/>
      <c r="GK117" s="522"/>
      <c r="GL117" s="522"/>
      <c r="GM117" s="522"/>
      <c r="GN117" s="522"/>
      <c r="GO117" s="522"/>
      <c r="GP117" s="522"/>
      <c r="GQ117" s="524"/>
      <c r="GR117" s="524"/>
      <c r="GS117" s="254"/>
      <c r="GT117" s="254"/>
      <c r="GU117" s="254"/>
      <c r="GV117" s="254"/>
      <c r="GW117" s="254"/>
      <c r="GX117" s="254"/>
      <c r="GY117" s="254"/>
      <c r="GZ117" s="254"/>
      <c r="HA117" s="254"/>
      <c r="HB117" s="254"/>
      <c r="HC117" s="254"/>
      <c r="HD117" s="254"/>
      <c r="HE117" s="254"/>
      <c r="HF117" s="254"/>
      <c r="HG117" s="254"/>
      <c r="HH117" s="254"/>
      <c r="HI117" s="254"/>
      <c r="HJ117" s="254"/>
      <c r="HK117" s="522"/>
      <c r="HL117" s="522"/>
      <c r="HM117" s="522"/>
      <c r="HN117" s="522"/>
      <c r="HO117" s="522"/>
      <c r="HP117" s="522"/>
      <c r="HQ117" s="522"/>
      <c r="HR117" s="522"/>
      <c r="HS117" s="522"/>
      <c r="HT117" s="522"/>
      <c r="HU117" s="522"/>
      <c r="HV117" s="522"/>
      <c r="HW117" s="522"/>
      <c r="HZ117" s="254"/>
      <c r="IA117" s="254"/>
      <c r="IB117" s="254"/>
      <c r="IC117" s="254"/>
      <c r="ID117" s="254"/>
      <c r="IE117" s="254"/>
      <c r="IF117" s="254"/>
      <c r="IG117" s="254"/>
      <c r="IH117" s="254"/>
      <c r="II117" s="254"/>
      <c r="IJ117" s="254"/>
      <c r="IK117" s="254"/>
      <c r="IL117" s="254"/>
      <c r="IM117" s="254"/>
      <c r="IN117" s="254"/>
      <c r="IO117" s="254"/>
      <c r="IP117" s="254"/>
      <c r="IQ117" s="254"/>
      <c r="IR117" s="522"/>
      <c r="IS117" s="522"/>
      <c r="IT117" s="522"/>
      <c r="IU117" s="522"/>
      <c r="IV117" s="522"/>
      <c r="IW117" s="522"/>
      <c r="IX117" s="522"/>
      <c r="IY117" s="522"/>
      <c r="IZ117" s="522"/>
      <c r="JA117" s="522"/>
      <c r="JB117" s="522"/>
      <c r="JC117" s="523"/>
      <c r="JD117" s="254">
        <f t="shared" si="346"/>
        <v>0</v>
      </c>
      <c r="JG117" s="254"/>
      <c r="JH117" s="254"/>
      <c r="JI117" s="254"/>
      <c r="JJ117" s="254"/>
      <c r="JK117" s="254"/>
      <c r="JL117" s="254"/>
      <c r="JM117" s="254"/>
      <c r="JN117" s="254"/>
      <c r="JO117" s="254"/>
      <c r="JP117" s="254"/>
      <c r="JQ117" s="254"/>
      <c r="JR117" s="254"/>
      <c r="JS117" s="254"/>
      <c r="JT117" s="254"/>
      <c r="JU117" s="254"/>
      <c r="JV117" s="254"/>
      <c r="JW117" s="254"/>
      <c r="JX117" s="254"/>
      <c r="JY117" s="522"/>
      <c r="JZ117" s="522"/>
      <c r="KA117" s="522"/>
      <c r="KB117" s="522"/>
      <c r="KC117" s="522"/>
      <c r="KD117" s="522"/>
      <c r="KE117" s="522"/>
      <c r="KF117" s="522"/>
      <c r="KG117" s="522"/>
      <c r="KH117" s="522"/>
      <c r="KI117" s="522"/>
      <c r="KJ117" s="522"/>
      <c r="KK117" s="242">
        <f t="shared" si="341"/>
        <v>0</v>
      </c>
      <c r="KL117" s="234"/>
      <c r="KN117" s="254"/>
      <c r="KO117" s="254"/>
      <c r="KP117" s="254"/>
      <c r="KQ117" s="254"/>
      <c r="KR117" s="254"/>
      <c r="KS117" s="254"/>
      <c r="KT117" s="254"/>
      <c r="KU117" s="254"/>
      <c r="KV117" s="254"/>
      <c r="KW117" s="254"/>
      <c r="KX117" s="254"/>
      <c r="KY117" s="254"/>
      <c r="KZ117" s="254"/>
      <c r="LA117" s="254"/>
      <c r="LB117" s="254"/>
      <c r="LC117" s="254"/>
      <c r="LD117" s="254"/>
      <c r="LE117" s="254"/>
      <c r="LF117" s="522"/>
      <c r="LG117" s="522"/>
      <c r="LH117" s="522"/>
      <c r="LI117" s="522"/>
      <c r="LJ117" s="522"/>
      <c r="LK117" s="522"/>
      <c r="LL117" s="522"/>
      <c r="LM117" s="522"/>
      <c r="LN117" s="522"/>
      <c r="LO117" s="522"/>
      <c r="LP117" s="522"/>
      <c r="LQ117" s="522"/>
      <c r="LR117" s="242">
        <f t="shared" si="342"/>
        <v>0</v>
      </c>
      <c r="LU117" s="254"/>
      <c r="LV117" s="254"/>
      <c r="LW117" s="254"/>
      <c r="LX117" s="254"/>
      <c r="LY117" s="254"/>
      <c r="LZ117" s="254"/>
      <c r="MA117" s="254"/>
      <c r="MB117" s="254"/>
      <c r="MC117" s="254"/>
      <c r="MD117" s="254"/>
      <c r="ME117" s="254"/>
      <c r="MF117" s="254"/>
      <c r="MG117" s="254"/>
      <c r="MH117" s="254"/>
      <c r="MI117" s="254"/>
      <c r="MJ117" s="254"/>
      <c r="MK117" s="254"/>
      <c r="ML117" s="254"/>
      <c r="MM117" s="522"/>
      <c r="MN117" s="522"/>
      <c r="MO117" s="522"/>
      <c r="MP117" s="522"/>
      <c r="MQ117" s="522"/>
      <c r="MR117" s="522"/>
      <c r="MS117" s="522"/>
      <c r="MT117" s="522"/>
      <c r="MU117" s="522"/>
      <c r="MV117" s="522"/>
      <c r="MW117" s="522"/>
      <c r="MX117" s="522"/>
      <c r="MY117" s="242">
        <f t="shared" si="343"/>
        <v>0</v>
      </c>
      <c r="NB117" s="254"/>
      <c r="NC117" s="254"/>
      <c r="ND117" s="254"/>
      <c r="NE117" s="254"/>
      <c r="NF117" s="254"/>
      <c r="NG117" s="254"/>
      <c r="NH117" s="254"/>
      <c r="NI117" s="254"/>
      <c r="NJ117" s="254"/>
      <c r="NK117" s="254"/>
      <c r="NL117" s="254"/>
      <c r="NM117" s="254"/>
      <c r="NN117" s="254"/>
      <c r="NO117" s="254"/>
      <c r="NP117" s="254"/>
      <c r="NQ117" s="254"/>
      <c r="NR117" s="254"/>
      <c r="NS117" s="254"/>
      <c r="NT117" s="522"/>
      <c r="NU117" s="522"/>
      <c r="NV117" s="522"/>
      <c r="NW117" s="522"/>
      <c r="NX117" s="522"/>
      <c r="NY117" s="522"/>
      <c r="NZ117" s="522"/>
      <c r="OA117" s="522"/>
      <c r="OB117" s="522"/>
      <c r="OC117" s="522"/>
      <c r="OD117" s="522"/>
      <c r="OE117" s="522"/>
      <c r="OF117" s="242">
        <f t="shared" si="335"/>
        <v>0</v>
      </c>
      <c r="OI117" s="254"/>
      <c r="OJ117" s="254"/>
      <c r="OK117" s="254"/>
      <c r="OL117" s="254"/>
      <c r="OM117" s="254"/>
      <c r="ON117" s="254"/>
      <c r="OO117" s="254"/>
      <c r="OP117" s="254"/>
      <c r="OQ117" s="254"/>
      <c r="OR117" s="254"/>
      <c r="OS117" s="254"/>
      <c r="OT117" s="254"/>
      <c r="OU117" s="254"/>
      <c r="OV117" s="254"/>
      <c r="OW117" s="254"/>
      <c r="OX117" s="254"/>
      <c r="OY117" s="254"/>
      <c r="OZ117" s="254"/>
      <c r="PA117" s="522"/>
      <c r="PB117" s="522"/>
      <c r="PC117" s="522"/>
      <c r="PD117" s="522"/>
      <c r="PE117" s="522"/>
      <c r="PF117" s="522"/>
      <c r="PG117" s="522"/>
      <c r="PH117" s="522"/>
      <c r="PI117" s="522"/>
      <c r="PJ117" s="522"/>
      <c r="PK117" s="522"/>
      <c r="PL117" s="522"/>
      <c r="PM117" s="240">
        <f t="shared" si="344"/>
        <v>0</v>
      </c>
      <c r="PP117" s="254"/>
      <c r="PQ117" s="254"/>
      <c r="PR117" s="254"/>
      <c r="PS117" s="254"/>
      <c r="PT117" s="254"/>
      <c r="PU117" s="254"/>
      <c r="PV117" s="254"/>
      <c r="PW117" s="254"/>
      <c r="PX117" s="254"/>
      <c r="PY117" s="254"/>
      <c r="PZ117" s="254"/>
      <c r="QA117" s="254"/>
      <c r="QB117" s="254"/>
      <c r="QC117" s="254"/>
      <c r="QD117" s="254"/>
      <c r="QE117" s="254"/>
      <c r="QF117" s="254"/>
      <c r="QG117" s="254"/>
      <c r="QH117" s="522"/>
      <c r="QI117" s="522"/>
      <c r="QJ117" s="522"/>
      <c r="QK117" s="522"/>
      <c r="QL117" s="522"/>
      <c r="QM117" s="522"/>
      <c r="QN117" s="522"/>
      <c r="QO117" s="522"/>
      <c r="QP117" s="522"/>
      <c r="QQ117" s="522"/>
      <c r="QR117" s="522"/>
      <c r="QS117" s="522"/>
      <c r="QT117" s="242">
        <f t="shared" si="345"/>
        <v>0</v>
      </c>
      <c r="QU117" s="235"/>
      <c r="QV117" s="235"/>
      <c r="QW117" s="254"/>
      <c r="QX117" s="254"/>
      <c r="QY117" s="254"/>
      <c r="QZ117" s="254"/>
      <c r="RA117" s="254"/>
      <c r="RB117" s="254"/>
      <c r="RC117" s="254"/>
      <c r="RD117" s="254"/>
      <c r="RE117" s="254"/>
      <c r="RF117" s="254"/>
      <c r="RG117" s="254"/>
      <c r="RH117" s="254"/>
      <c r="RI117" s="254"/>
      <c r="RJ117" s="254"/>
      <c r="RK117" s="254"/>
      <c r="RL117" s="254"/>
      <c r="RM117" s="254"/>
      <c r="RN117" s="254"/>
      <c r="RO117" s="522"/>
      <c r="RP117" s="522"/>
      <c r="RQ117" s="522"/>
      <c r="RR117" s="522"/>
      <c r="RS117" s="522"/>
      <c r="RT117" s="522"/>
      <c r="RU117" s="522"/>
      <c r="RV117" s="522"/>
      <c r="RW117" s="522"/>
      <c r="RX117" s="522"/>
      <c r="RY117" s="522"/>
      <c r="RZ117" s="522"/>
      <c r="SA117" s="522"/>
    </row>
    <row r="118" spans="1:495" ht="15" hidden="1" outlineLevel="1">
      <c r="A118" s="604">
        <f t="shared" si="253"/>
        <v>106</v>
      </c>
      <c r="B118" s="331"/>
      <c r="C118" s="522"/>
      <c r="D118" s="522"/>
      <c r="E118" s="327"/>
      <c r="F118" s="254"/>
      <c r="G118" s="522"/>
      <c r="H118" s="522"/>
      <c r="I118" s="522"/>
      <c r="J118" s="522"/>
      <c r="K118" s="522"/>
      <c r="L118" s="522"/>
      <c r="M118" s="522"/>
      <c r="N118" s="522"/>
      <c r="O118" s="522"/>
      <c r="P118" s="522"/>
      <c r="Q118" s="522"/>
      <c r="R118" s="522"/>
      <c r="S118" s="522"/>
      <c r="T118" s="522"/>
      <c r="U118" s="522"/>
      <c r="V118" s="522"/>
      <c r="W118" s="522"/>
      <c r="X118" s="522"/>
      <c r="Y118" s="522"/>
      <c r="Z118" s="522"/>
      <c r="AA118" s="522"/>
      <c r="AB118" s="522"/>
      <c r="AC118" s="522"/>
      <c r="AD118" s="522"/>
      <c r="AE118" s="522"/>
      <c r="AF118" s="522"/>
      <c r="AG118" s="522"/>
      <c r="AH118" s="524"/>
      <c r="AI118" s="524"/>
      <c r="AJ118" s="254"/>
      <c r="AK118" s="254"/>
      <c r="AL118" s="254"/>
      <c r="AM118" s="254"/>
      <c r="AN118" s="254"/>
      <c r="AO118" s="254"/>
      <c r="AP118" s="254"/>
      <c r="AQ118" s="254"/>
      <c r="AR118" s="254"/>
      <c r="AS118" s="254"/>
      <c r="AT118" s="254"/>
      <c r="AU118" s="254"/>
      <c r="AV118" s="254"/>
      <c r="AW118" s="254"/>
      <c r="AX118" s="254"/>
      <c r="AY118" s="254"/>
      <c r="AZ118" s="254"/>
      <c r="BA118" s="254"/>
      <c r="BB118" s="522"/>
      <c r="BC118" s="522"/>
      <c r="BD118" s="522"/>
      <c r="BE118" s="522"/>
      <c r="BF118" s="522"/>
      <c r="BG118" s="522"/>
      <c r="BH118" s="522"/>
      <c r="BI118" s="522"/>
      <c r="BJ118" s="522"/>
      <c r="BK118" s="522"/>
      <c r="BL118" s="522"/>
      <c r="BM118" s="522"/>
      <c r="BN118" s="522"/>
      <c r="BO118" s="524"/>
      <c r="BP118" s="524"/>
      <c r="BQ118" s="254"/>
      <c r="BR118" s="254"/>
      <c r="BS118" s="254"/>
      <c r="BT118" s="254"/>
      <c r="BU118" s="254"/>
      <c r="BV118" s="254"/>
      <c r="BW118" s="254"/>
      <c r="BX118" s="254"/>
      <c r="BY118" s="254"/>
      <c r="BZ118" s="254"/>
      <c r="CA118" s="254"/>
      <c r="CB118" s="254"/>
      <c r="CC118" s="254"/>
      <c r="CD118" s="254"/>
      <c r="CE118" s="254"/>
      <c r="CF118" s="254"/>
      <c r="CG118" s="254"/>
      <c r="CH118" s="254"/>
      <c r="CI118" s="522"/>
      <c r="CJ118" s="522"/>
      <c r="CK118" s="522"/>
      <c r="CL118" s="522"/>
      <c r="CM118" s="522"/>
      <c r="CN118" s="522"/>
      <c r="CO118" s="522"/>
      <c r="CP118" s="522"/>
      <c r="CQ118" s="522"/>
      <c r="CR118" s="522"/>
      <c r="CS118" s="522"/>
      <c r="CT118" s="522"/>
      <c r="CU118" s="522"/>
      <c r="CV118" s="524"/>
      <c r="CW118" s="524"/>
      <c r="CX118" s="254"/>
      <c r="CY118" s="254"/>
      <c r="CZ118" s="254"/>
      <c r="DA118" s="254"/>
      <c r="DB118" s="254"/>
      <c r="DC118" s="254"/>
      <c r="DD118" s="254"/>
      <c r="DE118" s="254"/>
      <c r="DF118" s="254"/>
      <c r="DG118" s="254"/>
      <c r="DH118" s="254"/>
      <c r="DI118" s="254"/>
      <c r="DJ118" s="254"/>
      <c r="DK118" s="254"/>
      <c r="DL118" s="254"/>
      <c r="DM118" s="254"/>
      <c r="DN118" s="254"/>
      <c r="DO118" s="254"/>
      <c r="DP118" s="522"/>
      <c r="DQ118" s="522"/>
      <c r="DR118" s="522"/>
      <c r="DS118" s="522"/>
      <c r="DT118" s="522"/>
      <c r="DU118" s="522"/>
      <c r="DV118" s="522"/>
      <c r="DW118" s="522"/>
      <c r="DX118" s="522"/>
      <c r="DY118" s="522"/>
      <c r="DZ118" s="522"/>
      <c r="EA118" s="522"/>
      <c r="EB118" s="522"/>
      <c r="EC118" s="524"/>
      <c r="ED118" s="524"/>
      <c r="EE118" s="254"/>
      <c r="EF118" s="254"/>
      <c r="EG118" s="254"/>
      <c r="EH118" s="254"/>
      <c r="EI118" s="254"/>
      <c r="EJ118" s="254"/>
      <c r="EK118" s="254"/>
      <c r="EL118" s="254"/>
      <c r="EM118" s="254"/>
      <c r="EN118" s="254"/>
      <c r="EO118" s="254"/>
      <c r="EP118" s="254"/>
      <c r="EQ118" s="254"/>
      <c r="ER118" s="254"/>
      <c r="ES118" s="254"/>
      <c r="ET118" s="254"/>
      <c r="EU118" s="254"/>
      <c r="EV118" s="254"/>
      <c r="EW118" s="522"/>
      <c r="EX118" s="522"/>
      <c r="EY118" s="522"/>
      <c r="EZ118" s="522"/>
      <c r="FA118" s="522"/>
      <c r="FB118" s="522"/>
      <c r="FC118" s="522"/>
      <c r="FD118" s="522"/>
      <c r="FE118" s="522"/>
      <c r="FF118" s="522"/>
      <c r="FG118" s="522"/>
      <c r="FH118" s="522"/>
      <c r="FI118" s="522"/>
      <c r="FJ118" s="524"/>
      <c r="FK118" s="524"/>
      <c r="FL118" s="254"/>
      <c r="FM118" s="254"/>
      <c r="FN118" s="254"/>
      <c r="FO118" s="254"/>
      <c r="FP118" s="254"/>
      <c r="FQ118" s="254"/>
      <c r="FR118" s="254"/>
      <c r="FS118" s="254"/>
      <c r="FT118" s="254"/>
      <c r="FU118" s="254"/>
      <c r="FV118" s="254"/>
      <c r="FW118" s="254"/>
      <c r="FX118" s="254"/>
      <c r="FY118" s="254"/>
      <c r="FZ118" s="254"/>
      <c r="GA118" s="254"/>
      <c r="GB118" s="254"/>
      <c r="GC118" s="254"/>
      <c r="GD118" s="522"/>
      <c r="GE118" s="522"/>
      <c r="GF118" s="522"/>
      <c r="GG118" s="522"/>
      <c r="GH118" s="522"/>
      <c r="GI118" s="522"/>
      <c r="GJ118" s="522"/>
      <c r="GK118" s="522"/>
      <c r="GL118" s="522"/>
      <c r="GM118" s="522"/>
      <c r="GN118" s="522"/>
      <c r="GO118" s="522"/>
      <c r="GP118" s="522"/>
      <c r="GQ118" s="524"/>
      <c r="GR118" s="524"/>
      <c r="GS118" s="254"/>
      <c r="GT118" s="254"/>
      <c r="GU118" s="254"/>
      <c r="GV118" s="254"/>
      <c r="GW118" s="254"/>
      <c r="GX118" s="254"/>
      <c r="GY118" s="254"/>
      <c r="GZ118" s="254"/>
      <c r="HA118" s="254"/>
      <c r="HB118" s="254"/>
      <c r="HC118" s="254"/>
      <c r="HD118" s="254"/>
      <c r="HE118" s="254"/>
      <c r="HF118" s="254"/>
      <c r="HG118" s="254"/>
      <c r="HH118" s="254"/>
      <c r="HI118" s="254"/>
      <c r="HJ118" s="254"/>
      <c r="HK118" s="522"/>
      <c r="HL118" s="522"/>
      <c r="HM118" s="522"/>
      <c r="HN118" s="522"/>
      <c r="HO118" s="522"/>
      <c r="HP118" s="522"/>
      <c r="HQ118" s="522"/>
      <c r="HR118" s="522"/>
      <c r="HS118" s="522"/>
      <c r="HT118" s="522"/>
      <c r="HU118" s="522"/>
      <c r="HV118" s="522"/>
      <c r="HW118" s="522"/>
      <c r="HZ118" s="254"/>
      <c r="IA118" s="254"/>
      <c r="IB118" s="254"/>
      <c r="IC118" s="254">
        <v>1759614</v>
      </c>
      <c r="ID118" s="254"/>
      <c r="IE118" s="254">
        <v>1759614</v>
      </c>
      <c r="IF118" s="254"/>
      <c r="IG118" s="254"/>
      <c r="IH118" s="254"/>
      <c r="II118" s="254">
        <v>1759614</v>
      </c>
      <c r="IJ118" s="254"/>
      <c r="IK118" s="254"/>
      <c r="IL118" s="254"/>
      <c r="IM118" s="254"/>
      <c r="IN118" s="254"/>
      <c r="IO118" s="254"/>
      <c r="IP118" s="254"/>
      <c r="IQ118" s="254"/>
      <c r="IR118" s="522"/>
      <c r="IS118" s="522"/>
      <c r="IT118" s="522"/>
      <c r="IU118" s="522"/>
      <c r="IV118" s="522"/>
      <c r="IW118" s="522"/>
      <c r="IX118" s="522"/>
      <c r="IY118" s="522"/>
      <c r="IZ118" s="522"/>
      <c r="JA118" s="522"/>
      <c r="JB118" s="522"/>
      <c r="JC118" s="523"/>
      <c r="JD118" s="254">
        <f t="shared" si="346"/>
        <v>1759614</v>
      </c>
      <c r="JG118" s="254"/>
      <c r="JH118" s="254"/>
      <c r="JI118" s="254"/>
      <c r="JJ118" s="254"/>
      <c r="JK118" s="254"/>
      <c r="JL118" s="254"/>
      <c r="JM118" s="254"/>
      <c r="JN118" s="254"/>
      <c r="JO118" s="254"/>
      <c r="JP118" s="254"/>
      <c r="JQ118" s="254"/>
      <c r="JR118" s="254"/>
      <c r="JS118" s="254"/>
      <c r="JT118" s="254"/>
      <c r="JU118" s="254"/>
      <c r="JV118" s="254"/>
      <c r="JW118" s="254"/>
      <c r="JX118" s="254"/>
      <c r="JY118" s="522"/>
      <c r="JZ118" s="522"/>
      <c r="KA118" s="522"/>
      <c r="KB118" s="522"/>
      <c r="KC118" s="522"/>
      <c r="KD118" s="522"/>
      <c r="KE118" s="522"/>
      <c r="KF118" s="522"/>
      <c r="KG118" s="522"/>
      <c r="KH118" s="522"/>
      <c r="KI118" s="522"/>
      <c r="KJ118" s="522"/>
      <c r="KK118" s="242">
        <f t="shared" si="341"/>
        <v>0</v>
      </c>
      <c r="KL118" s="234"/>
      <c r="KN118" s="254"/>
      <c r="KO118" s="254"/>
      <c r="KP118" s="254"/>
      <c r="KQ118" s="254"/>
      <c r="KR118" s="254"/>
      <c r="KS118" s="254"/>
      <c r="KT118" s="254"/>
      <c r="KU118" s="254"/>
      <c r="KV118" s="254"/>
      <c r="KW118" s="254"/>
      <c r="KX118" s="254"/>
      <c r="KY118" s="254"/>
      <c r="KZ118" s="254"/>
      <c r="LA118" s="254"/>
      <c r="LB118" s="254"/>
      <c r="LC118" s="254"/>
      <c r="LD118" s="254"/>
      <c r="LE118" s="254"/>
      <c r="LF118" s="522"/>
      <c r="LG118" s="522"/>
      <c r="LH118" s="522"/>
      <c r="LI118" s="522"/>
      <c r="LJ118" s="522"/>
      <c r="LK118" s="522"/>
      <c r="LL118" s="522"/>
      <c r="LM118" s="522"/>
      <c r="LN118" s="522"/>
      <c r="LO118" s="522"/>
      <c r="LP118" s="522"/>
      <c r="LQ118" s="522"/>
      <c r="LR118" s="242">
        <f t="shared" si="342"/>
        <v>0</v>
      </c>
      <c r="LU118" s="254"/>
      <c r="LV118" s="254"/>
      <c r="LW118" s="254"/>
      <c r="LX118" s="254"/>
      <c r="LY118" s="254"/>
      <c r="LZ118" s="254"/>
      <c r="MA118" s="254"/>
      <c r="MB118" s="254"/>
      <c r="MC118" s="254"/>
      <c r="MD118" s="254"/>
      <c r="ME118" s="254"/>
      <c r="MF118" s="254"/>
      <c r="MG118" s="254"/>
      <c r="MH118" s="254"/>
      <c r="MI118" s="254"/>
      <c r="MJ118" s="254"/>
      <c r="MK118" s="254"/>
      <c r="ML118" s="254"/>
      <c r="MM118" s="522"/>
      <c r="MN118" s="522"/>
      <c r="MO118" s="522"/>
      <c r="MP118" s="522"/>
      <c r="MQ118" s="522"/>
      <c r="MR118" s="522"/>
      <c r="MS118" s="522"/>
      <c r="MT118" s="522"/>
      <c r="MU118" s="522"/>
      <c r="MV118" s="522"/>
      <c r="MW118" s="522"/>
      <c r="MX118" s="522"/>
      <c r="MY118" s="242">
        <f t="shared" si="343"/>
        <v>0</v>
      </c>
      <c r="NB118" s="254"/>
      <c r="NC118" s="254"/>
      <c r="ND118" s="254"/>
      <c r="NE118" s="254">
        <v>2266963</v>
      </c>
      <c r="NF118" s="254"/>
      <c r="NG118" s="254"/>
      <c r="NH118" s="254"/>
      <c r="NI118" s="254"/>
      <c r="NJ118" s="254"/>
      <c r="NK118" s="254"/>
      <c r="NL118" s="254"/>
      <c r="NM118" s="254"/>
      <c r="NN118" s="254"/>
      <c r="NO118" s="254"/>
      <c r="NP118" s="254"/>
      <c r="NQ118" s="254"/>
      <c r="NR118" s="254"/>
      <c r="NS118" s="254"/>
      <c r="NT118" s="522"/>
      <c r="NU118" s="522"/>
      <c r="NV118" s="522"/>
      <c r="NW118" s="522"/>
      <c r="NX118" s="522"/>
      <c r="NY118" s="522"/>
      <c r="NZ118" s="522"/>
      <c r="OA118" s="522"/>
      <c r="OB118" s="522"/>
      <c r="OC118" s="522"/>
      <c r="OD118" s="522"/>
      <c r="OE118" s="522"/>
      <c r="OF118" s="242">
        <f t="shared" si="335"/>
        <v>2266963</v>
      </c>
      <c r="OI118" s="254"/>
      <c r="OJ118" s="254"/>
      <c r="OK118" s="254"/>
      <c r="OL118" s="254"/>
      <c r="OM118" s="254"/>
      <c r="ON118" s="254"/>
      <c r="OO118" s="254"/>
      <c r="OP118" s="254"/>
      <c r="OQ118" s="254"/>
      <c r="OR118" s="254"/>
      <c r="OS118" s="254"/>
      <c r="OT118" s="254"/>
      <c r="OU118" s="254"/>
      <c r="OV118" s="254"/>
      <c r="OW118" s="254"/>
      <c r="OX118" s="254"/>
      <c r="OY118" s="254"/>
      <c r="OZ118" s="254"/>
      <c r="PA118" s="522"/>
      <c r="PB118" s="522"/>
      <c r="PC118" s="522"/>
      <c r="PD118" s="522"/>
      <c r="PE118" s="522"/>
      <c r="PF118" s="522"/>
      <c r="PG118" s="522"/>
      <c r="PH118" s="522"/>
      <c r="PI118" s="522"/>
      <c r="PJ118" s="522"/>
      <c r="PK118" s="522"/>
      <c r="PL118" s="522"/>
      <c r="PM118" s="240">
        <f t="shared" si="344"/>
        <v>0</v>
      </c>
      <c r="PP118" s="254"/>
      <c r="PQ118" s="254"/>
      <c r="PR118" s="254"/>
      <c r="PS118" s="254"/>
      <c r="PT118" s="254"/>
      <c r="PU118" s="254"/>
      <c r="PV118" s="254"/>
      <c r="PW118" s="254"/>
      <c r="PX118" s="254"/>
      <c r="PY118" s="254"/>
      <c r="PZ118" s="254"/>
      <c r="QA118" s="254"/>
      <c r="QB118" s="254"/>
      <c r="QC118" s="254"/>
      <c r="QD118" s="254"/>
      <c r="QE118" s="254"/>
      <c r="QF118" s="254"/>
      <c r="QG118" s="254"/>
      <c r="QH118" s="522"/>
      <c r="QI118" s="522"/>
      <c r="QJ118" s="522"/>
      <c r="QK118" s="522"/>
      <c r="QL118" s="522"/>
      <c r="QM118" s="522"/>
      <c r="QN118" s="522"/>
      <c r="QO118" s="522"/>
      <c r="QP118" s="522"/>
      <c r="QQ118" s="522"/>
      <c r="QR118" s="522"/>
      <c r="QS118" s="522"/>
      <c r="QT118" s="242">
        <f t="shared" si="345"/>
        <v>0</v>
      </c>
      <c r="QU118" s="235"/>
      <c r="QV118" s="235"/>
      <c r="QW118" s="254"/>
      <c r="QX118" s="254"/>
      <c r="QY118" s="254"/>
      <c r="QZ118" s="254"/>
      <c r="RA118" s="254"/>
      <c r="RB118" s="254"/>
      <c r="RC118" s="254"/>
      <c r="RD118" s="254"/>
      <c r="RE118" s="254"/>
      <c r="RF118" s="254"/>
      <c r="RG118" s="254"/>
      <c r="RH118" s="254"/>
      <c r="RI118" s="254"/>
      <c r="RJ118" s="254"/>
      <c r="RK118" s="254"/>
      <c r="RL118" s="254"/>
      <c r="RM118" s="254"/>
      <c r="RN118" s="254"/>
      <c r="RO118" s="522"/>
      <c r="RP118" s="522"/>
      <c r="RQ118" s="522"/>
      <c r="RR118" s="522"/>
      <c r="RS118" s="522"/>
      <c r="RT118" s="522"/>
      <c r="RU118" s="522"/>
      <c r="RV118" s="522"/>
      <c r="RW118" s="522"/>
      <c r="RX118" s="522"/>
      <c r="RY118" s="522"/>
      <c r="RZ118" s="522"/>
      <c r="SA118" s="522"/>
    </row>
    <row r="119" spans="1:495" ht="15" hidden="1" outlineLevel="1">
      <c r="A119" s="604">
        <f t="shared" si="253"/>
        <v>107</v>
      </c>
      <c r="B119" s="331"/>
      <c r="C119" s="522"/>
      <c r="D119" s="522"/>
      <c r="E119" s="327"/>
      <c r="F119" s="254"/>
      <c r="G119" s="522"/>
      <c r="H119" s="522"/>
      <c r="I119" s="522"/>
      <c r="J119" s="522"/>
      <c r="K119" s="522"/>
      <c r="L119" s="522"/>
      <c r="M119" s="522"/>
      <c r="N119" s="522"/>
      <c r="O119" s="522"/>
      <c r="P119" s="522"/>
      <c r="Q119" s="522"/>
      <c r="R119" s="522"/>
      <c r="S119" s="522"/>
      <c r="T119" s="522"/>
      <c r="U119" s="522"/>
      <c r="V119" s="522"/>
      <c r="W119" s="522"/>
      <c r="X119" s="522"/>
      <c r="Y119" s="522"/>
      <c r="Z119" s="522"/>
      <c r="AA119" s="522"/>
      <c r="AB119" s="522"/>
      <c r="AC119" s="522"/>
      <c r="AD119" s="522"/>
      <c r="AE119" s="522"/>
      <c r="AF119" s="522"/>
      <c r="AG119" s="522"/>
      <c r="AH119" s="524"/>
      <c r="AI119" s="524"/>
      <c r="AJ119" s="254"/>
      <c r="AK119" s="254"/>
      <c r="AL119" s="254"/>
      <c r="AM119" s="254"/>
      <c r="AN119" s="254"/>
      <c r="AO119" s="254"/>
      <c r="AP119" s="254"/>
      <c r="AQ119" s="254"/>
      <c r="AR119" s="254"/>
      <c r="AS119" s="254"/>
      <c r="AT119" s="254"/>
      <c r="AU119" s="254"/>
      <c r="AV119" s="254"/>
      <c r="AW119" s="254"/>
      <c r="AX119" s="254"/>
      <c r="AY119" s="254"/>
      <c r="AZ119" s="254"/>
      <c r="BA119" s="254"/>
      <c r="BB119" s="522"/>
      <c r="BC119" s="522"/>
      <c r="BD119" s="522"/>
      <c r="BE119" s="522"/>
      <c r="BF119" s="522"/>
      <c r="BG119" s="522"/>
      <c r="BH119" s="522"/>
      <c r="BI119" s="522"/>
      <c r="BJ119" s="522"/>
      <c r="BK119" s="522"/>
      <c r="BL119" s="522"/>
      <c r="BM119" s="522"/>
      <c r="BN119" s="522"/>
      <c r="BO119" s="524"/>
      <c r="BP119" s="524"/>
      <c r="BQ119" s="254"/>
      <c r="BR119" s="254"/>
      <c r="BS119" s="254"/>
      <c r="BT119" s="254"/>
      <c r="BU119" s="254"/>
      <c r="BV119" s="254"/>
      <c r="BW119" s="254"/>
      <c r="BX119" s="254"/>
      <c r="BY119" s="254"/>
      <c r="BZ119" s="254"/>
      <c r="CA119" s="254"/>
      <c r="CB119" s="254"/>
      <c r="CC119" s="254"/>
      <c r="CD119" s="254"/>
      <c r="CE119" s="254"/>
      <c r="CF119" s="254"/>
      <c r="CG119" s="254"/>
      <c r="CH119" s="254"/>
      <c r="CI119" s="522"/>
      <c r="CJ119" s="522"/>
      <c r="CK119" s="522"/>
      <c r="CL119" s="522"/>
      <c r="CM119" s="522"/>
      <c r="CN119" s="522"/>
      <c r="CO119" s="522"/>
      <c r="CP119" s="522"/>
      <c r="CQ119" s="522"/>
      <c r="CR119" s="522"/>
      <c r="CS119" s="522"/>
      <c r="CT119" s="522"/>
      <c r="CU119" s="522"/>
      <c r="CV119" s="524"/>
      <c r="CW119" s="524"/>
      <c r="CX119" s="254"/>
      <c r="CY119" s="254"/>
      <c r="CZ119" s="254"/>
      <c r="DA119" s="254"/>
      <c r="DB119" s="254"/>
      <c r="DC119" s="254"/>
      <c r="DD119" s="254"/>
      <c r="DE119" s="254"/>
      <c r="DF119" s="254"/>
      <c r="DG119" s="254"/>
      <c r="DH119" s="254"/>
      <c r="DI119" s="254"/>
      <c r="DJ119" s="254"/>
      <c r="DK119" s="254"/>
      <c r="DL119" s="254"/>
      <c r="DM119" s="254"/>
      <c r="DN119" s="254"/>
      <c r="DO119" s="254"/>
      <c r="DP119" s="522"/>
      <c r="DQ119" s="522"/>
      <c r="DR119" s="522"/>
      <c r="DS119" s="522"/>
      <c r="DT119" s="522"/>
      <c r="DU119" s="522"/>
      <c r="DV119" s="522"/>
      <c r="DW119" s="522"/>
      <c r="DX119" s="522"/>
      <c r="DY119" s="522"/>
      <c r="DZ119" s="522"/>
      <c r="EA119" s="522"/>
      <c r="EB119" s="522"/>
      <c r="EC119" s="524"/>
      <c r="ED119" s="524"/>
      <c r="EE119" s="254"/>
      <c r="EF119" s="254"/>
      <c r="EG119" s="254"/>
      <c r="EH119" s="254"/>
      <c r="EI119" s="254"/>
      <c r="EJ119" s="254"/>
      <c r="EK119" s="254"/>
      <c r="EL119" s="254"/>
      <c r="EM119" s="254"/>
      <c r="EN119" s="254"/>
      <c r="EO119" s="254"/>
      <c r="EP119" s="254"/>
      <c r="EQ119" s="254"/>
      <c r="ER119" s="254"/>
      <c r="ES119" s="254"/>
      <c r="ET119" s="254"/>
      <c r="EU119" s="254"/>
      <c r="EV119" s="254"/>
      <c r="EW119" s="522"/>
      <c r="EX119" s="522"/>
      <c r="EY119" s="522"/>
      <c r="EZ119" s="522"/>
      <c r="FA119" s="522"/>
      <c r="FB119" s="522"/>
      <c r="FC119" s="522"/>
      <c r="FD119" s="522"/>
      <c r="FE119" s="522"/>
      <c r="FF119" s="522"/>
      <c r="FG119" s="522"/>
      <c r="FH119" s="522"/>
      <c r="FI119" s="522"/>
      <c r="FJ119" s="524"/>
      <c r="FK119" s="524"/>
      <c r="FL119" s="254"/>
      <c r="FM119" s="254"/>
      <c r="FN119" s="254"/>
      <c r="FO119" s="254"/>
      <c r="FP119" s="254"/>
      <c r="FQ119" s="254"/>
      <c r="FR119" s="254"/>
      <c r="FS119" s="254"/>
      <c r="FT119" s="254"/>
      <c r="FU119" s="254"/>
      <c r="FV119" s="254"/>
      <c r="FW119" s="254"/>
      <c r="FX119" s="254"/>
      <c r="FY119" s="254"/>
      <c r="FZ119" s="254"/>
      <c r="GA119" s="254"/>
      <c r="GB119" s="254"/>
      <c r="GC119" s="254"/>
      <c r="GD119" s="522"/>
      <c r="GE119" s="522"/>
      <c r="GF119" s="522"/>
      <c r="GG119" s="522"/>
      <c r="GH119" s="522"/>
      <c r="GI119" s="522"/>
      <c r="GJ119" s="522"/>
      <c r="GK119" s="522"/>
      <c r="GL119" s="522"/>
      <c r="GM119" s="522"/>
      <c r="GN119" s="522"/>
      <c r="GO119" s="522"/>
      <c r="GP119" s="522"/>
      <c r="GQ119" s="524"/>
      <c r="GR119" s="524"/>
      <c r="GS119" s="254"/>
      <c r="GT119" s="254"/>
      <c r="GU119" s="254"/>
      <c r="GV119" s="254"/>
      <c r="GW119" s="254"/>
      <c r="GX119" s="254"/>
      <c r="GY119" s="254"/>
      <c r="GZ119" s="254"/>
      <c r="HA119" s="254"/>
      <c r="HB119" s="254"/>
      <c r="HC119" s="254"/>
      <c r="HD119" s="254"/>
      <c r="HE119" s="254"/>
      <c r="HF119" s="254"/>
      <c r="HG119" s="254"/>
      <c r="HH119" s="254"/>
      <c r="HI119" s="254"/>
      <c r="HJ119" s="254"/>
      <c r="HK119" s="522"/>
      <c r="HL119" s="522"/>
      <c r="HM119" s="522"/>
      <c r="HN119" s="522"/>
      <c r="HO119" s="522"/>
      <c r="HP119" s="522"/>
      <c r="HQ119" s="522"/>
      <c r="HR119" s="522"/>
      <c r="HS119" s="522"/>
      <c r="HT119" s="522"/>
      <c r="HU119" s="522"/>
      <c r="HV119" s="522"/>
      <c r="HW119" s="522"/>
      <c r="HZ119" s="254"/>
      <c r="IA119" s="254"/>
      <c r="IB119" s="254"/>
      <c r="IC119" s="254"/>
      <c r="ID119" s="254"/>
      <c r="IE119" s="254"/>
      <c r="IF119" s="254"/>
      <c r="IG119" s="254"/>
      <c r="IH119" s="254"/>
      <c r="II119" s="254"/>
      <c r="IJ119" s="254"/>
      <c r="IK119" s="254"/>
      <c r="IL119" s="254"/>
      <c r="IM119" s="254"/>
      <c r="IN119" s="254"/>
      <c r="IO119" s="254"/>
      <c r="IP119" s="254"/>
      <c r="IQ119" s="254"/>
      <c r="IR119" s="522"/>
      <c r="IS119" s="522"/>
      <c r="IT119" s="522"/>
      <c r="IU119" s="522"/>
      <c r="IV119" s="522"/>
      <c r="IW119" s="522"/>
      <c r="IX119" s="522"/>
      <c r="IY119" s="522"/>
      <c r="IZ119" s="522"/>
      <c r="JA119" s="522"/>
      <c r="JB119" s="522"/>
      <c r="JC119" s="523"/>
      <c r="JD119" s="254">
        <f t="shared" si="346"/>
        <v>0</v>
      </c>
      <c r="JG119" s="254"/>
      <c r="JH119" s="254"/>
      <c r="JI119" s="254"/>
      <c r="JJ119" s="254"/>
      <c r="JK119" s="254"/>
      <c r="JL119" s="254"/>
      <c r="JM119" s="254"/>
      <c r="JN119" s="254"/>
      <c r="JO119" s="254"/>
      <c r="JP119" s="254"/>
      <c r="JQ119" s="254"/>
      <c r="JR119" s="254"/>
      <c r="JS119" s="254"/>
      <c r="JT119" s="254"/>
      <c r="JU119" s="254"/>
      <c r="JV119" s="254"/>
      <c r="JW119" s="254"/>
      <c r="JX119" s="254"/>
      <c r="JY119" s="522"/>
      <c r="JZ119" s="522"/>
      <c r="KA119" s="522"/>
      <c r="KB119" s="522"/>
      <c r="KC119" s="522"/>
      <c r="KD119" s="522"/>
      <c r="KE119" s="522"/>
      <c r="KF119" s="522"/>
      <c r="KG119" s="522"/>
      <c r="KH119" s="522"/>
      <c r="KI119" s="522"/>
      <c r="KJ119" s="522"/>
      <c r="KK119" s="242">
        <f t="shared" si="341"/>
        <v>0</v>
      </c>
      <c r="KL119" s="234"/>
      <c r="KN119" s="254"/>
      <c r="KO119" s="254"/>
      <c r="KP119" s="254"/>
      <c r="KQ119" s="254"/>
      <c r="KR119" s="254"/>
      <c r="KS119" s="254"/>
      <c r="KT119" s="254"/>
      <c r="KU119" s="254"/>
      <c r="KV119" s="254"/>
      <c r="KW119" s="254"/>
      <c r="KX119" s="254"/>
      <c r="KY119" s="254"/>
      <c r="KZ119" s="254"/>
      <c r="LA119" s="254"/>
      <c r="LB119" s="254"/>
      <c r="LC119" s="254"/>
      <c r="LD119" s="254"/>
      <c r="LE119" s="254"/>
      <c r="LF119" s="522"/>
      <c r="LG119" s="522"/>
      <c r="LH119" s="522"/>
      <c r="LI119" s="522"/>
      <c r="LJ119" s="522"/>
      <c r="LK119" s="522"/>
      <c r="LL119" s="522"/>
      <c r="LM119" s="522"/>
      <c r="LN119" s="522"/>
      <c r="LO119" s="522"/>
      <c r="LP119" s="522"/>
      <c r="LQ119" s="522"/>
      <c r="LR119" s="242">
        <f t="shared" si="342"/>
        <v>0</v>
      </c>
      <c r="LU119" s="254"/>
      <c r="LV119" s="254"/>
      <c r="LW119" s="254"/>
      <c r="LX119" s="254"/>
      <c r="LY119" s="254"/>
      <c r="LZ119" s="254"/>
      <c r="MA119" s="254"/>
      <c r="MB119" s="254"/>
      <c r="MC119" s="254"/>
      <c r="MD119" s="254"/>
      <c r="ME119" s="254"/>
      <c r="MF119" s="254"/>
      <c r="MG119" s="254"/>
      <c r="MH119" s="254"/>
      <c r="MI119" s="254"/>
      <c r="MJ119" s="254"/>
      <c r="MK119" s="254"/>
      <c r="ML119" s="254"/>
      <c r="MM119" s="522"/>
      <c r="MN119" s="522"/>
      <c r="MO119" s="522"/>
      <c r="MP119" s="522"/>
      <c r="MQ119" s="522"/>
      <c r="MR119" s="522"/>
      <c r="MS119" s="522"/>
      <c r="MT119" s="522"/>
      <c r="MU119" s="522"/>
      <c r="MV119" s="522"/>
      <c r="MW119" s="522"/>
      <c r="MX119" s="522"/>
      <c r="MY119" s="242">
        <f t="shared" si="343"/>
        <v>0</v>
      </c>
      <c r="NB119" s="254"/>
      <c r="NC119" s="254"/>
      <c r="ND119" s="254"/>
      <c r="NE119" s="254">
        <v>34030</v>
      </c>
      <c r="NF119" s="254"/>
      <c r="NG119" s="254"/>
      <c r="NH119" s="254"/>
      <c r="NI119" s="254"/>
      <c r="NJ119" s="254"/>
      <c r="NK119" s="254"/>
      <c r="NL119" s="254"/>
      <c r="NM119" s="254"/>
      <c r="NN119" s="254"/>
      <c r="NO119" s="254"/>
      <c r="NP119" s="254"/>
      <c r="NQ119" s="254"/>
      <c r="NR119" s="254"/>
      <c r="NS119" s="254"/>
      <c r="NT119" s="522"/>
      <c r="NU119" s="522"/>
      <c r="NV119" s="522"/>
      <c r="NW119" s="522"/>
      <c r="NX119" s="522"/>
      <c r="NY119" s="522"/>
      <c r="NZ119" s="522"/>
      <c r="OA119" s="522"/>
      <c r="OB119" s="522"/>
      <c r="OC119" s="522"/>
      <c r="OD119" s="522"/>
      <c r="OE119" s="522"/>
      <c r="OF119" s="242">
        <f t="shared" si="335"/>
        <v>34030</v>
      </c>
      <c r="OI119" s="254"/>
      <c r="OJ119" s="254"/>
      <c r="OK119" s="254"/>
      <c r="OL119" s="254"/>
      <c r="OM119" s="254"/>
      <c r="ON119" s="254"/>
      <c r="OO119" s="254"/>
      <c r="OP119" s="254"/>
      <c r="OQ119" s="254"/>
      <c r="OR119" s="254"/>
      <c r="OS119" s="254"/>
      <c r="OT119" s="254"/>
      <c r="OU119" s="254"/>
      <c r="OV119" s="254"/>
      <c r="OW119" s="254"/>
      <c r="OX119" s="254"/>
      <c r="OY119" s="254"/>
      <c r="OZ119" s="254"/>
      <c r="PA119" s="522"/>
      <c r="PB119" s="522"/>
      <c r="PC119" s="522"/>
      <c r="PD119" s="522"/>
      <c r="PE119" s="522"/>
      <c r="PF119" s="522"/>
      <c r="PG119" s="522"/>
      <c r="PH119" s="522"/>
      <c r="PI119" s="522"/>
      <c r="PJ119" s="522"/>
      <c r="PK119" s="522"/>
      <c r="PL119" s="522"/>
      <c r="PM119" s="240">
        <f t="shared" si="344"/>
        <v>0</v>
      </c>
      <c r="PP119" s="254"/>
      <c r="PQ119" s="254"/>
      <c r="PR119" s="254"/>
      <c r="PS119" s="254"/>
      <c r="PT119" s="254"/>
      <c r="PU119" s="254"/>
      <c r="PV119" s="254"/>
      <c r="PW119" s="254"/>
      <c r="PX119" s="254"/>
      <c r="PY119" s="254"/>
      <c r="PZ119" s="254"/>
      <c r="QA119" s="254"/>
      <c r="QB119" s="254"/>
      <c r="QC119" s="254"/>
      <c r="QD119" s="254"/>
      <c r="QE119" s="254"/>
      <c r="QF119" s="254"/>
      <c r="QG119" s="254"/>
      <c r="QH119" s="522"/>
      <c r="QI119" s="522"/>
      <c r="QJ119" s="522"/>
      <c r="QK119" s="522"/>
      <c r="QL119" s="522"/>
      <c r="QM119" s="522"/>
      <c r="QN119" s="522"/>
      <c r="QO119" s="522"/>
      <c r="QP119" s="522"/>
      <c r="QQ119" s="522"/>
      <c r="QR119" s="522"/>
      <c r="QS119" s="522"/>
      <c r="QT119" s="242">
        <f t="shared" si="345"/>
        <v>0</v>
      </c>
      <c r="QU119" s="235"/>
      <c r="QV119" s="235"/>
      <c r="QW119" s="254"/>
      <c r="QX119" s="254"/>
      <c r="QY119" s="254"/>
      <c r="QZ119" s="254"/>
      <c r="RA119" s="254"/>
      <c r="RB119" s="254"/>
      <c r="RC119" s="254"/>
      <c r="RD119" s="254"/>
      <c r="RE119" s="254"/>
      <c r="RF119" s="254"/>
      <c r="RG119" s="254"/>
      <c r="RH119" s="254"/>
      <c r="RI119" s="254"/>
      <c r="RJ119" s="254"/>
      <c r="RK119" s="254"/>
      <c r="RL119" s="254"/>
      <c r="RM119" s="254"/>
      <c r="RN119" s="254"/>
      <c r="RO119" s="522"/>
      <c r="RP119" s="522"/>
      <c r="RQ119" s="522"/>
      <c r="RR119" s="522"/>
      <c r="RS119" s="522"/>
      <c r="RT119" s="522"/>
      <c r="RU119" s="522"/>
      <c r="RV119" s="522"/>
      <c r="RW119" s="522"/>
      <c r="RX119" s="522"/>
      <c r="RY119" s="522"/>
      <c r="RZ119" s="522"/>
      <c r="SA119" s="522"/>
    </row>
    <row r="120" spans="1:495" ht="15" hidden="1" outlineLevel="1">
      <c r="A120" s="604">
        <f t="shared" si="253"/>
        <v>108</v>
      </c>
      <c r="B120" s="331"/>
      <c r="C120" s="522"/>
      <c r="D120" s="522"/>
      <c r="E120" s="327"/>
      <c r="F120" s="254"/>
      <c r="G120" s="522"/>
      <c r="H120" s="522"/>
      <c r="I120" s="522"/>
      <c r="J120" s="522"/>
      <c r="K120" s="522"/>
      <c r="L120" s="522"/>
      <c r="M120" s="522"/>
      <c r="N120" s="522"/>
      <c r="O120" s="522"/>
      <c r="P120" s="522"/>
      <c r="Q120" s="522"/>
      <c r="R120" s="522"/>
      <c r="S120" s="522"/>
      <c r="T120" s="522"/>
      <c r="U120" s="522"/>
      <c r="V120" s="522"/>
      <c r="W120" s="522"/>
      <c r="X120" s="522"/>
      <c r="Y120" s="522"/>
      <c r="Z120" s="522"/>
      <c r="AA120" s="522"/>
      <c r="AB120" s="522"/>
      <c r="AC120" s="522"/>
      <c r="AD120" s="522"/>
      <c r="AE120" s="522"/>
      <c r="AF120" s="522"/>
      <c r="AG120" s="522"/>
      <c r="AH120" s="524"/>
      <c r="AI120" s="524"/>
      <c r="AJ120" s="254"/>
      <c r="AK120" s="254"/>
      <c r="AL120" s="254"/>
      <c r="AM120" s="254"/>
      <c r="AN120" s="254"/>
      <c r="AO120" s="254"/>
      <c r="AP120" s="254"/>
      <c r="AQ120" s="254"/>
      <c r="AR120" s="254"/>
      <c r="AS120" s="254"/>
      <c r="AT120" s="254"/>
      <c r="AU120" s="254"/>
      <c r="AV120" s="254"/>
      <c r="AW120" s="254"/>
      <c r="AX120" s="254"/>
      <c r="AY120" s="254"/>
      <c r="AZ120" s="254"/>
      <c r="BA120" s="254"/>
      <c r="BB120" s="522"/>
      <c r="BC120" s="522"/>
      <c r="BD120" s="522"/>
      <c r="BE120" s="522"/>
      <c r="BF120" s="522"/>
      <c r="BG120" s="522"/>
      <c r="BH120" s="522"/>
      <c r="BI120" s="522"/>
      <c r="BJ120" s="522"/>
      <c r="BK120" s="522"/>
      <c r="BL120" s="522"/>
      <c r="BM120" s="522"/>
      <c r="BN120" s="522"/>
      <c r="BO120" s="524"/>
      <c r="BP120" s="524"/>
      <c r="BQ120" s="254"/>
      <c r="BR120" s="254"/>
      <c r="BS120" s="254"/>
      <c r="BT120" s="254"/>
      <c r="BU120" s="254"/>
      <c r="BV120" s="254"/>
      <c r="BW120" s="254"/>
      <c r="BX120" s="254"/>
      <c r="BY120" s="254"/>
      <c r="BZ120" s="254"/>
      <c r="CA120" s="254"/>
      <c r="CB120" s="254"/>
      <c r="CC120" s="254"/>
      <c r="CD120" s="254"/>
      <c r="CE120" s="254"/>
      <c r="CF120" s="254"/>
      <c r="CG120" s="254"/>
      <c r="CH120" s="254"/>
      <c r="CI120" s="522"/>
      <c r="CJ120" s="522"/>
      <c r="CK120" s="522"/>
      <c r="CL120" s="522"/>
      <c r="CM120" s="522"/>
      <c r="CN120" s="522"/>
      <c r="CO120" s="522"/>
      <c r="CP120" s="522"/>
      <c r="CQ120" s="522"/>
      <c r="CR120" s="522"/>
      <c r="CS120" s="522"/>
      <c r="CT120" s="522"/>
      <c r="CU120" s="522"/>
      <c r="CV120" s="524"/>
      <c r="CW120" s="524"/>
      <c r="CX120" s="254"/>
      <c r="CY120" s="254"/>
      <c r="CZ120" s="254"/>
      <c r="DA120" s="254"/>
      <c r="DB120" s="254"/>
      <c r="DC120" s="254"/>
      <c r="DD120" s="254"/>
      <c r="DE120" s="254"/>
      <c r="DF120" s="254"/>
      <c r="DG120" s="254"/>
      <c r="DH120" s="254"/>
      <c r="DI120" s="254"/>
      <c r="DJ120" s="254"/>
      <c r="DK120" s="254"/>
      <c r="DL120" s="254"/>
      <c r="DM120" s="254"/>
      <c r="DN120" s="254"/>
      <c r="DO120" s="254"/>
      <c r="DP120" s="522"/>
      <c r="DQ120" s="522"/>
      <c r="DR120" s="522"/>
      <c r="DS120" s="522"/>
      <c r="DT120" s="522"/>
      <c r="DU120" s="522"/>
      <c r="DV120" s="522"/>
      <c r="DW120" s="522"/>
      <c r="DX120" s="522"/>
      <c r="DY120" s="522"/>
      <c r="DZ120" s="522"/>
      <c r="EA120" s="522"/>
      <c r="EB120" s="522"/>
      <c r="EC120" s="524"/>
      <c r="ED120" s="524"/>
      <c r="EE120" s="254"/>
      <c r="EF120" s="254"/>
      <c r="EG120" s="254"/>
      <c r="EH120" s="254"/>
      <c r="EI120" s="254"/>
      <c r="EJ120" s="254"/>
      <c r="EK120" s="254"/>
      <c r="EL120" s="254"/>
      <c r="EM120" s="254"/>
      <c r="EN120" s="254"/>
      <c r="EO120" s="254"/>
      <c r="EP120" s="254"/>
      <c r="EQ120" s="254"/>
      <c r="ER120" s="254"/>
      <c r="ES120" s="254"/>
      <c r="ET120" s="254"/>
      <c r="EU120" s="254"/>
      <c r="EV120" s="254"/>
      <c r="EW120" s="522"/>
      <c r="EX120" s="522"/>
      <c r="EY120" s="522"/>
      <c r="EZ120" s="522"/>
      <c r="FA120" s="522"/>
      <c r="FB120" s="522"/>
      <c r="FC120" s="522"/>
      <c r="FD120" s="522"/>
      <c r="FE120" s="522"/>
      <c r="FF120" s="522"/>
      <c r="FG120" s="522"/>
      <c r="FH120" s="522"/>
      <c r="FI120" s="522"/>
      <c r="FJ120" s="524"/>
      <c r="FK120" s="524"/>
      <c r="FL120" s="254"/>
      <c r="FM120" s="254"/>
      <c r="FN120" s="254"/>
      <c r="FO120" s="254"/>
      <c r="FP120" s="254"/>
      <c r="FQ120" s="254"/>
      <c r="FR120" s="254"/>
      <c r="FS120" s="254"/>
      <c r="FT120" s="254"/>
      <c r="FU120" s="254"/>
      <c r="FV120" s="254"/>
      <c r="FW120" s="254"/>
      <c r="FX120" s="254"/>
      <c r="FY120" s="254"/>
      <c r="FZ120" s="254"/>
      <c r="GA120" s="254"/>
      <c r="GB120" s="254"/>
      <c r="GC120" s="254"/>
      <c r="GD120" s="522"/>
      <c r="GE120" s="522"/>
      <c r="GF120" s="522"/>
      <c r="GG120" s="522"/>
      <c r="GH120" s="522"/>
      <c r="GI120" s="522"/>
      <c r="GJ120" s="522"/>
      <c r="GK120" s="522"/>
      <c r="GL120" s="522"/>
      <c r="GM120" s="522"/>
      <c r="GN120" s="522"/>
      <c r="GO120" s="522"/>
      <c r="GP120" s="522"/>
      <c r="GQ120" s="524"/>
      <c r="GR120" s="524"/>
      <c r="GS120" s="254"/>
      <c r="GT120" s="254"/>
      <c r="GU120" s="254"/>
      <c r="GV120" s="254"/>
      <c r="GW120" s="254"/>
      <c r="GX120" s="254"/>
      <c r="GY120" s="254"/>
      <c r="GZ120" s="254"/>
      <c r="HA120" s="254"/>
      <c r="HB120" s="254"/>
      <c r="HC120" s="254"/>
      <c r="HD120" s="254"/>
      <c r="HE120" s="254"/>
      <c r="HF120" s="254"/>
      <c r="HG120" s="254"/>
      <c r="HH120" s="254"/>
      <c r="HI120" s="254"/>
      <c r="HJ120" s="254"/>
      <c r="HK120" s="522"/>
      <c r="HL120" s="522"/>
      <c r="HM120" s="522"/>
      <c r="HN120" s="522"/>
      <c r="HO120" s="522"/>
      <c r="HP120" s="522"/>
      <c r="HQ120" s="522"/>
      <c r="HR120" s="522"/>
      <c r="HS120" s="522"/>
      <c r="HT120" s="522"/>
      <c r="HU120" s="522"/>
      <c r="HV120" s="522"/>
      <c r="HW120" s="522"/>
      <c r="HZ120" s="254"/>
      <c r="IA120" s="254"/>
      <c r="IB120" s="254"/>
      <c r="IC120" s="254"/>
      <c r="ID120" s="254"/>
      <c r="IE120" s="254"/>
      <c r="IF120" s="254"/>
      <c r="IG120" s="254"/>
      <c r="IH120" s="254"/>
      <c r="II120" s="254"/>
      <c r="IJ120" s="254"/>
      <c r="IK120" s="254"/>
      <c r="IL120" s="254"/>
      <c r="IM120" s="254"/>
      <c r="IN120" s="254"/>
      <c r="IO120" s="254"/>
      <c r="IP120" s="254"/>
      <c r="IQ120" s="254"/>
      <c r="IR120" s="522"/>
      <c r="IS120" s="522"/>
      <c r="IT120" s="522"/>
      <c r="IU120" s="522"/>
      <c r="IV120" s="522"/>
      <c r="IW120" s="522"/>
      <c r="IX120" s="522"/>
      <c r="IY120" s="522"/>
      <c r="IZ120" s="522"/>
      <c r="JA120" s="522"/>
      <c r="JB120" s="522"/>
      <c r="JC120" s="523"/>
      <c r="JD120" s="254">
        <f t="shared" si="346"/>
        <v>0</v>
      </c>
      <c r="JG120" s="254"/>
      <c r="JH120" s="254"/>
      <c r="JI120" s="254"/>
      <c r="JJ120" s="254"/>
      <c r="JK120" s="254"/>
      <c r="JL120" s="254"/>
      <c r="JM120" s="254"/>
      <c r="JN120" s="254"/>
      <c r="JO120" s="254"/>
      <c r="JP120" s="254"/>
      <c r="JQ120" s="254"/>
      <c r="JR120" s="254"/>
      <c r="JS120" s="254"/>
      <c r="JT120" s="254"/>
      <c r="JU120" s="254"/>
      <c r="JV120" s="254"/>
      <c r="JW120" s="254"/>
      <c r="JX120" s="254"/>
      <c r="JY120" s="522"/>
      <c r="JZ120" s="522"/>
      <c r="KA120" s="522"/>
      <c r="KB120" s="522"/>
      <c r="KC120" s="522"/>
      <c r="KD120" s="522"/>
      <c r="KE120" s="522"/>
      <c r="KF120" s="522"/>
      <c r="KG120" s="522"/>
      <c r="KH120" s="522"/>
      <c r="KI120" s="522"/>
      <c r="KJ120" s="522"/>
      <c r="KK120" s="242">
        <f t="shared" si="341"/>
        <v>0</v>
      </c>
      <c r="KL120" s="234"/>
      <c r="KN120" s="254"/>
      <c r="KO120" s="254"/>
      <c r="KP120" s="254"/>
      <c r="KQ120" s="254"/>
      <c r="KR120" s="254"/>
      <c r="KS120" s="254"/>
      <c r="KT120" s="254"/>
      <c r="KU120" s="254"/>
      <c r="KV120" s="254"/>
      <c r="KW120" s="254"/>
      <c r="KX120" s="254"/>
      <c r="KY120" s="254"/>
      <c r="KZ120" s="254"/>
      <c r="LA120" s="254"/>
      <c r="LB120" s="254"/>
      <c r="LC120" s="254"/>
      <c r="LD120" s="254"/>
      <c r="LE120" s="254"/>
      <c r="LF120" s="522"/>
      <c r="LG120" s="522"/>
      <c r="LH120" s="522"/>
      <c r="LI120" s="522"/>
      <c r="LJ120" s="522"/>
      <c r="LK120" s="522"/>
      <c r="LL120" s="522"/>
      <c r="LM120" s="522"/>
      <c r="LN120" s="522"/>
      <c r="LO120" s="522"/>
      <c r="LP120" s="522"/>
      <c r="LQ120" s="522"/>
      <c r="LR120" s="242">
        <f t="shared" si="342"/>
        <v>0</v>
      </c>
      <c r="LU120" s="254"/>
      <c r="LV120" s="254"/>
      <c r="LW120" s="254"/>
      <c r="LX120" s="254"/>
      <c r="LY120" s="254"/>
      <c r="LZ120" s="254"/>
      <c r="MA120" s="254"/>
      <c r="MB120" s="254"/>
      <c r="MC120" s="254"/>
      <c r="MD120" s="254"/>
      <c r="ME120" s="254"/>
      <c r="MF120" s="254"/>
      <c r="MG120" s="254"/>
      <c r="MH120" s="254"/>
      <c r="MI120" s="254"/>
      <c r="MJ120" s="254"/>
      <c r="MK120" s="254"/>
      <c r="ML120" s="254"/>
      <c r="MM120" s="522"/>
      <c r="MN120" s="522"/>
      <c r="MO120" s="522"/>
      <c r="MP120" s="522"/>
      <c r="MQ120" s="522"/>
      <c r="MR120" s="522"/>
      <c r="MS120" s="522"/>
      <c r="MT120" s="522"/>
      <c r="MU120" s="522"/>
      <c r="MV120" s="522"/>
      <c r="MW120" s="522"/>
      <c r="MX120" s="522"/>
      <c r="MY120" s="242">
        <f t="shared" si="343"/>
        <v>0</v>
      </c>
      <c r="NB120" s="254"/>
      <c r="NC120" s="254"/>
      <c r="ND120" s="254"/>
      <c r="NE120" s="254">
        <v>62710303</v>
      </c>
      <c r="NF120" s="254"/>
      <c r="NG120" s="254"/>
      <c r="NH120" s="254"/>
      <c r="NI120" s="254"/>
      <c r="NJ120" s="254"/>
      <c r="NK120" s="254"/>
      <c r="NL120" s="254"/>
      <c r="NM120" s="254"/>
      <c r="NN120" s="254"/>
      <c r="NO120" s="254"/>
      <c r="NP120" s="254"/>
      <c r="NQ120" s="254"/>
      <c r="NR120" s="254"/>
      <c r="NS120" s="254"/>
      <c r="NT120" s="522"/>
      <c r="NU120" s="522"/>
      <c r="NV120" s="522"/>
      <c r="NW120" s="522"/>
      <c r="NX120" s="522"/>
      <c r="NY120" s="522"/>
      <c r="NZ120" s="522"/>
      <c r="OA120" s="522"/>
      <c r="OB120" s="522"/>
      <c r="OC120" s="522"/>
      <c r="OD120" s="522"/>
      <c r="OE120" s="522"/>
      <c r="OF120" s="242">
        <f t="shared" si="335"/>
        <v>62710303</v>
      </c>
      <c r="OI120" s="254"/>
      <c r="OJ120" s="254"/>
      <c r="OK120" s="254"/>
      <c r="OL120" s="254"/>
      <c r="OM120" s="254"/>
      <c r="ON120" s="254"/>
      <c r="OO120" s="254"/>
      <c r="OP120" s="254"/>
      <c r="OQ120" s="254"/>
      <c r="OR120" s="254"/>
      <c r="OS120" s="254"/>
      <c r="OT120" s="254"/>
      <c r="OU120" s="254"/>
      <c r="OV120" s="254"/>
      <c r="OW120" s="254"/>
      <c r="OX120" s="254"/>
      <c r="OY120" s="254"/>
      <c r="OZ120" s="254"/>
      <c r="PA120" s="522"/>
      <c r="PB120" s="522"/>
      <c r="PC120" s="522"/>
      <c r="PD120" s="522"/>
      <c r="PE120" s="522"/>
      <c r="PF120" s="522"/>
      <c r="PG120" s="522"/>
      <c r="PH120" s="522"/>
      <c r="PI120" s="522"/>
      <c r="PJ120" s="522"/>
      <c r="PK120" s="522"/>
      <c r="PL120" s="522"/>
      <c r="PM120" s="240">
        <f t="shared" si="344"/>
        <v>0</v>
      </c>
      <c r="PP120" s="254"/>
      <c r="PQ120" s="254"/>
      <c r="PR120" s="254"/>
      <c r="PS120" s="254"/>
      <c r="PT120" s="254"/>
      <c r="PU120" s="254"/>
      <c r="PV120" s="254"/>
      <c r="PW120" s="254"/>
      <c r="PX120" s="254"/>
      <c r="PY120" s="254"/>
      <c r="PZ120" s="254"/>
      <c r="QA120" s="254"/>
      <c r="QB120" s="254"/>
      <c r="QC120" s="254"/>
      <c r="QD120" s="254"/>
      <c r="QE120" s="254"/>
      <c r="QF120" s="254"/>
      <c r="QG120" s="254"/>
      <c r="QH120" s="522"/>
      <c r="QI120" s="522"/>
      <c r="QJ120" s="522"/>
      <c r="QK120" s="522"/>
      <c r="QL120" s="522"/>
      <c r="QM120" s="522"/>
      <c r="QN120" s="522"/>
      <c r="QO120" s="522"/>
      <c r="QP120" s="522"/>
      <c r="QQ120" s="522"/>
      <c r="QR120" s="522"/>
      <c r="QS120" s="522"/>
      <c r="QT120" s="242">
        <f t="shared" si="345"/>
        <v>0</v>
      </c>
      <c r="QU120" s="235"/>
      <c r="QV120" s="235"/>
      <c r="QW120" s="254"/>
      <c r="QX120" s="254"/>
      <c r="QY120" s="254"/>
      <c r="QZ120" s="254"/>
      <c r="RA120" s="254"/>
      <c r="RB120" s="254"/>
      <c r="RC120" s="254"/>
      <c r="RD120" s="254"/>
      <c r="RE120" s="254"/>
      <c r="RF120" s="254"/>
      <c r="RG120" s="254"/>
      <c r="RH120" s="254"/>
      <c r="RI120" s="254"/>
      <c r="RJ120" s="254"/>
      <c r="RK120" s="254"/>
      <c r="RL120" s="254"/>
      <c r="RM120" s="254"/>
      <c r="RN120" s="254"/>
      <c r="RO120" s="522"/>
      <c r="RP120" s="522"/>
      <c r="RQ120" s="522"/>
      <c r="RR120" s="522"/>
      <c r="RS120" s="522"/>
      <c r="RT120" s="522"/>
      <c r="RU120" s="522"/>
      <c r="RV120" s="522"/>
      <c r="RW120" s="522"/>
      <c r="RX120" s="522"/>
      <c r="RY120" s="522"/>
      <c r="RZ120" s="522"/>
      <c r="SA120" s="522"/>
    </row>
    <row r="121" spans="1:495" ht="15" hidden="1" outlineLevel="1">
      <c r="A121" s="604">
        <f t="shared" si="253"/>
        <v>109</v>
      </c>
      <c r="B121" s="331"/>
      <c r="C121" s="522"/>
      <c r="D121" s="522"/>
      <c r="E121" s="327"/>
      <c r="F121" s="254"/>
      <c r="G121" s="522"/>
      <c r="H121" s="522"/>
      <c r="I121" s="522"/>
      <c r="J121" s="522"/>
      <c r="K121" s="522"/>
      <c r="L121" s="522"/>
      <c r="M121" s="522"/>
      <c r="N121" s="522"/>
      <c r="O121" s="522"/>
      <c r="P121" s="522"/>
      <c r="Q121" s="522"/>
      <c r="R121" s="522"/>
      <c r="S121" s="522"/>
      <c r="T121" s="522"/>
      <c r="U121" s="522"/>
      <c r="V121" s="522"/>
      <c r="W121" s="522"/>
      <c r="X121" s="522"/>
      <c r="Y121" s="522"/>
      <c r="Z121" s="522"/>
      <c r="AA121" s="522"/>
      <c r="AB121" s="522"/>
      <c r="AC121" s="522"/>
      <c r="AD121" s="522"/>
      <c r="AE121" s="522"/>
      <c r="AF121" s="522"/>
      <c r="AG121" s="522"/>
      <c r="AH121" s="524"/>
      <c r="AI121" s="524"/>
      <c r="AJ121" s="254"/>
      <c r="AK121" s="254"/>
      <c r="AL121" s="254"/>
      <c r="AM121" s="254"/>
      <c r="AN121" s="254"/>
      <c r="AO121" s="254"/>
      <c r="AP121" s="254"/>
      <c r="AQ121" s="254"/>
      <c r="AR121" s="254"/>
      <c r="AS121" s="254"/>
      <c r="AT121" s="254"/>
      <c r="AU121" s="254"/>
      <c r="AV121" s="254"/>
      <c r="AW121" s="254"/>
      <c r="AX121" s="254"/>
      <c r="AY121" s="254"/>
      <c r="AZ121" s="254"/>
      <c r="BA121" s="254"/>
      <c r="BB121" s="522"/>
      <c r="BC121" s="522"/>
      <c r="BD121" s="522"/>
      <c r="BE121" s="522"/>
      <c r="BF121" s="522"/>
      <c r="BG121" s="522"/>
      <c r="BH121" s="522"/>
      <c r="BI121" s="522"/>
      <c r="BJ121" s="522"/>
      <c r="BK121" s="522"/>
      <c r="BL121" s="522"/>
      <c r="BM121" s="522"/>
      <c r="BN121" s="522"/>
      <c r="BO121" s="524"/>
      <c r="BP121" s="524"/>
      <c r="BQ121" s="254"/>
      <c r="BR121" s="254"/>
      <c r="BS121" s="254"/>
      <c r="BT121" s="254"/>
      <c r="BU121" s="254"/>
      <c r="BV121" s="254"/>
      <c r="BW121" s="254"/>
      <c r="BX121" s="254"/>
      <c r="BY121" s="254"/>
      <c r="BZ121" s="254"/>
      <c r="CA121" s="254"/>
      <c r="CB121" s="254"/>
      <c r="CC121" s="254"/>
      <c r="CD121" s="254"/>
      <c r="CE121" s="254"/>
      <c r="CF121" s="254"/>
      <c r="CG121" s="254"/>
      <c r="CH121" s="254"/>
      <c r="CI121" s="522"/>
      <c r="CJ121" s="522"/>
      <c r="CK121" s="522"/>
      <c r="CL121" s="522"/>
      <c r="CM121" s="522"/>
      <c r="CN121" s="522"/>
      <c r="CO121" s="522"/>
      <c r="CP121" s="522"/>
      <c r="CQ121" s="522"/>
      <c r="CR121" s="522"/>
      <c r="CS121" s="522"/>
      <c r="CT121" s="522"/>
      <c r="CU121" s="522"/>
      <c r="CV121" s="524"/>
      <c r="CW121" s="524"/>
      <c r="CX121" s="254"/>
      <c r="CY121" s="254"/>
      <c r="CZ121" s="254"/>
      <c r="DA121" s="254"/>
      <c r="DB121" s="254"/>
      <c r="DC121" s="254"/>
      <c r="DD121" s="254"/>
      <c r="DE121" s="254"/>
      <c r="DF121" s="254"/>
      <c r="DG121" s="254"/>
      <c r="DH121" s="254"/>
      <c r="DI121" s="254"/>
      <c r="DJ121" s="254"/>
      <c r="DK121" s="254"/>
      <c r="DL121" s="254"/>
      <c r="DM121" s="254"/>
      <c r="DN121" s="254"/>
      <c r="DO121" s="254"/>
      <c r="DP121" s="522"/>
      <c r="DQ121" s="522"/>
      <c r="DR121" s="522"/>
      <c r="DS121" s="522"/>
      <c r="DT121" s="522"/>
      <c r="DU121" s="522"/>
      <c r="DV121" s="522"/>
      <c r="DW121" s="522"/>
      <c r="DX121" s="522"/>
      <c r="DY121" s="522"/>
      <c r="DZ121" s="522"/>
      <c r="EA121" s="522"/>
      <c r="EB121" s="522"/>
      <c r="EC121" s="524"/>
      <c r="ED121" s="524"/>
      <c r="EE121" s="254"/>
      <c r="EF121" s="254"/>
      <c r="EG121" s="254"/>
      <c r="EH121" s="254"/>
      <c r="EI121" s="254"/>
      <c r="EJ121" s="254"/>
      <c r="EK121" s="254"/>
      <c r="EL121" s="254"/>
      <c r="EM121" s="254"/>
      <c r="EN121" s="254"/>
      <c r="EO121" s="254"/>
      <c r="EP121" s="254"/>
      <c r="EQ121" s="254"/>
      <c r="ER121" s="254"/>
      <c r="ES121" s="254"/>
      <c r="ET121" s="254"/>
      <c r="EU121" s="254"/>
      <c r="EV121" s="254"/>
      <c r="EW121" s="522"/>
      <c r="EX121" s="522"/>
      <c r="EY121" s="522"/>
      <c r="EZ121" s="522"/>
      <c r="FA121" s="522"/>
      <c r="FB121" s="522"/>
      <c r="FC121" s="522"/>
      <c r="FD121" s="522"/>
      <c r="FE121" s="522"/>
      <c r="FF121" s="522"/>
      <c r="FG121" s="522"/>
      <c r="FH121" s="522"/>
      <c r="FI121" s="522"/>
      <c r="FJ121" s="524"/>
      <c r="FK121" s="524"/>
      <c r="FL121" s="254"/>
      <c r="FM121" s="254"/>
      <c r="FN121" s="254"/>
      <c r="FO121" s="254"/>
      <c r="FP121" s="254"/>
      <c r="FQ121" s="254"/>
      <c r="FR121" s="254"/>
      <c r="FS121" s="254"/>
      <c r="FT121" s="254"/>
      <c r="FU121" s="254"/>
      <c r="FV121" s="254"/>
      <c r="FW121" s="254"/>
      <c r="FX121" s="254"/>
      <c r="FY121" s="254"/>
      <c r="FZ121" s="254"/>
      <c r="GA121" s="254"/>
      <c r="GB121" s="254"/>
      <c r="GC121" s="254"/>
      <c r="GD121" s="522"/>
      <c r="GE121" s="522"/>
      <c r="GF121" s="522"/>
      <c r="GG121" s="522"/>
      <c r="GH121" s="522"/>
      <c r="GI121" s="522"/>
      <c r="GJ121" s="522"/>
      <c r="GK121" s="522"/>
      <c r="GL121" s="522"/>
      <c r="GM121" s="522"/>
      <c r="GN121" s="522"/>
      <c r="GO121" s="522"/>
      <c r="GP121" s="522"/>
      <c r="GQ121" s="524"/>
      <c r="GR121" s="524"/>
      <c r="GS121" s="254"/>
      <c r="GT121" s="254"/>
      <c r="GU121" s="254"/>
      <c r="GV121" s="254"/>
      <c r="GW121" s="254"/>
      <c r="GX121" s="254"/>
      <c r="GY121" s="254"/>
      <c r="GZ121" s="254"/>
      <c r="HA121" s="254"/>
      <c r="HB121" s="254"/>
      <c r="HC121" s="254"/>
      <c r="HD121" s="254"/>
      <c r="HE121" s="254"/>
      <c r="HF121" s="254"/>
      <c r="HG121" s="254"/>
      <c r="HH121" s="254"/>
      <c r="HI121" s="254"/>
      <c r="HJ121" s="254"/>
      <c r="HK121" s="522"/>
      <c r="HL121" s="522"/>
      <c r="HM121" s="522"/>
      <c r="HN121" s="522"/>
      <c r="HO121" s="522"/>
      <c r="HP121" s="522"/>
      <c r="HQ121" s="522"/>
      <c r="HR121" s="522"/>
      <c r="HS121" s="522"/>
      <c r="HT121" s="522"/>
      <c r="HU121" s="522"/>
      <c r="HV121" s="522"/>
      <c r="HW121" s="522"/>
      <c r="HZ121" s="254"/>
      <c r="IA121" s="254"/>
      <c r="IB121" s="254"/>
      <c r="IC121" s="254"/>
      <c r="ID121" s="254"/>
      <c r="IE121" s="254"/>
      <c r="IF121" s="254"/>
      <c r="IG121" s="254"/>
      <c r="IH121" s="254"/>
      <c r="II121" s="254"/>
      <c r="IJ121" s="254"/>
      <c r="IK121" s="254"/>
      <c r="IL121" s="254"/>
      <c r="IM121" s="254"/>
      <c r="IN121" s="254"/>
      <c r="IO121" s="254"/>
      <c r="IP121" s="254"/>
      <c r="IQ121" s="254"/>
      <c r="IR121" s="522"/>
      <c r="IS121" s="522"/>
      <c r="IT121" s="522"/>
      <c r="IU121" s="522"/>
      <c r="IV121" s="522"/>
      <c r="IW121" s="522"/>
      <c r="IX121" s="522"/>
      <c r="IY121" s="522"/>
      <c r="IZ121" s="522"/>
      <c r="JA121" s="522"/>
      <c r="JB121" s="522"/>
      <c r="JC121" s="523"/>
      <c r="JD121" s="254">
        <f t="shared" si="346"/>
        <v>0</v>
      </c>
      <c r="JG121" s="254"/>
      <c r="JH121" s="254"/>
      <c r="JI121" s="254"/>
      <c r="JJ121" s="254"/>
      <c r="JK121" s="254"/>
      <c r="JL121" s="254"/>
      <c r="JM121" s="254"/>
      <c r="JN121" s="254"/>
      <c r="JO121" s="254"/>
      <c r="JP121" s="254"/>
      <c r="JQ121" s="254"/>
      <c r="JR121" s="254"/>
      <c r="JS121" s="254"/>
      <c r="JT121" s="254"/>
      <c r="JU121" s="254"/>
      <c r="JV121" s="254"/>
      <c r="JW121" s="254"/>
      <c r="JX121" s="254"/>
      <c r="JY121" s="522"/>
      <c r="JZ121" s="522"/>
      <c r="KA121" s="522"/>
      <c r="KB121" s="522"/>
      <c r="KC121" s="522"/>
      <c r="KD121" s="522"/>
      <c r="KE121" s="522"/>
      <c r="KF121" s="522"/>
      <c r="KG121" s="522"/>
      <c r="KH121" s="522"/>
      <c r="KI121" s="522"/>
      <c r="KJ121" s="522"/>
      <c r="KK121" s="242">
        <f t="shared" si="341"/>
        <v>0</v>
      </c>
      <c r="KL121" s="234"/>
      <c r="KN121" s="254"/>
      <c r="KO121" s="254"/>
      <c r="KP121" s="254"/>
      <c r="KQ121" s="254"/>
      <c r="KR121" s="254"/>
      <c r="KS121" s="254"/>
      <c r="KT121" s="254"/>
      <c r="KU121" s="254"/>
      <c r="KV121" s="254"/>
      <c r="KW121" s="254"/>
      <c r="KX121" s="254"/>
      <c r="KY121" s="254"/>
      <c r="KZ121" s="254"/>
      <c r="LA121" s="254"/>
      <c r="LB121" s="254"/>
      <c r="LC121" s="254"/>
      <c r="LD121" s="254"/>
      <c r="LE121" s="254"/>
      <c r="LF121" s="522"/>
      <c r="LG121" s="522"/>
      <c r="LH121" s="522"/>
      <c r="LI121" s="522"/>
      <c r="LJ121" s="522"/>
      <c r="LK121" s="522"/>
      <c r="LL121" s="522"/>
      <c r="LM121" s="522"/>
      <c r="LN121" s="522"/>
      <c r="LO121" s="522"/>
      <c r="LP121" s="522"/>
      <c r="LQ121" s="522"/>
      <c r="LR121" s="242">
        <f t="shared" si="342"/>
        <v>0</v>
      </c>
      <c r="LU121" s="254"/>
      <c r="LV121" s="254"/>
      <c r="LW121" s="254"/>
      <c r="LX121" s="254"/>
      <c r="LY121" s="254"/>
      <c r="LZ121" s="254"/>
      <c r="MA121" s="254"/>
      <c r="MB121" s="254"/>
      <c r="MC121" s="254"/>
      <c r="MD121" s="254"/>
      <c r="ME121" s="254"/>
      <c r="MF121" s="254"/>
      <c r="MG121" s="254"/>
      <c r="MH121" s="254"/>
      <c r="MI121" s="254"/>
      <c r="MJ121" s="254"/>
      <c r="MK121" s="254"/>
      <c r="ML121" s="254"/>
      <c r="MM121" s="522"/>
      <c r="MN121" s="522"/>
      <c r="MO121" s="522"/>
      <c r="MP121" s="522"/>
      <c r="MQ121" s="522"/>
      <c r="MR121" s="522"/>
      <c r="MS121" s="522"/>
      <c r="MT121" s="522"/>
      <c r="MU121" s="522"/>
      <c r="MV121" s="522"/>
      <c r="MW121" s="522"/>
      <c r="MX121" s="522"/>
      <c r="MY121" s="242">
        <f t="shared" si="343"/>
        <v>0</v>
      </c>
      <c r="NB121" s="254"/>
      <c r="NC121" s="254"/>
      <c r="ND121" s="254"/>
      <c r="NE121" s="254"/>
      <c r="NF121" s="254"/>
      <c r="NG121" s="254"/>
      <c r="NH121" s="254"/>
      <c r="NI121" s="254"/>
      <c r="NJ121" s="254"/>
      <c r="NK121" s="254"/>
      <c r="NL121" s="254"/>
      <c r="NM121" s="254"/>
      <c r="NN121" s="254"/>
      <c r="NO121" s="254"/>
      <c r="NP121" s="254"/>
      <c r="NQ121" s="254"/>
      <c r="NR121" s="254"/>
      <c r="NS121" s="254"/>
      <c r="NT121" s="522"/>
      <c r="NU121" s="522"/>
      <c r="NV121" s="522"/>
      <c r="NW121" s="522"/>
      <c r="NX121" s="522"/>
      <c r="NY121" s="522"/>
      <c r="NZ121" s="522"/>
      <c r="OA121" s="522"/>
      <c r="OB121" s="522"/>
      <c r="OC121" s="522"/>
      <c r="OD121" s="522"/>
      <c r="OE121" s="522"/>
      <c r="OF121" s="242">
        <f t="shared" si="335"/>
        <v>0</v>
      </c>
      <c r="OI121" s="254"/>
      <c r="OJ121" s="254"/>
      <c r="OK121" s="254"/>
      <c r="OL121" s="254">
        <v>978357602</v>
      </c>
      <c r="OM121" s="254"/>
      <c r="ON121" s="254"/>
      <c r="OO121" s="254"/>
      <c r="OP121" s="254"/>
      <c r="OQ121" s="254"/>
      <c r="OR121" s="254"/>
      <c r="OS121" s="254"/>
      <c r="OT121" s="254"/>
      <c r="OU121" s="254"/>
      <c r="OV121" s="254"/>
      <c r="OW121" s="254"/>
      <c r="OX121" s="254"/>
      <c r="OY121" s="254"/>
      <c r="OZ121" s="254"/>
      <c r="PA121" s="522"/>
      <c r="PB121" s="522"/>
      <c r="PC121" s="522"/>
      <c r="PD121" s="522"/>
      <c r="PE121" s="522"/>
      <c r="PF121" s="522"/>
      <c r="PG121" s="522"/>
      <c r="PH121" s="522"/>
      <c r="PI121" s="522"/>
      <c r="PJ121" s="522"/>
      <c r="PK121" s="522"/>
      <c r="PL121" s="522"/>
      <c r="PM121" s="240">
        <f t="shared" si="344"/>
        <v>978357602</v>
      </c>
      <c r="PP121" s="254"/>
      <c r="PQ121" s="254"/>
      <c r="PR121" s="254"/>
      <c r="PS121" s="254"/>
      <c r="PT121" s="254"/>
      <c r="PU121" s="254"/>
      <c r="PV121" s="254"/>
      <c r="PW121" s="254"/>
      <c r="PX121" s="254"/>
      <c r="PY121" s="254"/>
      <c r="PZ121" s="254"/>
      <c r="QA121" s="254"/>
      <c r="QB121" s="254"/>
      <c r="QC121" s="254"/>
      <c r="QD121" s="254"/>
      <c r="QE121" s="254"/>
      <c r="QF121" s="254"/>
      <c r="QG121" s="254"/>
      <c r="QH121" s="522"/>
      <c r="QI121" s="522"/>
      <c r="QJ121" s="522"/>
      <c r="QK121" s="522"/>
      <c r="QL121" s="522"/>
      <c r="QM121" s="522"/>
      <c r="QN121" s="522"/>
      <c r="QO121" s="522"/>
      <c r="QP121" s="522"/>
      <c r="QQ121" s="522"/>
      <c r="QR121" s="522"/>
      <c r="QS121" s="522"/>
      <c r="QT121" s="242">
        <f t="shared" si="345"/>
        <v>0</v>
      </c>
      <c r="QU121" s="235"/>
      <c r="QV121" s="235"/>
      <c r="QW121" s="254"/>
      <c r="QX121" s="254"/>
      <c r="QY121" s="254"/>
      <c r="QZ121" s="254"/>
      <c r="RA121" s="254"/>
      <c r="RB121" s="254"/>
      <c r="RC121" s="254"/>
      <c r="RD121" s="254"/>
      <c r="RE121" s="254"/>
      <c r="RF121" s="254"/>
      <c r="RG121" s="254"/>
      <c r="RH121" s="254"/>
      <c r="RI121" s="254"/>
      <c r="RJ121" s="254"/>
      <c r="RK121" s="254"/>
      <c r="RL121" s="254"/>
      <c r="RM121" s="254"/>
      <c r="RN121" s="254"/>
      <c r="RO121" s="522"/>
      <c r="RP121" s="522"/>
      <c r="RQ121" s="522"/>
      <c r="RR121" s="522"/>
      <c r="RS121" s="522"/>
      <c r="RT121" s="522"/>
      <c r="RU121" s="522"/>
      <c r="RV121" s="522"/>
      <c r="RW121" s="522"/>
      <c r="RX121" s="522"/>
      <c r="RY121" s="522"/>
      <c r="RZ121" s="522"/>
      <c r="SA121" s="522"/>
    </row>
    <row r="122" spans="1:495" ht="15" hidden="1" outlineLevel="1">
      <c r="A122" s="604">
        <f t="shared" si="253"/>
        <v>110</v>
      </c>
      <c r="B122" s="331"/>
      <c r="C122" s="522"/>
      <c r="D122" s="522"/>
      <c r="E122" s="327"/>
      <c r="F122" s="254"/>
      <c r="G122" s="522"/>
      <c r="H122" s="522"/>
      <c r="I122" s="522"/>
      <c r="J122" s="522"/>
      <c r="K122" s="522"/>
      <c r="L122" s="522"/>
      <c r="M122" s="522"/>
      <c r="N122" s="522"/>
      <c r="O122" s="522"/>
      <c r="P122" s="522"/>
      <c r="Q122" s="522"/>
      <c r="R122" s="522"/>
      <c r="S122" s="522"/>
      <c r="T122" s="522"/>
      <c r="U122" s="522"/>
      <c r="V122" s="522"/>
      <c r="W122" s="522"/>
      <c r="X122" s="522"/>
      <c r="Y122" s="522"/>
      <c r="Z122" s="522"/>
      <c r="AA122" s="522"/>
      <c r="AB122" s="522"/>
      <c r="AC122" s="522"/>
      <c r="AD122" s="522"/>
      <c r="AE122" s="522"/>
      <c r="AF122" s="522"/>
      <c r="AG122" s="522"/>
      <c r="AH122" s="524"/>
      <c r="AI122" s="524"/>
      <c r="AJ122" s="254"/>
      <c r="AK122" s="254"/>
      <c r="AL122" s="254"/>
      <c r="AM122" s="254"/>
      <c r="AN122" s="254"/>
      <c r="AO122" s="254"/>
      <c r="AP122" s="254"/>
      <c r="AQ122" s="254"/>
      <c r="AR122" s="254"/>
      <c r="AS122" s="254"/>
      <c r="AT122" s="254"/>
      <c r="AU122" s="254"/>
      <c r="AV122" s="254"/>
      <c r="AW122" s="254"/>
      <c r="AX122" s="254"/>
      <c r="AY122" s="254"/>
      <c r="AZ122" s="254"/>
      <c r="BA122" s="254"/>
      <c r="BB122" s="522"/>
      <c r="BC122" s="522"/>
      <c r="BD122" s="522"/>
      <c r="BE122" s="522"/>
      <c r="BF122" s="522"/>
      <c r="BG122" s="522"/>
      <c r="BH122" s="522"/>
      <c r="BI122" s="522"/>
      <c r="BJ122" s="522"/>
      <c r="BK122" s="522"/>
      <c r="BL122" s="522"/>
      <c r="BM122" s="522"/>
      <c r="BN122" s="522"/>
      <c r="BO122" s="524"/>
      <c r="BP122" s="524"/>
      <c r="BQ122" s="254"/>
      <c r="BR122" s="254"/>
      <c r="BS122" s="254"/>
      <c r="BT122" s="254"/>
      <c r="BU122" s="254"/>
      <c r="BV122" s="254"/>
      <c r="BW122" s="254"/>
      <c r="BX122" s="254"/>
      <c r="BY122" s="254"/>
      <c r="BZ122" s="254"/>
      <c r="CA122" s="254"/>
      <c r="CB122" s="254"/>
      <c r="CC122" s="254"/>
      <c r="CD122" s="254"/>
      <c r="CE122" s="254"/>
      <c r="CF122" s="254"/>
      <c r="CG122" s="254"/>
      <c r="CH122" s="254"/>
      <c r="CI122" s="522"/>
      <c r="CJ122" s="522"/>
      <c r="CK122" s="522"/>
      <c r="CL122" s="522"/>
      <c r="CM122" s="522"/>
      <c r="CN122" s="522"/>
      <c r="CO122" s="522"/>
      <c r="CP122" s="522"/>
      <c r="CQ122" s="522"/>
      <c r="CR122" s="522"/>
      <c r="CS122" s="522"/>
      <c r="CT122" s="522"/>
      <c r="CU122" s="522"/>
      <c r="CV122" s="524"/>
      <c r="CW122" s="524"/>
      <c r="CX122" s="254"/>
      <c r="CY122" s="254"/>
      <c r="CZ122" s="254"/>
      <c r="DA122" s="254"/>
      <c r="DB122" s="254"/>
      <c r="DC122" s="254"/>
      <c r="DD122" s="254"/>
      <c r="DE122" s="254"/>
      <c r="DF122" s="254"/>
      <c r="DG122" s="254"/>
      <c r="DH122" s="254"/>
      <c r="DI122" s="254"/>
      <c r="DJ122" s="254"/>
      <c r="DK122" s="254"/>
      <c r="DL122" s="254"/>
      <c r="DM122" s="254"/>
      <c r="DN122" s="254"/>
      <c r="DO122" s="254"/>
      <c r="DP122" s="522"/>
      <c r="DQ122" s="522"/>
      <c r="DR122" s="522"/>
      <c r="DS122" s="522"/>
      <c r="DT122" s="522"/>
      <c r="DU122" s="522"/>
      <c r="DV122" s="522"/>
      <c r="DW122" s="522"/>
      <c r="DX122" s="522"/>
      <c r="DY122" s="522"/>
      <c r="DZ122" s="522"/>
      <c r="EA122" s="522"/>
      <c r="EB122" s="522"/>
      <c r="EC122" s="524"/>
      <c r="ED122" s="524"/>
      <c r="EE122" s="254"/>
      <c r="EF122" s="254"/>
      <c r="EG122" s="254"/>
      <c r="EH122" s="254"/>
      <c r="EI122" s="254"/>
      <c r="EJ122" s="254"/>
      <c r="EK122" s="254"/>
      <c r="EL122" s="254"/>
      <c r="EM122" s="254"/>
      <c r="EN122" s="254"/>
      <c r="EO122" s="254"/>
      <c r="EP122" s="254"/>
      <c r="EQ122" s="254"/>
      <c r="ER122" s="254"/>
      <c r="ES122" s="254"/>
      <c r="ET122" s="254"/>
      <c r="EU122" s="254"/>
      <c r="EV122" s="254"/>
      <c r="EW122" s="522"/>
      <c r="EX122" s="522"/>
      <c r="EY122" s="522"/>
      <c r="EZ122" s="522"/>
      <c r="FA122" s="522"/>
      <c r="FB122" s="522"/>
      <c r="FC122" s="522"/>
      <c r="FD122" s="522"/>
      <c r="FE122" s="522"/>
      <c r="FF122" s="522"/>
      <c r="FG122" s="522"/>
      <c r="FH122" s="522"/>
      <c r="FI122" s="522"/>
      <c r="FJ122" s="524"/>
      <c r="FK122" s="524"/>
      <c r="FL122" s="254"/>
      <c r="FM122" s="254"/>
      <c r="FN122" s="254"/>
      <c r="FO122" s="254"/>
      <c r="FP122" s="254"/>
      <c r="FQ122" s="254"/>
      <c r="FR122" s="254"/>
      <c r="FS122" s="254"/>
      <c r="FT122" s="254"/>
      <c r="FU122" s="254"/>
      <c r="FV122" s="254"/>
      <c r="FW122" s="254"/>
      <c r="FX122" s="254"/>
      <c r="FY122" s="254"/>
      <c r="FZ122" s="254"/>
      <c r="GA122" s="254"/>
      <c r="GB122" s="254"/>
      <c r="GC122" s="254"/>
      <c r="GD122" s="522"/>
      <c r="GE122" s="522"/>
      <c r="GF122" s="522"/>
      <c r="GG122" s="522"/>
      <c r="GH122" s="522"/>
      <c r="GI122" s="522"/>
      <c r="GJ122" s="522"/>
      <c r="GK122" s="522"/>
      <c r="GL122" s="522"/>
      <c r="GM122" s="522"/>
      <c r="GN122" s="522"/>
      <c r="GO122" s="522"/>
      <c r="GP122" s="522"/>
      <c r="GQ122" s="524"/>
      <c r="GR122" s="524"/>
      <c r="GS122" s="254"/>
      <c r="GT122" s="254"/>
      <c r="GU122" s="254"/>
      <c r="GV122" s="254"/>
      <c r="GW122" s="254"/>
      <c r="GX122" s="254"/>
      <c r="GY122" s="254"/>
      <c r="GZ122" s="254"/>
      <c r="HA122" s="254"/>
      <c r="HB122" s="254"/>
      <c r="HC122" s="254"/>
      <c r="HD122" s="254"/>
      <c r="HE122" s="254"/>
      <c r="HF122" s="254"/>
      <c r="HG122" s="254"/>
      <c r="HH122" s="254"/>
      <c r="HI122" s="254"/>
      <c r="HJ122" s="254"/>
      <c r="HK122" s="522"/>
      <c r="HL122" s="522"/>
      <c r="HM122" s="522"/>
      <c r="HN122" s="522"/>
      <c r="HO122" s="522"/>
      <c r="HP122" s="522"/>
      <c r="HQ122" s="522"/>
      <c r="HR122" s="522"/>
      <c r="HS122" s="522"/>
      <c r="HT122" s="522"/>
      <c r="HU122" s="522"/>
      <c r="HV122" s="522"/>
      <c r="HW122" s="522"/>
      <c r="HZ122" s="254"/>
      <c r="IA122" s="254"/>
      <c r="IB122" s="254"/>
      <c r="IC122" s="254">
        <v>86701</v>
      </c>
      <c r="ID122" s="254"/>
      <c r="IE122" s="254">
        <v>86701</v>
      </c>
      <c r="IF122" s="254"/>
      <c r="IG122" s="254"/>
      <c r="IH122" s="254"/>
      <c r="II122" s="254">
        <v>86701</v>
      </c>
      <c r="IJ122" s="254"/>
      <c r="IK122" s="254"/>
      <c r="IL122" s="254"/>
      <c r="IM122" s="254"/>
      <c r="IN122" s="254" t="s">
        <v>341</v>
      </c>
      <c r="IO122" s="254"/>
      <c r="IP122" s="254"/>
      <c r="IQ122" s="254"/>
      <c r="IR122" s="522"/>
      <c r="IS122" s="522"/>
      <c r="IT122" s="522"/>
      <c r="IU122" s="522"/>
      <c r="IV122" s="522"/>
      <c r="IW122" s="522"/>
      <c r="IX122" s="522"/>
      <c r="IY122" s="522"/>
      <c r="IZ122" s="522"/>
      <c r="JA122" s="522"/>
      <c r="JB122" s="522"/>
      <c r="JC122" s="523"/>
      <c r="JD122" s="254">
        <f t="shared" si="326"/>
        <v>86701</v>
      </c>
      <c r="JG122" s="254"/>
      <c r="JH122" s="254"/>
      <c r="JI122" s="254"/>
      <c r="JJ122" s="254"/>
      <c r="JK122" s="254"/>
      <c r="JL122" s="254"/>
      <c r="JM122" s="254"/>
      <c r="JN122" s="254"/>
      <c r="JO122" s="254"/>
      <c r="JP122" s="254"/>
      <c r="JQ122" s="254"/>
      <c r="JR122" s="254"/>
      <c r="JS122" s="254"/>
      <c r="JT122" s="254"/>
      <c r="JU122" s="254"/>
      <c r="JV122" s="254"/>
      <c r="JW122" s="254"/>
      <c r="JX122" s="254"/>
      <c r="JY122" s="522"/>
      <c r="JZ122" s="522"/>
      <c r="KA122" s="522"/>
      <c r="KB122" s="522"/>
      <c r="KC122" s="522"/>
      <c r="KD122" s="522"/>
      <c r="KE122" s="522"/>
      <c r="KF122" s="522"/>
      <c r="KG122" s="522"/>
      <c r="KH122" s="522"/>
      <c r="KI122" s="522"/>
      <c r="KJ122" s="522"/>
      <c r="KK122" s="242">
        <f t="shared" si="341"/>
        <v>0</v>
      </c>
      <c r="KL122" s="234"/>
      <c r="KN122" s="254"/>
      <c r="KO122" s="254"/>
      <c r="KP122" s="254"/>
      <c r="KQ122" s="254"/>
      <c r="KR122" s="254"/>
      <c r="KS122" s="254"/>
      <c r="KT122" s="254"/>
      <c r="KU122" s="254"/>
      <c r="KV122" s="254"/>
      <c r="KW122" s="254"/>
      <c r="KX122" s="254"/>
      <c r="KY122" s="254"/>
      <c r="KZ122" s="254"/>
      <c r="LA122" s="254"/>
      <c r="LB122" s="254"/>
      <c r="LC122" s="254"/>
      <c r="LD122" s="254"/>
      <c r="LE122" s="254"/>
      <c r="LF122" s="522"/>
      <c r="LG122" s="522"/>
      <c r="LH122" s="522"/>
      <c r="LI122" s="522"/>
      <c r="LJ122" s="522"/>
      <c r="LK122" s="522"/>
      <c r="LL122" s="522"/>
      <c r="LM122" s="522"/>
      <c r="LN122" s="522"/>
      <c r="LO122" s="522"/>
      <c r="LP122" s="522"/>
      <c r="LQ122" s="522"/>
      <c r="LR122" s="242">
        <f t="shared" si="342"/>
        <v>0</v>
      </c>
      <c r="LU122" s="254"/>
      <c r="LV122" s="254"/>
      <c r="LW122" s="254"/>
      <c r="LX122" s="254"/>
      <c r="LY122" s="254"/>
      <c r="LZ122" s="254"/>
      <c r="MA122" s="254"/>
      <c r="MB122" s="254"/>
      <c r="MC122" s="254"/>
      <c r="MD122" s="254"/>
      <c r="ME122" s="254"/>
      <c r="MF122" s="254"/>
      <c r="MG122" s="254"/>
      <c r="MH122" s="254"/>
      <c r="MI122" s="254"/>
      <c r="MJ122" s="254"/>
      <c r="MK122" s="254"/>
      <c r="ML122" s="254"/>
      <c r="MM122" s="522"/>
      <c r="MN122" s="522"/>
      <c r="MO122" s="522"/>
      <c r="MP122" s="522"/>
      <c r="MQ122" s="522"/>
      <c r="MR122" s="522"/>
      <c r="MS122" s="522"/>
      <c r="MT122" s="522"/>
      <c r="MU122" s="522"/>
      <c r="MV122" s="522"/>
      <c r="MW122" s="522"/>
      <c r="MX122" s="522"/>
      <c r="MY122" s="242">
        <f t="shared" si="343"/>
        <v>0</v>
      </c>
      <c r="NB122" s="254"/>
      <c r="NC122" s="254"/>
      <c r="ND122" s="254"/>
      <c r="NE122" s="254"/>
      <c r="NF122" s="254"/>
      <c r="NG122" s="254"/>
      <c r="NH122" s="254"/>
      <c r="NI122" s="254"/>
      <c r="NJ122" s="254"/>
      <c r="NK122" s="254"/>
      <c r="NL122" s="254"/>
      <c r="NM122" s="254"/>
      <c r="NN122" s="254"/>
      <c r="NO122" s="254"/>
      <c r="NP122" s="254"/>
      <c r="NQ122" s="254"/>
      <c r="NR122" s="254"/>
      <c r="NS122" s="254"/>
      <c r="NT122" s="522"/>
      <c r="NU122" s="522"/>
      <c r="NV122" s="522"/>
      <c r="NW122" s="522"/>
      <c r="NX122" s="522"/>
      <c r="NY122" s="522"/>
      <c r="NZ122" s="522"/>
      <c r="OA122" s="522"/>
      <c r="OB122" s="522"/>
      <c r="OC122" s="522"/>
      <c r="OD122" s="522"/>
      <c r="OE122" s="522"/>
      <c r="OF122" s="242">
        <f t="shared" si="335"/>
        <v>0</v>
      </c>
      <c r="OI122" s="254"/>
      <c r="OJ122" s="254"/>
      <c r="OK122" s="254"/>
      <c r="OL122" s="254"/>
      <c r="OM122" s="254"/>
      <c r="ON122" s="254"/>
      <c r="OO122" s="254"/>
      <c r="OP122" s="254"/>
      <c r="OQ122" s="254"/>
      <c r="OR122" s="254"/>
      <c r="OS122" s="254"/>
      <c r="OT122" s="254"/>
      <c r="OU122" s="254"/>
      <c r="OV122" s="254"/>
      <c r="OW122" s="254"/>
      <c r="OX122" s="254"/>
      <c r="OY122" s="254"/>
      <c r="OZ122" s="254"/>
      <c r="PA122" s="522"/>
      <c r="PB122" s="522"/>
      <c r="PC122" s="522"/>
      <c r="PD122" s="522"/>
      <c r="PE122" s="522"/>
      <c r="PF122" s="522"/>
      <c r="PG122" s="522"/>
      <c r="PH122" s="522"/>
      <c r="PI122" s="522"/>
      <c r="PJ122" s="522"/>
      <c r="PK122" s="522"/>
      <c r="PL122" s="522"/>
      <c r="PM122" s="240">
        <f t="shared" si="344"/>
        <v>0</v>
      </c>
      <c r="PP122" s="254"/>
      <c r="PQ122" s="254"/>
      <c r="PR122" s="254"/>
      <c r="PS122" s="254"/>
      <c r="PT122" s="254"/>
      <c r="PU122" s="254"/>
      <c r="PV122" s="254"/>
      <c r="PW122" s="254"/>
      <c r="PX122" s="254"/>
      <c r="PY122" s="254"/>
      <c r="PZ122" s="254"/>
      <c r="QA122" s="254"/>
      <c r="QB122" s="254"/>
      <c r="QC122" s="254"/>
      <c r="QD122" s="254"/>
      <c r="QE122" s="254"/>
      <c r="QF122" s="254"/>
      <c r="QG122" s="254"/>
      <c r="QH122" s="522"/>
      <c r="QI122" s="522"/>
      <c r="QJ122" s="522"/>
      <c r="QK122" s="522"/>
      <c r="QL122" s="522"/>
      <c r="QM122" s="522"/>
      <c r="QN122" s="522"/>
      <c r="QO122" s="522"/>
      <c r="QP122" s="522"/>
      <c r="QQ122" s="522"/>
      <c r="QR122" s="522"/>
      <c r="QS122" s="522"/>
      <c r="QT122" s="242">
        <f t="shared" si="345"/>
        <v>0</v>
      </c>
      <c r="QU122" s="235"/>
      <c r="QV122" s="235"/>
      <c r="QW122" s="254"/>
      <c r="QX122" s="254"/>
      <c r="QY122" s="254"/>
      <c r="QZ122" s="254"/>
      <c r="RA122" s="254"/>
      <c r="RB122" s="254"/>
      <c r="RC122" s="254"/>
      <c r="RD122" s="254"/>
      <c r="RE122" s="254"/>
      <c r="RF122" s="254"/>
      <c r="RG122" s="254"/>
      <c r="RH122" s="254"/>
      <c r="RI122" s="254"/>
      <c r="RJ122" s="254"/>
      <c r="RK122" s="254"/>
      <c r="RL122" s="254"/>
      <c r="RM122" s="254"/>
      <c r="RN122" s="254"/>
      <c r="RO122" s="522"/>
      <c r="RP122" s="522"/>
      <c r="RQ122" s="522"/>
      <c r="RR122" s="522"/>
      <c r="RS122" s="522"/>
      <c r="RT122" s="522"/>
      <c r="RU122" s="522"/>
      <c r="RV122" s="522"/>
      <c r="RW122" s="522"/>
      <c r="RX122" s="522"/>
      <c r="RY122" s="522"/>
      <c r="RZ122" s="522"/>
      <c r="SA122" s="522"/>
    </row>
    <row r="123" spans="1:495" ht="15" hidden="1" outlineLevel="1">
      <c r="A123" s="604">
        <f t="shared" si="253"/>
        <v>111</v>
      </c>
      <c r="B123" s="331"/>
      <c r="C123" s="522"/>
      <c r="D123" s="522"/>
      <c r="E123" s="327"/>
      <c r="F123" s="254"/>
      <c r="G123" s="522"/>
      <c r="H123" s="522"/>
      <c r="I123" s="522"/>
      <c r="J123" s="522"/>
      <c r="K123" s="522"/>
      <c r="L123" s="522"/>
      <c r="M123" s="522"/>
      <c r="N123" s="522"/>
      <c r="O123" s="522"/>
      <c r="P123" s="522"/>
      <c r="Q123" s="522"/>
      <c r="R123" s="522"/>
      <c r="S123" s="522"/>
      <c r="T123" s="522"/>
      <c r="U123" s="522"/>
      <c r="V123" s="522"/>
      <c r="W123" s="522"/>
      <c r="X123" s="522"/>
      <c r="Y123" s="522"/>
      <c r="Z123" s="522"/>
      <c r="AA123" s="522"/>
      <c r="AB123" s="522"/>
      <c r="AC123" s="522"/>
      <c r="AD123" s="522"/>
      <c r="AE123" s="522"/>
      <c r="AF123" s="522"/>
      <c r="AG123" s="522"/>
      <c r="AH123" s="524"/>
      <c r="AI123" s="524"/>
      <c r="AJ123" s="254"/>
      <c r="AK123" s="254"/>
      <c r="AL123" s="254"/>
      <c r="AM123" s="254"/>
      <c r="AN123" s="254"/>
      <c r="AO123" s="254"/>
      <c r="AP123" s="254"/>
      <c r="AQ123" s="254"/>
      <c r="AR123" s="254"/>
      <c r="AS123" s="254"/>
      <c r="AT123" s="254"/>
      <c r="AU123" s="254"/>
      <c r="AV123" s="254"/>
      <c r="AW123" s="254"/>
      <c r="AX123" s="254"/>
      <c r="AY123" s="254"/>
      <c r="AZ123" s="254"/>
      <c r="BA123" s="254"/>
      <c r="BB123" s="522"/>
      <c r="BC123" s="522"/>
      <c r="BD123" s="522"/>
      <c r="BE123" s="522"/>
      <c r="BF123" s="522"/>
      <c r="BG123" s="522"/>
      <c r="BH123" s="522"/>
      <c r="BI123" s="522"/>
      <c r="BJ123" s="522"/>
      <c r="BK123" s="522"/>
      <c r="BL123" s="522"/>
      <c r="BM123" s="522"/>
      <c r="BN123" s="522"/>
      <c r="BO123" s="524"/>
      <c r="BP123" s="524"/>
      <c r="BQ123" s="254"/>
      <c r="BR123" s="254"/>
      <c r="BS123" s="254"/>
      <c r="BT123" s="254"/>
      <c r="BU123" s="254"/>
      <c r="BV123" s="254"/>
      <c r="BW123" s="254"/>
      <c r="BX123" s="254"/>
      <c r="BY123" s="254"/>
      <c r="BZ123" s="254"/>
      <c r="CA123" s="254"/>
      <c r="CB123" s="254"/>
      <c r="CC123" s="254"/>
      <c r="CD123" s="254"/>
      <c r="CE123" s="254"/>
      <c r="CF123" s="254"/>
      <c r="CG123" s="254"/>
      <c r="CH123" s="254"/>
      <c r="CI123" s="522"/>
      <c r="CJ123" s="522"/>
      <c r="CK123" s="522"/>
      <c r="CL123" s="522"/>
      <c r="CM123" s="522"/>
      <c r="CN123" s="522"/>
      <c r="CO123" s="522"/>
      <c r="CP123" s="522"/>
      <c r="CQ123" s="522"/>
      <c r="CR123" s="522"/>
      <c r="CS123" s="522"/>
      <c r="CT123" s="522"/>
      <c r="CU123" s="522"/>
      <c r="CV123" s="524"/>
      <c r="CW123" s="524"/>
      <c r="CX123" s="254"/>
      <c r="CY123" s="254"/>
      <c r="CZ123" s="254"/>
      <c r="DA123" s="254"/>
      <c r="DB123" s="254"/>
      <c r="DC123" s="254"/>
      <c r="DD123" s="254"/>
      <c r="DE123" s="254"/>
      <c r="DF123" s="254"/>
      <c r="DG123" s="254"/>
      <c r="DH123" s="254"/>
      <c r="DI123" s="254"/>
      <c r="DJ123" s="254"/>
      <c r="DK123" s="254"/>
      <c r="DL123" s="254"/>
      <c r="DM123" s="254"/>
      <c r="DN123" s="254"/>
      <c r="DO123" s="254"/>
      <c r="DP123" s="522"/>
      <c r="DQ123" s="522"/>
      <c r="DR123" s="522"/>
      <c r="DS123" s="522"/>
      <c r="DT123" s="522"/>
      <c r="DU123" s="522"/>
      <c r="DV123" s="522"/>
      <c r="DW123" s="522"/>
      <c r="DX123" s="522"/>
      <c r="DY123" s="522"/>
      <c r="DZ123" s="522"/>
      <c r="EA123" s="522"/>
      <c r="EB123" s="522"/>
      <c r="EC123" s="524"/>
      <c r="ED123" s="524"/>
      <c r="EE123" s="254"/>
      <c r="EF123" s="254"/>
      <c r="EG123" s="254"/>
      <c r="EH123" s="254"/>
      <c r="EI123" s="254"/>
      <c r="EJ123" s="254"/>
      <c r="EK123" s="254"/>
      <c r="EL123" s="254"/>
      <c r="EM123" s="254"/>
      <c r="EN123" s="254"/>
      <c r="EO123" s="254"/>
      <c r="EP123" s="254"/>
      <c r="EQ123" s="254"/>
      <c r="ER123" s="254"/>
      <c r="ES123" s="254"/>
      <c r="ET123" s="254"/>
      <c r="EU123" s="254"/>
      <c r="EV123" s="254"/>
      <c r="EW123" s="522"/>
      <c r="EX123" s="522"/>
      <c r="EY123" s="522"/>
      <c r="EZ123" s="522"/>
      <c r="FA123" s="522"/>
      <c r="FB123" s="522"/>
      <c r="FC123" s="522"/>
      <c r="FD123" s="522"/>
      <c r="FE123" s="522"/>
      <c r="FF123" s="522"/>
      <c r="FG123" s="522"/>
      <c r="FH123" s="522"/>
      <c r="FI123" s="522"/>
      <c r="FJ123" s="524"/>
      <c r="FK123" s="524"/>
      <c r="FL123" s="254"/>
      <c r="FM123" s="254"/>
      <c r="FN123" s="254"/>
      <c r="FO123" s="254"/>
      <c r="FP123" s="254"/>
      <c r="FQ123" s="254"/>
      <c r="FR123" s="254"/>
      <c r="FS123" s="254"/>
      <c r="FT123" s="254"/>
      <c r="FU123" s="254"/>
      <c r="FV123" s="254"/>
      <c r="FW123" s="254"/>
      <c r="FX123" s="254"/>
      <c r="FY123" s="254"/>
      <c r="FZ123" s="254"/>
      <c r="GA123" s="254"/>
      <c r="GB123" s="254"/>
      <c r="GC123" s="254"/>
      <c r="GD123" s="522"/>
      <c r="GE123" s="522"/>
      <c r="GF123" s="522"/>
      <c r="GG123" s="522"/>
      <c r="GH123" s="522"/>
      <c r="GI123" s="522"/>
      <c r="GJ123" s="522"/>
      <c r="GK123" s="522"/>
      <c r="GL123" s="522"/>
      <c r="GM123" s="522"/>
      <c r="GN123" s="522"/>
      <c r="GO123" s="522"/>
      <c r="GP123" s="522"/>
      <c r="GQ123" s="524"/>
      <c r="GR123" s="524"/>
      <c r="GS123" s="254"/>
      <c r="GT123" s="254"/>
      <c r="GU123" s="254"/>
      <c r="GV123" s="254"/>
      <c r="GW123" s="254"/>
      <c r="GX123" s="254"/>
      <c r="GY123" s="254"/>
      <c r="GZ123" s="254"/>
      <c r="HA123" s="254"/>
      <c r="HB123" s="254"/>
      <c r="HC123" s="254"/>
      <c r="HD123" s="254"/>
      <c r="HE123" s="254"/>
      <c r="HF123" s="254"/>
      <c r="HG123" s="254"/>
      <c r="HH123" s="254"/>
      <c r="HI123" s="254"/>
      <c r="HJ123" s="254"/>
      <c r="HK123" s="522"/>
      <c r="HL123" s="522"/>
      <c r="HM123" s="522"/>
      <c r="HN123" s="522"/>
      <c r="HO123" s="522"/>
      <c r="HP123" s="522"/>
      <c r="HQ123" s="522"/>
      <c r="HR123" s="522"/>
      <c r="HS123" s="522"/>
      <c r="HT123" s="522"/>
      <c r="HU123" s="522"/>
      <c r="HV123" s="522"/>
      <c r="HW123" s="522"/>
      <c r="HZ123" s="254"/>
      <c r="IA123" s="254"/>
      <c r="IB123" s="254"/>
      <c r="IC123" s="254">
        <v>20492311</v>
      </c>
      <c r="ID123" s="254"/>
      <c r="IE123" s="254">
        <v>20492311</v>
      </c>
      <c r="IF123" s="254"/>
      <c r="IG123" s="254"/>
      <c r="IH123" s="254"/>
      <c r="II123" s="254">
        <v>20492311</v>
      </c>
      <c r="IJ123" s="254"/>
      <c r="IK123" s="254"/>
      <c r="IL123" s="254"/>
      <c r="IM123" s="254"/>
      <c r="IN123" s="254">
        <v>20492311</v>
      </c>
      <c r="IO123" s="254"/>
      <c r="IP123" s="254"/>
      <c r="IQ123" s="254"/>
      <c r="IR123" s="522"/>
      <c r="IS123" s="522"/>
      <c r="IT123" s="522"/>
      <c r="IU123" s="522"/>
      <c r="IV123" s="522"/>
      <c r="IW123" s="522"/>
      <c r="IX123" s="522"/>
      <c r="IY123" s="522"/>
      <c r="IZ123" s="522"/>
      <c r="JA123" s="522"/>
      <c r="JB123" s="522"/>
      <c r="JC123" s="523"/>
      <c r="JD123" s="254">
        <f t="shared" ref="JD123:JD136" si="347">HLOOKUP($JD$13,$HZ$13:$JC$196,A123,)</f>
        <v>20492311</v>
      </c>
      <c r="JG123" s="254"/>
      <c r="JH123" s="254"/>
      <c r="JI123" s="254"/>
      <c r="JJ123" s="254"/>
      <c r="JK123" s="254"/>
      <c r="JL123" s="254"/>
      <c r="JM123" s="254"/>
      <c r="JN123" s="254"/>
      <c r="JO123" s="254"/>
      <c r="JP123" s="254"/>
      <c r="JQ123" s="254"/>
      <c r="JR123" s="254"/>
      <c r="JS123" s="254"/>
      <c r="JT123" s="254"/>
      <c r="JU123" s="254"/>
      <c r="JV123" s="254"/>
      <c r="JW123" s="254"/>
      <c r="JX123" s="254"/>
      <c r="JY123" s="522"/>
      <c r="JZ123" s="522"/>
      <c r="KA123" s="522"/>
      <c r="KB123" s="522"/>
      <c r="KC123" s="522"/>
      <c r="KD123" s="522"/>
      <c r="KE123" s="522"/>
      <c r="KF123" s="522"/>
      <c r="KG123" s="522"/>
      <c r="KH123" s="522"/>
      <c r="KI123" s="522"/>
      <c r="KJ123" s="522"/>
      <c r="KK123" s="242">
        <f t="shared" si="341"/>
        <v>0</v>
      </c>
      <c r="KL123" s="234"/>
      <c r="KN123" s="254"/>
      <c r="KO123" s="254"/>
      <c r="KP123" s="254"/>
      <c r="KQ123" s="254"/>
      <c r="KR123" s="254"/>
      <c r="KS123" s="254"/>
      <c r="KT123" s="254"/>
      <c r="KU123" s="254"/>
      <c r="KV123" s="254"/>
      <c r="KW123" s="254"/>
      <c r="KX123" s="254"/>
      <c r="KY123" s="254"/>
      <c r="KZ123" s="254"/>
      <c r="LA123" s="254"/>
      <c r="LB123" s="254"/>
      <c r="LC123" s="254"/>
      <c r="LD123" s="254"/>
      <c r="LE123" s="254"/>
      <c r="LF123" s="522"/>
      <c r="LG123" s="522"/>
      <c r="LH123" s="522"/>
      <c r="LI123" s="522"/>
      <c r="LJ123" s="522"/>
      <c r="LK123" s="522"/>
      <c r="LL123" s="522"/>
      <c r="LM123" s="522"/>
      <c r="LN123" s="522"/>
      <c r="LO123" s="522"/>
      <c r="LP123" s="522"/>
      <c r="LQ123" s="522"/>
      <c r="LR123" s="242">
        <f t="shared" si="342"/>
        <v>0</v>
      </c>
      <c r="LU123" s="254"/>
      <c r="LV123" s="254"/>
      <c r="LW123" s="254"/>
      <c r="LX123" s="254"/>
      <c r="LY123" s="254"/>
      <c r="LZ123" s="254"/>
      <c r="MA123" s="254"/>
      <c r="MB123" s="254"/>
      <c r="MC123" s="254"/>
      <c r="MD123" s="254"/>
      <c r="ME123" s="254"/>
      <c r="MF123" s="254"/>
      <c r="MG123" s="254"/>
      <c r="MH123" s="254"/>
      <c r="MI123" s="254"/>
      <c r="MJ123" s="254"/>
      <c r="MK123" s="254"/>
      <c r="ML123" s="254"/>
      <c r="MM123" s="522"/>
      <c r="MN123" s="522"/>
      <c r="MO123" s="522"/>
      <c r="MP123" s="522"/>
      <c r="MQ123" s="522"/>
      <c r="MR123" s="522"/>
      <c r="MS123" s="522"/>
      <c r="MT123" s="522"/>
      <c r="MU123" s="522"/>
      <c r="MV123" s="522"/>
      <c r="MW123" s="522"/>
      <c r="MX123" s="522"/>
      <c r="MY123" s="242">
        <f t="shared" si="343"/>
        <v>0</v>
      </c>
      <c r="NB123" s="254"/>
      <c r="NC123" s="254"/>
      <c r="ND123" s="254"/>
      <c r="NE123" s="254"/>
      <c r="NF123" s="254"/>
      <c r="NG123" s="254"/>
      <c r="NH123" s="254"/>
      <c r="NI123" s="254"/>
      <c r="NJ123" s="254"/>
      <c r="NK123" s="254"/>
      <c r="NL123" s="254"/>
      <c r="NM123" s="254"/>
      <c r="NN123" s="254"/>
      <c r="NO123" s="254"/>
      <c r="NP123" s="254"/>
      <c r="NQ123" s="254"/>
      <c r="NR123" s="254"/>
      <c r="NS123" s="254"/>
      <c r="NT123" s="522"/>
      <c r="NU123" s="522"/>
      <c r="NV123" s="522"/>
      <c r="NW123" s="522"/>
      <c r="NX123" s="522"/>
      <c r="NY123" s="522"/>
      <c r="NZ123" s="522"/>
      <c r="OA123" s="522"/>
      <c r="OB123" s="522"/>
      <c r="OC123" s="522"/>
      <c r="OD123" s="522"/>
      <c r="OE123" s="522"/>
      <c r="OF123" s="242">
        <f t="shared" si="335"/>
        <v>0</v>
      </c>
      <c r="OI123" s="254"/>
      <c r="OJ123" s="254"/>
      <c r="OK123" s="254"/>
      <c r="OL123" s="254"/>
      <c r="OM123" s="254"/>
      <c r="ON123" s="254"/>
      <c r="OO123" s="254"/>
      <c r="OP123" s="254"/>
      <c r="OQ123" s="254"/>
      <c r="OR123" s="254"/>
      <c r="OS123" s="254"/>
      <c r="OT123" s="254"/>
      <c r="OU123" s="254"/>
      <c r="OV123" s="254"/>
      <c r="OW123" s="254"/>
      <c r="OX123" s="254"/>
      <c r="OY123" s="254"/>
      <c r="OZ123" s="254"/>
      <c r="PA123" s="522"/>
      <c r="PB123" s="522"/>
      <c r="PC123" s="522"/>
      <c r="PD123" s="522"/>
      <c r="PE123" s="522"/>
      <c r="PF123" s="522"/>
      <c r="PG123" s="522"/>
      <c r="PH123" s="522"/>
      <c r="PI123" s="522"/>
      <c r="PJ123" s="522"/>
      <c r="PK123" s="522"/>
      <c r="PL123" s="522"/>
      <c r="PM123" s="240">
        <f t="shared" si="344"/>
        <v>0</v>
      </c>
      <c r="PP123" s="254"/>
      <c r="PQ123" s="254"/>
      <c r="PR123" s="254"/>
      <c r="PS123" s="254"/>
      <c r="PT123" s="254"/>
      <c r="PU123" s="254"/>
      <c r="PV123" s="254"/>
      <c r="PW123" s="254"/>
      <c r="PX123" s="254"/>
      <c r="PY123" s="254"/>
      <c r="PZ123" s="254"/>
      <c r="QA123" s="254"/>
      <c r="QB123" s="254"/>
      <c r="QC123" s="254"/>
      <c r="QD123" s="254"/>
      <c r="QE123" s="254"/>
      <c r="QF123" s="254"/>
      <c r="QG123" s="254"/>
      <c r="QH123" s="522"/>
      <c r="QI123" s="522"/>
      <c r="QJ123" s="522"/>
      <c r="QK123" s="522"/>
      <c r="QL123" s="522"/>
      <c r="QM123" s="522"/>
      <c r="QN123" s="522"/>
      <c r="QO123" s="522"/>
      <c r="QP123" s="522"/>
      <c r="QQ123" s="522"/>
      <c r="QR123" s="522"/>
      <c r="QS123" s="522"/>
      <c r="QT123" s="242">
        <f t="shared" si="345"/>
        <v>0</v>
      </c>
      <c r="QU123" s="235"/>
      <c r="QV123" s="235"/>
      <c r="QW123" s="254"/>
      <c r="QX123" s="254"/>
      <c r="QY123" s="254"/>
      <c r="QZ123" s="254"/>
      <c r="RA123" s="254"/>
      <c r="RB123" s="254"/>
      <c r="RC123" s="254"/>
      <c r="RD123" s="254"/>
      <c r="RE123" s="254"/>
      <c r="RF123" s="254"/>
      <c r="RG123" s="254"/>
      <c r="RH123" s="254"/>
      <c r="RI123" s="254"/>
      <c r="RJ123" s="254"/>
      <c r="RK123" s="254"/>
      <c r="RL123" s="254"/>
      <c r="RM123" s="254"/>
      <c r="RN123" s="254"/>
      <c r="RO123" s="522"/>
      <c r="RP123" s="522"/>
      <c r="RQ123" s="522"/>
      <c r="RR123" s="522"/>
      <c r="RS123" s="522"/>
      <c r="RT123" s="522"/>
      <c r="RU123" s="522"/>
      <c r="RV123" s="522"/>
      <c r="RW123" s="522"/>
      <c r="RX123" s="522"/>
      <c r="RY123" s="522"/>
      <c r="RZ123" s="522"/>
      <c r="SA123" s="522"/>
    </row>
    <row r="124" spans="1:495" ht="15" hidden="1" outlineLevel="1">
      <c r="A124" s="604">
        <f t="shared" si="253"/>
        <v>112</v>
      </c>
      <c r="B124" s="331"/>
      <c r="C124" s="522"/>
      <c r="D124" s="522"/>
      <c r="E124" s="327"/>
      <c r="F124" s="254"/>
      <c r="G124" s="522"/>
      <c r="H124" s="522"/>
      <c r="I124" s="522"/>
      <c r="J124" s="522"/>
      <c r="K124" s="522"/>
      <c r="L124" s="522"/>
      <c r="M124" s="522"/>
      <c r="N124" s="522"/>
      <c r="O124" s="522"/>
      <c r="P124" s="522"/>
      <c r="Q124" s="522"/>
      <c r="R124" s="522"/>
      <c r="S124" s="522"/>
      <c r="T124" s="522"/>
      <c r="U124" s="522"/>
      <c r="V124" s="522"/>
      <c r="W124" s="522"/>
      <c r="X124" s="522"/>
      <c r="Y124" s="522"/>
      <c r="Z124" s="522"/>
      <c r="AA124" s="522"/>
      <c r="AB124" s="522"/>
      <c r="AC124" s="522"/>
      <c r="AD124" s="522"/>
      <c r="AE124" s="522"/>
      <c r="AF124" s="522"/>
      <c r="AG124" s="522"/>
      <c r="AH124" s="524"/>
      <c r="AI124" s="524"/>
      <c r="AJ124" s="254"/>
      <c r="AK124" s="254"/>
      <c r="AL124" s="254"/>
      <c r="AM124" s="254"/>
      <c r="AN124" s="254"/>
      <c r="AO124" s="254"/>
      <c r="AP124" s="254"/>
      <c r="AQ124" s="254"/>
      <c r="AR124" s="254"/>
      <c r="AS124" s="254"/>
      <c r="AT124" s="254"/>
      <c r="AU124" s="254"/>
      <c r="AV124" s="254"/>
      <c r="AW124" s="254"/>
      <c r="AX124" s="254"/>
      <c r="AY124" s="254"/>
      <c r="AZ124" s="254"/>
      <c r="BA124" s="254"/>
      <c r="BB124" s="522"/>
      <c r="BC124" s="522"/>
      <c r="BD124" s="522"/>
      <c r="BE124" s="522"/>
      <c r="BF124" s="522"/>
      <c r="BG124" s="522"/>
      <c r="BH124" s="522"/>
      <c r="BI124" s="522"/>
      <c r="BJ124" s="522"/>
      <c r="BK124" s="522"/>
      <c r="BL124" s="522"/>
      <c r="BM124" s="522"/>
      <c r="BN124" s="522"/>
      <c r="BO124" s="524"/>
      <c r="BP124" s="524"/>
      <c r="BQ124" s="254"/>
      <c r="BR124" s="254"/>
      <c r="BS124" s="254"/>
      <c r="BT124" s="254"/>
      <c r="BU124" s="254"/>
      <c r="BV124" s="254"/>
      <c r="BW124" s="254"/>
      <c r="BX124" s="254"/>
      <c r="BY124" s="254"/>
      <c r="BZ124" s="254"/>
      <c r="CA124" s="254"/>
      <c r="CB124" s="254"/>
      <c r="CC124" s="254"/>
      <c r="CD124" s="254"/>
      <c r="CE124" s="254"/>
      <c r="CF124" s="254"/>
      <c r="CG124" s="254"/>
      <c r="CH124" s="254"/>
      <c r="CI124" s="522"/>
      <c r="CJ124" s="522"/>
      <c r="CK124" s="522"/>
      <c r="CL124" s="522"/>
      <c r="CM124" s="522"/>
      <c r="CN124" s="522"/>
      <c r="CO124" s="522"/>
      <c r="CP124" s="522"/>
      <c r="CQ124" s="522"/>
      <c r="CR124" s="522"/>
      <c r="CS124" s="522"/>
      <c r="CT124" s="522"/>
      <c r="CU124" s="522"/>
      <c r="CV124" s="524"/>
      <c r="CW124" s="524"/>
      <c r="CX124" s="254"/>
      <c r="CY124" s="254"/>
      <c r="CZ124" s="254"/>
      <c r="DA124" s="254"/>
      <c r="DB124" s="254"/>
      <c r="DC124" s="254"/>
      <c r="DD124" s="254"/>
      <c r="DE124" s="254"/>
      <c r="DF124" s="254"/>
      <c r="DG124" s="254"/>
      <c r="DH124" s="254"/>
      <c r="DI124" s="254"/>
      <c r="DJ124" s="254"/>
      <c r="DK124" s="254"/>
      <c r="DL124" s="254"/>
      <c r="DM124" s="254"/>
      <c r="DN124" s="254"/>
      <c r="DO124" s="254"/>
      <c r="DP124" s="522"/>
      <c r="DQ124" s="522"/>
      <c r="DR124" s="522"/>
      <c r="DS124" s="522"/>
      <c r="DT124" s="522"/>
      <c r="DU124" s="522"/>
      <c r="DV124" s="522"/>
      <c r="DW124" s="522"/>
      <c r="DX124" s="522"/>
      <c r="DY124" s="522"/>
      <c r="DZ124" s="522"/>
      <c r="EA124" s="522"/>
      <c r="EB124" s="522"/>
      <c r="EC124" s="524"/>
      <c r="ED124" s="524"/>
      <c r="EE124" s="254"/>
      <c r="EF124" s="254"/>
      <c r="EG124" s="254"/>
      <c r="EH124" s="254"/>
      <c r="EI124" s="254"/>
      <c r="EJ124" s="254"/>
      <c r="EK124" s="254"/>
      <c r="EL124" s="254"/>
      <c r="EM124" s="254"/>
      <c r="EN124" s="254"/>
      <c r="EO124" s="254"/>
      <c r="EP124" s="254"/>
      <c r="EQ124" s="254"/>
      <c r="ER124" s="254"/>
      <c r="ES124" s="254"/>
      <c r="ET124" s="254"/>
      <c r="EU124" s="254"/>
      <c r="EV124" s="254"/>
      <c r="EW124" s="522"/>
      <c r="EX124" s="522"/>
      <c r="EY124" s="522"/>
      <c r="EZ124" s="522"/>
      <c r="FA124" s="522"/>
      <c r="FB124" s="522"/>
      <c r="FC124" s="522"/>
      <c r="FD124" s="522"/>
      <c r="FE124" s="522"/>
      <c r="FF124" s="522"/>
      <c r="FG124" s="522"/>
      <c r="FH124" s="522"/>
      <c r="FI124" s="522"/>
      <c r="FJ124" s="524"/>
      <c r="FK124" s="524"/>
      <c r="FL124" s="254"/>
      <c r="FM124" s="254"/>
      <c r="FN124" s="254"/>
      <c r="FO124" s="254"/>
      <c r="FP124" s="254"/>
      <c r="FQ124" s="254"/>
      <c r="FR124" s="254"/>
      <c r="FS124" s="254"/>
      <c r="FT124" s="254"/>
      <c r="FU124" s="254"/>
      <c r="FV124" s="254"/>
      <c r="FW124" s="254"/>
      <c r="FX124" s="254"/>
      <c r="FY124" s="254"/>
      <c r="FZ124" s="254"/>
      <c r="GA124" s="254"/>
      <c r="GB124" s="254"/>
      <c r="GC124" s="254"/>
      <c r="GD124" s="522"/>
      <c r="GE124" s="522"/>
      <c r="GF124" s="522"/>
      <c r="GG124" s="522"/>
      <c r="GH124" s="522"/>
      <c r="GI124" s="522"/>
      <c r="GJ124" s="522"/>
      <c r="GK124" s="522"/>
      <c r="GL124" s="522"/>
      <c r="GM124" s="522"/>
      <c r="GN124" s="522"/>
      <c r="GO124" s="522"/>
      <c r="GP124" s="522"/>
      <c r="GQ124" s="524"/>
      <c r="GR124" s="524"/>
      <c r="GS124" s="254"/>
      <c r="GT124" s="254"/>
      <c r="GU124" s="254"/>
      <c r="GV124" s="254"/>
      <c r="GW124" s="254"/>
      <c r="GX124" s="254"/>
      <c r="GY124" s="254"/>
      <c r="GZ124" s="254"/>
      <c r="HA124" s="254"/>
      <c r="HB124" s="254"/>
      <c r="HC124" s="254"/>
      <c r="HD124" s="254"/>
      <c r="HE124" s="254"/>
      <c r="HF124" s="254"/>
      <c r="HG124" s="254"/>
      <c r="HH124" s="254"/>
      <c r="HI124" s="254"/>
      <c r="HJ124" s="254"/>
      <c r="HK124" s="522"/>
      <c r="HL124" s="522"/>
      <c r="HM124" s="522"/>
      <c r="HN124" s="522"/>
      <c r="HO124" s="522"/>
      <c r="HP124" s="522"/>
      <c r="HQ124" s="522"/>
      <c r="HR124" s="522"/>
      <c r="HS124" s="522"/>
      <c r="HT124" s="522"/>
      <c r="HU124" s="522"/>
      <c r="HV124" s="522"/>
      <c r="HW124" s="522"/>
      <c r="HZ124" s="254"/>
      <c r="IA124" s="254"/>
      <c r="IB124" s="254"/>
      <c r="IC124" s="254">
        <v>1842169</v>
      </c>
      <c r="ID124" s="254"/>
      <c r="IE124" s="254">
        <v>1842169</v>
      </c>
      <c r="IF124" s="254"/>
      <c r="IG124" s="254"/>
      <c r="IH124" s="254"/>
      <c r="II124" s="254">
        <v>1842169</v>
      </c>
      <c r="IJ124" s="254"/>
      <c r="IK124" s="254"/>
      <c r="IL124" s="254"/>
      <c r="IM124" s="254"/>
      <c r="IN124" s="254"/>
      <c r="IO124" s="254"/>
      <c r="IP124" s="254"/>
      <c r="IQ124" s="254"/>
      <c r="IR124" s="522"/>
      <c r="IS124" s="522"/>
      <c r="IT124" s="522"/>
      <c r="IU124" s="522"/>
      <c r="IV124" s="522"/>
      <c r="IW124" s="522"/>
      <c r="IX124" s="522"/>
      <c r="IY124" s="522"/>
      <c r="IZ124" s="522"/>
      <c r="JA124" s="522"/>
      <c r="JB124" s="522"/>
      <c r="JC124" s="523"/>
      <c r="JD124" s="254">
        <f t="shared" si="347"/>
        <v>1842169</v>
      </c>
      <c r="JG124" s="254"/>
      <c r="JH124" s="254"/>
      <c r="JI124" s="254"/>
      <c r="JJ124" s="254"/>
      <c r="JK124" s="254"/>
      <c r="JL124" s="254"/>
      <c r="JM124" s="254"/>
      <c r="JN124" s="254"/>
      <c r="JO124" s="254"/>
      <c r="JP124" s="254"/>
      <c r="JQ124" s="254"/>
      <c r="JR124" s="254"/>
      <c r="JS124" s="254"/>
      <c r="JT124" s="254"/>
      <c r="JU124" s="254"/>
      <c r="JV124" s="254"/>
      <c r="JW124" s="254"/>
      <c r="JX124" s="254"/>
      <c r="JY124" s="522"/>
      <c r="JZ124" s="522"/>
      <c r="KA124" s="522"/>
      <c r="KB124" s="522"/>
      <c r="KC124" s="522"/>
      <c r="KD124" s="522"/>
      <c r="KE124" s="522"/>
      <c r="KF124" s="522"/>
      <c r="KG124" s="522"/>
      <c r="KH124" s="522"/>
      <c r="KI124" s="522"/>
      <c r="KJ124" s="522"/>
      <c r="KK124" s="242">
        <f t="shared" si="341"/>
        <v>0</v>
      </c>
      <c r="KL124" s="234"/>
      <c r="KN124" s="254"/>
      <c r="KO124" s="254"/>
      <c r="KP124" s="254"/>
      <c r="KQ124" s="254"/>
      <c r="KR124" s="254"/>
      <c r="KS124" s="254"/>
      <c r="KT124" s="254"/>
      <c r="KU124" s="254"/>
      <c r="KV124" s="254"/>
      <c r="KW124" s="254"/>
      <c r="KX124" s="254"/>
      <c r="KY124" s="254"/>
      <c r="KZ124" s="254"/>
      <c r="LA124" s="254"/>
      <c r="LB124" s="254"/>
      <c r="LC124" s="254"/>
      <c r="LD124" s="254"/>
      <c r="LE124" s="254"/>
      <c r="LF124" s="522"/>
      <c r="LG124" s="522"/>
      <c r="LH124" s="522"/>
      <c r="LI124" s="522"/>
      <c r="LJ124" s="522"/>
      <c r="LK124" s="522"/>
      <c r="LL124" s="522"/>
      <c r="LM124" s="522"/>
      <c r="LN124" s="522"/>
      <c r="LO124" s="522"/>
      <c r="LP124" s="522"/>
      <c r="LQ124" s="522"/>
      <c r="LR124" s="242">
        <f t="shared" si="342"/>
        <v>0</v>
      </c>
      <c r="LU124" s="254"/>
      <c r="LV124" s="254"/>
      <c r="LW124" s="254"/>
      <c r="LX124" s="254"/>
      <c r="LY124" s="254"/>
      <c r="LZ124" s="254"/>
      <c r="MA124" s="254"/>
      <c r="MB124" s="254"/>
      <c r="MC124" s="254"/>
      <c r="MD124" s="254"/>
      <c r="ME124" s="254"/>
      <c r="MF124" s="254"/>
      <c r="MG124" s="254"/>
      <c r="MH124" s="254"/>
      <c r="MI124" s="254"/>
      <c r="MJ124" s="254"/>
      <c r="MK124" s="254"/>
      <c r="ML124" s="254"/>
      <c r="MM124" s="522"/>
      <c r="MN124" s="522"/>
      <c r="MO124" s="522"/>
      <c r="MP124" s="522"/>
      <c r="MQ124" s="522"/>
      <c r="MR124" s="522"/>
      <c r="MS124" s="522"/>
      <c r="MT124" s="522"/>
      <c r="MU124" s="522"/>
      <c r="MV124" s="522"/>
      <c r="MW124" s="522"/>
      <c r="MX124" s="522"/>
      <c r="MY124" s="242">
        <f t="shared" si="343"/>
        <v>0</v>
      </c>
      <c r="NB124" s="254"/>
      <c r="NC124" s="254"/>
      <c r="ND124" s="254"/>
      <c r="NE124" s="254"/>
      <c r="NF124" s="254"/>
      <c r="NG124" s="254"/>
      <c r="NH124" s="254"/>
      <c r="NI124" s="254"/>
      <c r="NJ124" s="254"/>
      <c r="NK124" s="254"/>
      <c r="NL124" s="254"/>
      <c r="NM124" s="254"/>
      <c r="NN124" s="254"/>
      <c r="NO124" s="254"/>
      <c r="NP124" s="254"/>
      <c r="NQ124" s="254"/>
      <c r="NR124" s="254"/>
      <c r="NS124" s="254"/>
      <c r="NT124" s="522"/>
      <c r="NU124" s="522"/>
      <c r="NV124" s="522"/>
      <c r="NW124" s="522"/>
      <c r="NX124" s="522"/>
      <c r="NY124" s="522"/>
      <c r="NZ124" s="522"/>
      <c r="OA124" s="522"/>
      <c r="OB124" s="522"/>
      <c r="OC124" s="522"/>
      <c r="OD124" s="522"/>
      <c r="OE124" s="522"/>
      <c r="OF124" s="242">
        <f t="shared" si="335"/>
        <v>0</v>
      </c>
      <c r="OI124" s="254"/>
      <c r="OJ124" s="254"/>
      <c r="OK124" s="254"/>
      <c r="OL124" s="254"/>
      <c r="OM124" s="254"/>
      <c r="ON124" s="254"/>
      <c r="OO124" s="254"/>
      <c r="OP124" s="254"/>
      <c r="OQ124" s="254"/>
      <c r="OR124" s="254"/>
      <c r="OS124" s="254"/>
      <c r="OT124" s="254"/>
      <c r="OU124" s="254"/>
      <c r="OV124" s="254"/>
      <c r="OW124" s="254"/>
      <c r="OX124" s="254"/>
      <c r="OY124" s="254"/>
      <c r="OZ124" s="254"/>
      <c r="PA124" s="522"/>
      <c r="PB124" s="522"/>
      <c r="PC124" s="522"/>
      <c r="PD124" s="522"/>
      <c r="PE124" s="522"/>
      <c r="PF124" s="522"/>
      <c r="PG124" s="522"/>
      <c r="PH124" s="522"/>
      <c r="PI124" s="522"/>
      <c r="PJ124" s="522"/>
      <c r="PK124" s="522"/>
      <c r="PL124" s="522"/>
      <c r="PM124" s="240">
        <f t="shared" si="344"/>
        <v>0</v>
      </c>
      <c r="PP124" s="254"/>
      <c r="PQ124" s="254"/>
      <c r="PR124" s="254"/>
      <c r="PS124" s="254"/>
      <c r="PT124" s="254"/>
      <c r="PU124" s="254"/>
      <c r="PV124" s="254"/>
      <c r="PW124" s="254"/>
      <c r="PX124" s="254"/>
      <c r="PY124" s="254"/>
      <c r="PZ124" s="254"/>
      <c r="QA124" s="254"/>
      <c r="QB124" s="254"/>
      <c r="QC124" s="254"/>
      <c r="QD124" s="254"/>
      <c r="QE124" s="254"/>
      <c r="QF124" s="254"/>
      <c r="QG124" s="254"/>
      <c r="QH124" s="522"/>
      <c r="QI124" s="522"/>
      <c r="QJ124" s="522"/>
      <c r="QK124" s="522"/>
      <c r="QL124" s="522"/>
      <c r="QM124" s="522"/>
      <c r="QN124" s="522"/>
      <c r="QO124" s="522"/>
      <c r="QP124" s="522"/>
      <c r="QQ124" s="522"/>
      <c r="QR124" s="522"/>
      <c r="QS124" s="522"/>
      <c r="QT124" s="242">
        <f t="shared" si="345"/>
        <v>0</v>
      </c>
      <c r="QU124" s="235"/>
      <c r="QV124" s="235"/>
      <c r="QW124" s="254"/>
      <c r="QX124" s="254"/>
      <c r="QY124" s="254"/>
      <c r="QZ124" s="254"/>
      <c r="RA124" s="254"/>
      <c r="RB124" s="254"/>
      <c r="RC124" s="254"/>
      <c r="RD124" s="254"/>
      <c r="RE124" s="254"/>
      <c r="RF124" s="254"/>
      <c r="RG124" s="254"/>
      <c r="RH124" s="254"/>
      <c r="RI124" s="254"/>
      <c r="RJ124" s="254"/>
      <c r="RK124" s="254"/>
      <c r="RL124" s="254"/>
      <c r="RM124" s="254"/>
      <c r="RN124" s="254"/>
      <c r="RO124" s="522"/>
      <c r="RP124" s="522"/>
      <c r="RQ124" s="522"/>
      <c r="RR124" s="522"/>
      <c r="RS124" s="522"/>
      <c r="RT124" s="522"/>
      <c r="RU124" s="522"/>
      <c r="RV124" s="522"/>
      <c r="RW124" s="522"/>
      <c r="RX124" s="522"/>
      <c r="RY124" s="522"/>
      <c r="RZ124" s="522"/>
      <c r="SA124" s="522"/>
    </row>
    <row r="125" spans="1:495" ht="15" hidden="1" outlineLevel="1">
      <c r="A125" s="604">
        <f t="shared" si="253"/>
        <v>113</v>
      </c>
      <c r="B125" s="331"/>
      <c r="C125" s="522"/>
      <c r="D125" s="522"/>
      <c r="E125" s="327"/>
      <c r="F125" s="254"/>
      <c r="G125" s="522"/>
      <c r="H125" s="522"/>
      <c r="I125" s="522"/>
      <c r="J125" s="522"/>
      <c r="K125" s="522"/>
      <c r="L125" s="522"/>
      <c r="M125" s="522"/>
      <c r="N125" s="522"/>
      <c r="O125" s="522"/>
      <c r="P125" s="522"/>
      <c r="Q125" s="522"/>
      <c r="R125" s="522"/>
      <c r="S125" s="522"/>
      <c r="T125" s="522"/>
      <c r="U125" s="522"/>
      <c r="V125" s="522"/>
      <c r="W125" s="522"/>
      <c r="X125" s="522"/>
      <c r="Y125" s="522"/>
      <c r="Z125" s="522"/>
      <c r="AA125" s="522"/>
      <c r="AB125" s="522"/>
      <c r="AC125" s="522"/>
      <c r="AD125" s="522"/>
      <c r="AE125" s="522"/>
      <c r="AF125" s="522"/>
      <c r="AG125" s="522"/>
      <c r="AH125" s="524"/>
      <c r="AI125" s="524"/>
      <c r="AJ125" s="254"/>
      <c r="AK125" s="254"/>
      <c r="AL125" s="254"/>
      <c r="AM125" s="254"/>
      <c r="AN125" s="254"/>
      <c r="AO125" s="254"/>
      <c r="AP125" s="254"/>
      <c r="AQ125" s="254"/>
      <c r="AR125" s="254"/>
      <c r="AS125" s="254"/>
      <c r="AT125" s="254"/>
      <c r="AU125" s="254"/>
      <c r="AV125" s="254"/>
      <c r="AW125" s="254"/>
      <c r="AX125" s="254"/>
      <c r="AY125" s="254"/>
      <c r="AZ125" s="254"/>
      <c r="BA125" s="254"/>
      <c r="BB125" s="522"/>
      <c r="BC125" s="522"/>
      <c r="BD125" s="522"/>
      <c r="BE125" s="522"/>
      <c r="BF125" s="522"/>
      <c r="BG125" s="522"/>
      <c r="BH125" s="522"/>
      <c r="BI125" s="522"/>
      <c r="BJ125" s="522"/>
      <c r="BK125" s="522"/>
      <c r="BL125" s="522"/>
      <c r="BM125" s="522"/>
      <c r="BN125" s="522"/>
      <c r="BO125" s="524"/>
      <c r="BP125" s="524"/>
      <c r="BQ125" s="254"/>
      <c r="BR125" s="254"/>
      <c r="BS125" s="254"/>
      <c r="BT125" s="254"/>
      <c r="BU125" s="254"/>
      <c r="BV125" s="254"/>
      <c r="BW125" s="254"/>
      <c r="BX125" s="254"/>
      <c r="BY125" s="254"/>
      <c r="BZ125" s="254"/>
      <c r="CA125" s="254"/>
      <c r="CB125" s="254"/>
      <c r="CC125" s="254"/>
      <c r="CD125" s="254"/>
      <c r="CE125" s="254"/>
      <c r="CF125" s="254"/>
      <c r="CG125" s="254"/>
      <c r="CH125" s="254"/>
      <c r="CI125" s="522"/>
      <c r="CJ125" s="522"/>
      <c r="CK125" s="522"/>
      <c r="CL125" s="522"/>
      <c r="CM125" s="522"/>
      <c r="CN125" s="522"/>
      <c r="CO125" s="522"/>
      <c r="CP125" s="522"/>
      <c r="CQ125" s="522"/>
      <c r="CR125" s="522"/>
      <c r="CS125" s="522"/>
      <c r="CT125" s="522"/>
      <c r="CU125" s="522"/>
      <c r="CV125" s="524"/>
      <c r="CW125" s="524"/>
      <c r="CX125" s="254"/>
      <c r="CY125" s="254"/>
      <c r="CZ125" s="254"/>
      <c r="DA125" s="254"/>
      <c r="DB125" s="254"/>
      <c r="DC125" s="254"/>
      <c r="DD125" s="254"/>
      <c r="DE125" s="254"/>
      <c r="DF125" s="254"/>
      <c r="DG125" s="254"/>
      <c r="DH125" s="254"/>
      <c r="DI125" s="254"/>
      <c r="DJ125" s="254"/>
      <c r="DK125" s="254"/>
      <c r="DL125" s="254"/>
      <c r="DM125" s="254"/>
      <c r="DN125" s="254"/>
      <c r="DO125" s="254"/>
      <c r="DP125" s="522"/>
      <c r="DQ125" s="522"/>
      <c r="DR125" s="522"/>
      <c r="DS125" s="522"/>
      <c r="DT125" s="522"/>
      <c r="DU125" s="522"/>
      <c r="DV125" s="522"/>
      <c r="DW125" s="522"/>
      <c r="DX125" s="522"/>
      <c r="DY125" s="522"/>
      <c r="DZ125" s="522"/>
      <c r="EA125" s="522"/>
      <c r="EB125" s="522"/>
      <c r="EC125" s="524"/>
      <c r="ED125" s="524"/>
      <c r="EE125" s="254"/>
      <c r="EF125" s="254"/>
      <c r="EG125" s="254"/>
      <c r="EH125" s="254"/>
      <c r="EI125" s="254"/>
      <c r="EJ125" s="254"/>
      <c r="EK125" s="254"/>
      <c r="EL125" s="254"/>
      <c r="EM125" s="254"/>
      <c r="EN125" s="254"/>
      <c r="EO125" s="254"/>
      <c r="EP125" s="254"/>
      <c r="EQ125" s="254"/>
      <c r="ER125" s="254"/>
      <c r="ES125" s="254"/>
      <c r="ET125" s="254"/>
      <c r="EU125" s="254"/>
      <c r="EV125" s="254"/>
      <c r="EW125" s="522"/>
      <c r="EX125" s="522"/>
      <c r="EY125" s="522"/>
      <c r="EZ125" s="522"/>
      <c r="FA125" s="522"/>
      <c r="FB125" s="522"/>
      <c r="FC125" s="522"/>
      <c r="FD125" s="522"/>
      <c r="FE125" s="522"/>
      <c r="FF125" s="522"/>
      <c r="FG125" s="522"/>
      <c r="FH125" s="522"/>
      <c r="FI125" s="522"/>
      <c r="FJ125" s="524"/>
      <c r="FK125" s="524"/>
      <c r="FL125" s="254"/>
      <c r="FM125" s="254"/>
      <c r="FN125" s="254"/>
      <c r="FO125" s="254"/>
      <c r="FP125" s="254"/>
      <c r="FQ125" s="254"/>
      <c r="FR125" s="254"/>
      <c r="FS125" s="254"/>
      <c r="FT125" s="254"/>
      <c r="FU125" s="254"/>
      <c r="FV125" s="254"/>
      <c r="FW125" s="254"/>
      <c r="FX125" s="254"/>
      <c r="FY125" s="254"/>
      <c r="FZ125" s="254"/>
      <c r="GA125" s="254"/>
      <c r="GB125" s="254"/>
      <c r="GC125" s="254"/>
      <c r="GD125" s="522"/>
      <c r="GE125" s="522"/>
      <c r="GF125" s="522"/>
      <c r="GG125" s="522"/>
      <c r="GH125" s="522"/>
      <c r="GI125" s="522"/>
      <c r="GJ125" s="522"/>
      <c r="GK125" s="522"/>
      <c r="GL125" s="522"/>
      <c r="GM125" s="522"/>
      <c r="GN125" s="522"/>
      <c r="GO125" s="522"/>
      <c r="GP125" s="522"/>
      <c r="GQ125" s="524"/>
      <c r="GR125" s="524"/>
      <c r="GS125" s="254"/>
      <c r="GT125" s="254"/>
      <c r="GU125" s="254"/>
      <c r="GV125" s="254"/>
      <c r="GW125" s="254"/>
      <c r="GX125" s="254"/>
      <c r="GY125" s="254"/>
      <c r="GZ125" s="254"/>
      <c r="HA125" s="254"/>
      <c r="HB125" s="254"/>
      <c r="HC125" s="254"/>
      <c r="HD125" s="254"/>
      <c r="HE125" s="254"/>
      <c r="HF125" s="254"/>
      <c r="HG125" s="254"/>
      <c r="HH125" s="254"/>
      <c r="HI125" s="254"/>
      <c r="HJ125" s="254"/>
      <c r="HK125" s="522"/>
      <c r="HL125" s="522"/>
      <c r="HM125" s="522"/>
      <c r="HN125" s="522"/>
      <c r="HO125" s="522"/>
      <c r="HP125" s="522"/>
      <c r="HQ125" s="522"/>
      <c r="HR125" s="522"/>
      <c r="HS125" s="522"/>
      <c r="HT125" s="522"/>
      <c r="HU125" s="522"/>
      <c r="HV125" s="522"/>
      <c r="HW125" s="522"/>
      <c r="HZ125" s="254"/>
      <c r="IA125" s="254"/>
      <c r="IB125" s="254"/>
      <c r="IC125" s="254"/>
      <c r="ID125" s="254"/>
      <c r="IE125" s="254"/>
      <c r="IF125" s="254"/>
      <c r="IG125" s="254"/>
      <c r="IH125" s="254"/>
      <c r="II125" s="254">
        <v>3235300000</v>
      </c>
      <c r="IJ125" s="254"/>
      <c r="IK125" s="254"/>
      <c r="IL125" s="254"/>
      <c r="IM125" s="254"/>
      <c r="IN125" s="254"/>
      <c r="IO125" s="254"/>
      <c r="IP125" s="254"/>
      <c r="IQ125" s="254"/>
      <c r="IR125" s="522"/>
      <c r="IS125" s="522"/>
      <c r="IT125" s="522"/>
      <c r="IU125" s="522"/>
      <c r="IV125" s="522"/>
      <c r="IW125" s="522"/>
      <c r="IX125" s="522"/>
      <c r="IY125" s="522"/>
      <c r="IZ125" s="522"/>
      <c r="JA125" s="522"/>
      <c r="JB125" s="522"/>
      <c r="JC125" s="523"/>
      <c r="JD125" s="254">
        <f t="shared" si="347"/>
        <v>3235300000</v>
      </c>
      <c r="JG125" s="254"/>
      <c r="JH125" s="254"/>
      <c r="JI125" s="254"/>
      <c r="JJ125" s="254"/>
      <c r="JK125" s="254"/>
      <c r="JL125" s="254"/>
      <c r="JM125" s="254"/>
      <c r="JN125" s="254"/>
      <c r="JO125" s="254"/>
      <c r="JP125" s="254"/>
      <c r="JQ125" s="254"/>
      <c r="JR125" s="254"/>
      <c r="JS125" s="254"/>
      <c r="JT125" s="254"/>
      <c r="JU125" s="254"/>
      <c r="JV125" s="254"/>
      <c r="JW125" s="254"/>
      <c r="JX125" s="254"/>
      <c r="JY125" s="522"/>
      <c r="JZ125" s="522"/>
      <c r="KA125" s="522"/>
      <c r="KB125" s="522"/>
      <c r="KC125" s="522"/>
      <c r="KD125" s="522"/>
      <c r="KE125" s="522"/>
      <c r="KF125" s="522"/>
      <c r="KG125" s="522"/>
      <c r="KH125" s="522"/>
      <c r="KI125" s="522"/>
      <c r="KJ125" s="522"/>
      <c r="KK125" s="242">
        <f t="shared" si="341"/>
        <v>0</v>
      </c>
      <c r="KL125" s="234"/>
      <c r="KN125" s="254"/>
      <c r="KO125" s="254"/>
      <c r="KP125" s="254"/>
      <c r="KQ125" s="254"/>
      <c r="KR125" s="254"/>
      <c r="KS125" s="254"/>
      <c r="KT125" s="254"/>
      <c r="KU125" s="254"/>
      <c r="KV125" s="254"/>
      <c r="KW125" s="254"/>
      <c r="KX125" s="254"/>
      <c r="KY125" s="254"/>
      <c r="KZ125" s="254"/>
      <c r="LA125" s="254"/>
      <c r="LB125" s="254"/>
      <c r="LC125" s="254"/>
      <c r="LD125" s="254"/>
      <c r="LE125" s="254"/>
      <c r="LF125" s="522"/>
      <c r="LG125" s="522"/>
      <c r="LH125" s="522"/>
      <c r="LI125" s="522"/>
      <c r="LJ125" s="522"/>
      <c r="LK125" s="522"/>
      <c r="LL125" s="522"/>
      <c r="LM125" s="522"/>
      <c r="LN125" s="522"/>
      <c r="LO125" s="522"/>
      <c r="LP125" s="522"/>
      <c r="LQ125" s="522"/>
      <c r="LR125" s="242">
        <f t="shared" si="342"/>
        <v>0</v>
      </c>
      <c r="LU125" s="254"/>
      <c r="LV125" s="254"/>
      <c r="LW125" s="254"/>
      <c r="LX125" s="254"/>
      <c r="LY125" s="254"/>
      <c r="LZ125" s="254"/>
      <c r="MA125" s="254"/>
      <c r="MB125" s="254"/>
      <c r="MC125" s="254"/>
      <c r="MD125" s="254"/>
      <c r="ME125" s="254"/>
      <c r="MF125" s="254"/>
      <c r="MG125" s="254"/>
      <c r="MH125" s="254"/>
      <c r="MI125" s="254"/>
      <c r="MJ125" s="254"/>
      <c r="MK125" s="254"/>
      <c r="ML125" s="254"/>
      <c r="MM125" s="522"/>
      <c r="MN125" s="522"/>
      <c r="MO125" s="522"/>
      <c r="MP125" s="522"/>
      <c r="MQ125" s="522"/>
      <c r="MR125" s="522"/>
      <c r="MS125" s="522"/>
      <c r="MT125" s="522"/>
      <c r="MU125" s="522"/>
      <c r="MV125" s="522"/>
      <c r="MW125" s="522"/>
      <c r="MX125" s="522"/>
      <c r="MY125" s="242">
        <f t="shared" si="343"/>
        <v>0</v>
      </c>
      <c r="NB125" s="254"/>
      <c r="NC125" s="254"/>
      <c r="ND125" s="254"/>
      <c r="NE125" s="254"/>
      <c r="NF125" s="254"/>
      <c r="NG125" s="254"/>
      <c r="NH125" s="254"/>
      <c r="NI125" s="254"/>
      <c r="NJ125" s="254"/>
      <c r="NK125" s="254"/>
      <c r="NL125" s="254"/>
      <c r="NM125" s="254"/>
      <c r="NN125" s="254"/>
      <c r="NO125" s="254"/>
      <c r="NP125" s="254"/>
      <c r="NQ125" s="254"/>
      <c r="NR125" s="254"/>
      <c r="NS125" s="254"/>
      <c r="NT125" s="522"/>
      <c r="NU125" s="522"/>
      <c r="NV125" s="522"/>
      <c r="NW125" s="522"/>
      <c r="NX125" s="522"/>
      <c r="NY125" s="522"/>
      <c r="NZ125" s="522"/>
      <c r="OA125" s="522"/>
      <c r="OB125" s="522"/>
      <c r="OC125" s="522"/>
      <c r="OD125" s="522"/>
      <c r="OE125" s="522"/>
      <c r="OF125" s="242">
        <f t="shared" si="335"/>
        <v>0</v>
      </c>
      <c r="OI125" s="254"/>
      <c r="OJ125" s="254"/>
      <c r="OK125" s="254"/>
      <c r="OL125" s="254"/>
      <c r="OM125" s="254"/>
      <c r="ON125" s="254"/>
      <c r="OO125" s="254"/>
      <c r="OP125" s="254"/>
      <c r="OQ125" s="254"/>
      <c r="OR125" s="254"/>
      <c r="OS125" s="254"/>
      <c r="OT125" s="254"/>
      <c r="OU125" s="254"/>
      <c r="OV125" s="254"/>
      <c r="OW125" s="254"/>
      <c r="OX125" s="254"/>
      <c r="OY125" s="254"/>
      <c r="OZ125" s="254"/>
      <c r="PA125" s="522"/>
      <c r="PB125" s="522"/>
      <c r="PC125" s="522"/>
      <c r="PD125" s="522"/>
      <c r="PE125" s="522"/>
      <c r="PF125" s="522"/>
      <c r="PG125" s="522"/>
      <c r="PH125" s="522"/>
      <c r="PI125" s="522"/>
      <c r="PJ125" s="522"/>
      <c r="PK125" s="522"/>
      <c r="PL125" s="522"/>
      <c r="PM125" s="240">
        <f t="shared" si="344"/>
        <v>0</v>
      </c>
      <c r="PP125" s="254"/>
      <c r="PQ125" s="254"/>
      <c r="PR125" s="254"/>
      <c r="PS125" s="254"/>
      <c r="PT125" s="254"/>
      <c r="PU125" s="254"/>
      <c r="PV125" s="254"/>
      <c r="PW125" s="254"/>
      <c r="PX125" s="254"/>
      <c r="PY125" s="254"/>
      <c r="PZ125" s="254"/>
      <c r="QA125" s="254"/>
      <c r="QB125" s="254"/>
      <c r="QC125" s="254"/>
      <c r="QD125" s="254"/>
      <c r="QE125" s="254"/>
      <c r="QF125" s="254"/>
      <c r="QG125" s="254"/>
      <c r="QH125" s="522"/>
      <c r="QI125" s="522"/>
      <c r="QJ125" s="522"/>
      <c r="QK125" s="522"/>
      <c r="QL125" s="522"/>
      <c r="QM125" s="522"/>
      <c r="QN125" s="522"/>
      <c r="QO125" s="522"/>
      <c r="QP125" s="522"/>
      <c r="QQ125" s="522"/>
      <c r="QR125" s="522"/>
      <c r="QS125" s="522"/>
      <c r="QT125" s="242">
        <f t="shared" si="345"/>
        <v>0</v>
      </c>
      <c r="QU125" s="235"/>
      <c r="QV125" s="235"/>
      <c r="QW125" s="254"/>
      <c r="QX125" s="254"/>
      <c r="QY125" s="254"/>
      <c r="QZ125" s="254"/>
      <c r="RA125" s="254"/>
      <c r="RB125" s="254"/>
      <c r="RC125" s="254"/>
      <c r="RD125" s="254"/>
      <c r="RE125" s="254"/>
      <c r="RF125" s="254"/>
      <c r="RG125" s="254"/>
      <c r="RH125" s="254"/>
      <c r="RI125" s="254"/>
      <c r="RJ125" s="254"/>
      <c r="RK125" s="254"/>
      <c r="RL125" s="254"/>
      <c r="RM125" s="254"/>
      <c r="RN125" s="254"/>
      <c r="RO125" s="522"/>
      <c r="RP125" s="522"/>
      <c r="RQ125" s="522"/>
      <c r="RR125" s="522"/>
      <c r="RS125" s="522"/>
      <c r="RT125" s="522"/>
      <c r="RU125" s="522"/>
      <c r="RV125" s="522"/>
      <c r="RW125" s="522"/>
      <c r="RX125" s="522"/>
      <c r="RY125" s="522"/>
      <c r="RZ125" s="522"/>
      <c r="SA125" s="522"/>
    </row>
    <row r="126" spans="1:495" ht="15" hidden="1" outlineLevel="1">
      <c r="A126" s="604">
        <f t="shared" si="253"/>
        <v>114</v>
      </c>
      <c r="B126" s="331"/>
      <c r="C126" s="522"/>
      <c r="D126" s="522"/>
      <c r="E126" s="327"/>
      <c r="F126" s="254"/>
      <c r="G126" s="522"/>
      <c r="H126" s="522"/>
      <c r="I126" s="522"/>
      <c r="J126" s="522"/>
      <c r="K126" s="522"/>
      <c r="L126" s="522"/>
      <c r="M126" s="522"/>
      <c r="N126" s="522"/>
      <c r="O126" s="522"/>
      <c r="P126" s="522"/>
      <c r="Q126" s="522"/>
      <c r="R126" s="522"/>
      <c r="S126" s="522"/>
      <c r="T126" s="522"/>
      <c r="U126" s="522"/>
      <c r="V126" s="522"/>
      <c r="W126" s="522"/>
      <c r="X126" s="522"/>
      <c r="Y126" s="522"/>
      <c r="Z126" s="522"/>
      <c r="AA126" s="522"/>
      <c r="AB126" s="522"/>
      <c r="AC126" s="522"/>
      <c r="AD126" s="522"/>
      <c r="AE126" s="522"/>
      <c r="AF126" s="522"/>
      <c r="AG126" s="522"/>
      <c r="AH126" s="524"/>
      <c r="AI126" s="524"/>
      <c r="AJ126" s="254"/>
      <c r="AK126" s="254"/>
      <c r="AL126" s="254"/>
      <c r="AM126" s="254"/>
      <c r="AN126" s="254"/>
      <c r="AO126" s="254"/>
      <c r="AP126" s="254"/>
      <c r="AQ126" s="254"/>
      <c r="AR126" s="254"/>
      <c r="AS126" s="254"/>
      <c r="AT126" s="254"/>
      <c r="AU126" s="254"/>
      <c r="AV126" s="254"/>
      <c r="AW126" s="254"/>
      <c r="AX126" s="254"/>
      <c r="AY126" s="254"/>
      <c r="AZ126" s="254"/>
      <c r="BA126" s="254"/>
      <c r="BB126" s="522"/>
      <c r="BC126" s="522"/>
      <c r="BD126" s="522"/>
      <c r="BE126" s="522"/>
      <c r="BF126" s="522"/>
      <c r="BG126" s="522"/>
      <c r="BH126" s="522"/>
      <c r="BI126" s="522"/>
      <c r="BJ126" s="522"/>
      <c r="BK126" s="522"/>
      <c r="BL126" s="522"/>
      <c r="BM126" s="522"/>
      <c r="BN126" s="522"/>
      <c r="BO126" s="524"/>
      <c r="BP126" s="524"/>
      <c r="BQ126" s="254"/>
      <c r="BR126" s="254"/>
      <c r="BS126" s="254"/>
      <c r="BT126" s="254"/>
      <c r="BU126" s="254"/>
      <c r="BV126" s="254"/>
      <c r="BW126" s="254"/>
      <c r="BX126" s="254"/>
      <c r="BY126" s="254"/>
      <c r="BZ126" s="254"/>
      <c r="CA126" s="254"/>
      <c r="CB126" s="254"/>
      <c r="CC126" s="254"/>
      <c r="CD126" s="254"/>
      <c r="CE126" s="254"/>
      <c r="CF126" s="254"/>
      <c r="CG126" s="254"/>
      <c r="CH126" s="254"/>
      <c r="CI126" s="522"/>
      <c r="CJ126" s="522"/>
      <c r="CK126" s="522"/>
      <c r="CL126" s="522"/>
      <c r="CM126" s="522"/>
      <c r="CN126" s="522"/>
      <c r="CO126" s="522"/>
      <c r="CP126" s="522"/>
      <c r="CQ126" s="522"/>
      <c r="CR126" s="522"/>
      <c r="CS126" s="522"/>
      <c r="CT126" s="522"/>
      <c r="CU126" s="522"/>
      <c r="CV126" s="524"/>
      <c r="CW126" s="524"/>
      <c r="CX126" s="254"/>
      <c r="CY126" s="254"/>
      <c r="CZ126" s="254"/>
      <c r="DA126" s="254"/>
      <c r="DB126" s="254"/>
      <c r="DC126" s="254"/>
      <c r="DD126" s="254"/>
      <c r="DE126" s="254"/>
      <c r="DF126" s="254"/>
      <c r="DG126" s="254"/>
      <c r="DH126" s="254"/>
      <c r="DI126" s="254"/>
      <c r="DJ126" s="254"/>
      <c r="DK126" s="254"/>
      <c r="DL126" s="254"/>
      <c r="DM126" s="254"/>
      <c r="DN126" s="254"/>
      <c r="DO126" s="254"/>
      <c r="DP126" s="522"/>
      <c r="DQ126" s="522"/>
      <c r="DR126" s="522"/>
      <c r="DS126" s="522"/>
      <c r="DT126" s="522"/>
      <c r="DU126" s="522"/>
      <c r="DV126" s="522"/>
      <c r="DW126" s="522"/>
      <c r="DX126" s="522"/>
      <c r="DY126" s="522"/>
      <c r="DZ126" s="522"/>
      <c r="EA126" s="522"/>
      <c r="EB126" s="522"/>
      <c r="EC126" s="524"/>
      <c r="ED126" s="524"/>
      <c r="EE126" s="254"/>
      <c r="EF126" s="254"/>
      <c r="EG126" s="254"/>
      <c r="EH126" s="254"/>
      <c r="EI126" s="254"/>
      <c r="EJ126" s="254"/>
      <c r="EK126" s="254"/>
      <c r="EL126" s="254"/>
      <c r="EM126" s="254"/>
      <c r="EN126" s="254"/>
      <c r="EO126" s="254"/>
      <c r="EP126" s="254"/>
      <c r="EQ126" s="254"/>
      <c r="ER126" s="254"/>
      <c r="ES126" s="254"/>
      <c r="ET126" s="254"/>
      <c r="EU126" s="254"/>
      <c r="EV126" s="254"/>
      <c r="EW126" s="522"/>
      <c r="EX126" s="522"/>
      <c r="EY126" s="522"/>
      <c r="EZ126" s="522"/>
      <c r="FA126" s="522"/>
      <c r="FB126" s="522"/>
      <c r="FC126" s="522"/>
      <c r="FD126" s="522"/>
      <c r="FE126" s="522"/>
      <c r="FF126" s="522"/>
      <c r="FG126" s="522"/>
      <c r="FH126" s="522"/>
      <c r="FI126" s="522"/>
      <c r="FJ126" s="524"/>
      <c r="FK126" s="524"/>
      <c r="FL126" s="254"/>
      <c r="FM126" s="254"/>
      <c r="FN126" s="254"/>
      <c r="FO126" s="254"/>
      <c r="FP126" s="254"/>
      <c r="FQ126" s="254"/>
      <c r="FR126" s="254"/>
      <c r="FS126" s="254"/>
      <c r="FT126" s="254"/>
      <c r="FU126" s="254"/>
      <c r="FV126" s="254"/>
      <c r="FW126" s="254"/>
      <c r="FX126" s="254"/>
      <c r="FY126" s="254"/>
      <c r="FZ126" s="254"/>
      <c r="GA126" s="254"/>
      <c r="GB126" s="254"/>
      <c r="GC126" s="254"/>
      <c r="GD126" s="522"/>
      <c r="GE126" s="522"/>
      <c r="GF126" s="522"/>
      <c r="GG126" s="522"/>
      <c r="GH126" s="522"/>
      <c r="GI126" s="522"/>
      <c r="GJ126" s="522"/>
      <c r="GK126" s="522"/>
      <c r="GL126" s="522"/>
      <c r="GM126" s="522"/>
      <c r="GN126" s="522"/>
      <c r="GO126" s="522"/>
      <c r="GP126" s="522"/>
      <c r="GQ126" s="524"/>
      <c r="GR126" s="524"/>
      <c r="GS126" s="254"/>
      <c r="GT126" s="254"/>
      <c r="GU126" s="254"/>
      <c r="GV126" s="254"/>
      <c r="GW126" s="254"/>
      <c r="GX126" s="254"/>
      <c r="GY126" s="254"/>
      <c r="GZ126" s="254"/>
      <c r="HA126" s="254"/>
      <c r="HB126" s="254"/>
      <c r="HC126" s="254"/>
      <c r="HD126" s="254"/>
      <c r="HE126" s="254"/>
      <c r="HF126" s="254"/>
      <c r="HG126" s="254"/>
      <c r="HH126" s="254"/>
      <c r="HI126" s="254"/>
      <c r="HJ126" s="254"/>
      <c r="HK126" s="522"/>
      <c r="HL126" s="522"/>
      <c r="HM126" s="522"/>
      <c r="HN126" s="522"/>
      <c r="HO126" s="522"/>
      <c r="HP126" s="522"/>
      <c r="HQ126" s="522"/>
      <c r="HR126" s="522"/>
      <c r="HS126" s="522"/>
      <c r="HT126" s="522"/>
      <c r="HU126" s="522"/>
      <c r="HV126" s="522"/>
      <c r="HW126" s="522"/>
      <c r="HZ126" s="254"/>
      <c r="IA126" s="254"/>
      <c r="IB126" s="254"/>
      <c r="IC126" s="254"/>
      <c r="ID126" s="254"/>
      <c r="IE126" s="254"/>
      <c r="IF126" s="254"/>
      <c r="IG126" s="254"/>
      <c r="IH126" s="254"/>
      <c r="II126" s="254"/>
      <c r="IJ126" s="254"/>
      <c r="IK126" s="254"/>
      <c r="IL126" s="254"/>
      <c r="IM126" s="254"/>
      <c r="IN126" s="254"/>
      <c r="IO126" s="254"/>
      <c r="IP126" s="254"/>
      <c r="IQ126" s="254"/>
      <c r="IR126" s="522"/>
      <c r="IS126" s="522"/>
      <c r="IT126" s="522"/>
      <c r="IU126" s="522"/>
      <c r="IV126" s="522"/>
      <c r="IW126" s="522"/>
      <c r="IX126" s="522"/>
      <c r="IY126" s="522"/>
      <c r="IZ126" s="522"/>
      <c r="JA126" s="522"/>
      <c r="JB126" s="522"/>
      <c r="JC126" s="523"/>
      <c r="JD126" s="254">
        <f t="shared" si="347"/>
        <v>0</v>
      </c>
      <c r="JG126" s="254"/>
      <c r="JH126" s="254"/>
      <c r="JI126" s="254"/>
      <c r="JJ126" s="254"/>
      <c r="JK126" s="254"/>
      <c r="JL126" s="254"/>
      <c r="JM126" s="254"/>
      <c r="JN126" s="254"/>
      <c r="JO126" s="254"/>
      <c r="JP126" s="254"/>
      <c r="JQ126" s="254"/>
      <c r="JR126" s="254"/>
      <c r="JS126" s="254"/>
      <c r="JT126" s="254"/>
      <c r="JU126" s="254"/>
      <c r="JV126" s="254"/>
      <c r="JW126" s="254"/>
      <c r="JX126" s="254"/>
      <c r="JY126" s="522"/>
      <c r="JZ126" s="522"/>
      <c r="KA126" s="522"/>
      <c r="KB126" s="522"/>
      <c r="KC126" s="522"/>
      <c r="KD126" s="522"/>
      <c r="KE126" s="522"/>
      <c r="KF126" s="522"/>
      <c r="KG126" s="522"/>
      <c r="KH126" s="522"/>
      <c r="KI126" s="522"/>
      <c r="KJ126" s="522"/>
      <c r="KK126" s="242">
        <f t="shared" si="341"/>
        <v>0</v>
      </c>
      <c r="KL126" s="234"/>
      <c r="KN126" s="254"/>
      <c r="KO126" s="254"/>
      <c r="KP126" s="254"/>
      <c r="KQ126" s="254"/>
      <c r="KR126" s="254"/>
      <c r="KS126" s="254"/>
      <c r="KT126" s="254"/>
      <c r="KU126" s="254"/>
      <c r="KV126" s="254"/>
      <c r="KW126" s="254"/>
      <c r="KX126" s="254"/>
      <c r="KY126" s="254"/>
      <c r="KZ126" s="254"/>
      <c r="LA126" s="254"/>
      <c r="LB126" s="254"/>
      <c r="LC126" s="254"/>
      <c r="LD126" s="254"/>
      <c r="LE126" s="254"/>
      <c r="LF126" s="522"/>
      <c r="LG126" s="522"/>
      <c r="LH126" s="522"/>
      <c r="LI126" s="522"/>
      <c r="LJ126" s="522"/>
      <c r="LK126" s="522"/>
      <c r="LL126" s="522"/>
      <c r="LM126" s="522"/>
      <c r="LN126" s="522"/>
      <c r="LO126" s="522"/>
      <c r="LP126" s="522"/>
      <c r="LQ126" s="522"/>
      <c r="LR126" s="242">
        <f t="shared" si="342"/>
        <v>0</v>
      </c>
      <c r="LU126" s="254"/>
      <c r="LV126" s="254"/>
      <c r="LW126" s="254"/>
      <c r="LX126" s="254"/>
      <c r="LY126" s="254"/>
      <c r="LZ126" s="254"/>
      <c r="MA126" s="254"/>
      <c r="MB126" s="254"/>
      <c r="MC126" s="254"/>
      <c r="MD126" s="254"/>
      <c r="ME126" s="254"/>
      <c r="MF126" s="254"/>
      <c r="MG126" s="254"/>
      <c r="MH126" s="254"/>
      <c r="MI126" s="254"/>
      <c r="MJ126" s="254"/>
      <c r="MK126" s="254"/>
      <c r="ML126" s="254"/>
      <c r="MM126" s="522"/>
      <c r="MN126" s="522"/>
      <c r="MO126" s="522"/>
      <c r="MP126" s="522"/>
      <c r="MQ126" s="522"/>
      <c r="MR126" s="522"/>
      <c r="MS126" s="522"/>
      <c r="MT126" s="522"/>
      <c r="MU126" s="522"/>
      <c r="MV126" s="522"/>
      <c r="MW126" s="522"/>
      <c r="MX126" s="522"/>
      <c r="MY126" s="242">
        <f t="shared" si="343"/>
        <v>0</v>
      </c>
      <c r="NB126" s="254"/>
      <c r="NC126" s="254"/>
      <c r="ND126" s="254"/>
      <c r="NE126" s="254"/>
      <c r="NF126" s="254"/>
      <c r="NG126" s="254"/>
      <c r="NH126" s="254"/>
      <c r="NI126" s="254"/>
      <c r="NJ126" s="254"/>
      <c r="NK126" s="254"/>
      <c r="NL126" s="254"/>
      <c r="NM126" s="254"/>
      <c r="NN126" s="254"/>
      <c r="NO126" s="254"/>
      <c r="NP126" s="254"/>
      <c r="NQ126" s="254"/>
      <c r="NR126" s="254"/>
      <c r="NS126" s="254"/>
      <c r="NT126" s="522"/>
      <c r="NU126" s="522"/>
      <c r="NV126" s="522"/>
      <c r="NW126" s="522"/>
      <c r="NX126" s="522"/>
      <c r="NY126" s="522"/>
      <c r="NZ126" s="522"/>
      <c r="OA126" s="522"/>
      <c r="OB126" s="522"/>
      <c r="OC126" s="522"/>
      <c r="OD126" s="522"/>
      <c r="OE126" s="522"/>
      <c r="OF126" s="242">
        <f t="shared" si="335"/>
        <v>0</v>
      </c>
      <c r="OI126" s="254"/>
      <c r="OJ126" s="254"/>
      <c r="OK126" s="254"/>
      <c r="OL126" s="254"/>
      <c r="OM126" s="254"/>
      <c r="ON126" s="254"/>
      <c r="OO126" s="254"/>
      <c r="OP126" s="254"/>
      <c r="OQ126" s="254"/>
      <c r="OR126" s="254"/>
      <c r="OS126" s="254"/>
      <c r="OT126" s="254"/>
      <c r="OU126" s="254"/>
      <c r="OV126" s="254"/>
      <c r="OW126" s="254"/>
      <c r="OX126" s="254"/>
      <c r="OY126" s="254"/>
      <c r="OZ126" s="254"/>
      <c r="PA126" s="522"/>
      <c r="PB126" s="522"/>
      <c r="PC126" s="522"/>
      <c r="PD126" s="522"/>
      <c r="PE126" s="522"/>
      <c r="PF126" s="522"/>
      <c r="PG126" s="522"/>
      <c r="PH126" s="522"/>
      <c r="PI126" s="522"/>
      <c r="PJ126" s="522"/>
      <c r="PK126" s="522"/>
      <c r="PL126" s="522"/>
      <c r="PM126" s="240">
        <f t="shared" si="344"/>
        <v>0</v>
      </c>
      <c r="PP126" s="254"/>
      <c r="PQ126" s="254"/>
      <c r="PR126" s="254"/>
      <c r="PS126" s="254"/>
      <c r="PT126" s="254"/>
      <c r="PU126" s="254"/>
      <c r="PV126" s="254"/>
      <c r="PW126" s="254"/>
      <c r="PX126" s="254"/>
      <c r="PY126" s="254"/>
      <c r="PZ126" s="254"/>
      <c r="QA126" s="254"/>
      <c r="QB126" s="254"/>
      <c r="QC126" s="254"/>
      <c r="QD126" s="254"/>
      <c r="QE126" s="254"/>
      <c r="QF126" s="254"/>
      <c r="QG126" s="254"/>
      <c r="QH126" s="522"/>
      <c r="QI126" s="522"/>
      <c r="QJ126" s="522"/>
      <c r="QK126" s="522"/>
      <c r="QL126" s="522"/>
      <c r="QM126" s="522"/>
      <c r="QN126" s="522"/>
      <c r="QO126" s="522"/>
      <c r="QP126" s="522"/>
      <c r="QQ126" s="522"/>
      <c r="QR126" s="522"/>
      <c r="QS126" s="522"/>
      <c r="QT126" s="242">
        <f t="shared" si="345"/>
        <v>0</v>
      </c>
      <c r="QU126" s="235"/>
      <c r="QV126" s="235"/>
      <c r="QW126" s="254"/>
      <c r="QX126" s="254"/>
      <c r="QY126" s="254"/>
      <c r="QZ126" s="254"/>
      <c r="RA126" s="254"/>
      <c r="RB126" s="254"/>
      <c r="RC126" s="254"/>
      <c r="RD126" s="254"/>
      <c r="RE126" s="254"/>
      <c r="RF126" s="254"/>
      <c r="RG126" s="254"/>
      <c r="RH126" s="254"/>
      <c r="RI126" s="254"/>
      <c r="RJ126" s="254"/>
      <c r="RK126" s="254"/>
      <c r="RL126" s="254"/>
      <c r="RM126" s="254"/>
      <c r="RN126" s="254"/>
      <c r="RO126" s="522"/>
      <c r="RP126" s="522"/>
      <c r="RQ126" s="522"/>
      <c r="RR126" s="522"/>
      <c r="RS126" s="522"/>
      <c r="RT126" s="522"/>
      <c r="RU126" s="522"/>
      <c r="RV126" s="522"/>
      <c r="RW126" s="522"/>
      <c r="RX126" s="522"/>
      <c r="RY126" s="522"/>
      <c r="RZ126" s="522"/>
      <c r="SA126" s="522"/>
    </row>
    <row r="127" spans="1:495" ht="15" hidden="1" outlineLevel="1">
      <c r="A127" s="604">
        <f t="shared" si="253"/>
        <v>115</v>
      </c>
      <c r="B127" s="521" t="s">
        <v>132</v>
      </c>
      <c r="C127" s="522"/>
      <c r="D127" s="522"/>
      <c r="E127" s="327"/>
      <c r="F127" s="254"/>
      <c r="G127" s="522"/>
      <c r="H127" s="522"/>
      <c r="I127" s="522"/>
      <c r="J127" s="522"/>
      <c r="K127" s="522"/>
      <c r="L127" s="522"/>
      <c r="M127" s="522"/>
      <c r="N127" s="522"/>
      <c r="O127" s="522"/>
      <c r="P127" s="522"/>
      <c r="Q127" s="522"/>
      <c r="R127" s="522"/>
      <c r="S127" s="522"/>
      <c r="T127" s="522"/>
      <c r="U127" s="522"/>
      <c r="V127" s="522"/>
      <c r="W127" s="522"/>
      <c r="X127" s="522"/>
      <c r="Y127" s="522"/>
      <c r="Z127" s="522"/>
      <c r="AA127" s="522"/>
      <c r="AB127" s="522"/>
      <c r="AC127" s="522"/>
      <c r="AD127" s="522"/>
      <c r="AE127" s="522"/>
      <c r="AF127" s="522"/>
      <c r="AG127" s="522"/>
      <c r="AH127" s="524"/>
      <c r="AI127" s="524"/>
      <c r="AJ127" s="254"/>
      <c r="AK127" s="254"/>
      <c r="AL127" s="254"/>
      <c r="AM127" s="254"/>
      <c r="AN127" s="254"/>
      <c r="AO127" s="254"/>
      <c r="AP127" s="254"/>
      <c r="AQ127" s="254"/>
      <c r="AR127" s="254"/>
      <c r="AS127" s="254"/>
      <c r="AT127" s="254"/>
      <c r="AU127" s="254"/>
      <c r="AV127" s="254"/>
      <c r="AW127" s="254"/>
      <c r="AX127" s="254"/>
      <c r="AY127" s="254"/>
      <c r="AZ127" s="254"/>
      <c r="BA127" s="254"/>
      <c r="BB127" s="522"/>
      <c r="BC127" s="522"/>
      <c r="BD127" s="522"/>
      <c r="BE127" s="522"/>
      <c r="BF127" s="522"/>
      <c r="BG127" s="522"/>
      <c r="BH127" s="522"/>
      <c r="BI127" s="522"/>
      <c r="BJ127" s="522"/>
      <c r="BK127" s="522"/>
      <c r="BL127" s="522"/>
      <c r="BM127" s="522"/>
      <c r="BN127" s="522"/>
      <c r="BO127" s="524"/>
      <c r="BP127" s="524"/>
      <c r="BQ127" s="254"/>
      <c r="BR127" s="254"/>
      <c r="BS127" s="254"/>
      <c r="BT127" s="254"/>
      <c r="BU127" s="254"/>
      <c r="BV127" s="254"/>
      <c r="BW127" s="254"/>
      <c r="BX127" s="254"/>
      <c r="BY127" s="254"/>
      <c r="BZ127" s="254"/>
      <c r="CA127" s="254"/>
      <c r="CB127" s="254"/>
      <c r="CC127" s="254"/>
      <c r="CD127" s="254"/>
      <c r="CE127" s="254"/>
      <c r="CF127" s="254"/>
      <c r="CG127" s="254"/>
      <c r="CH127" s="254"/>
      <c r="CI127" s="522"/>
      <c r="CJ127" s="522"/>
      <c r="CK127" s="522"/>
      <c r="CL127" s="522"/>
      <c r="CM127" s="522"/>
      <c r="CN127" s="522"/>
      <c r="CO127" s="522"/>
      <c r="CP127" s="522"/>
      <c r="CQ127" s="522"/>
      <c r="CR127" s="522"/>
      <c r="CS127" s="522"/>
      <c r="CT127" s="522"/>
      <c r="CU127" s="522"/>
      <c r="CV127" s="524"/>
      <c r="CW127" s="524"/>
      <c r="CX127" s="254"/>
      <c r="CY127" s="254"/>
      <c r="CZ127" s="254"/>
      <c r="DA127" s="254"/>
      <c r="DB127" s="254"/>
      <c r="DC127" s="254"/>
      <c r="DD127" s="254"/>
      <c r="DE127" s="254"/>
      <c r="DF127" s="254"/>
      <c r="DG127" s="254"/>
      <c r="DH127" s="254"/>
      <c r="DI127" s="254"/>
      <c r="DJ127" s="254"/>
      <c r="DK127" s="254"/>
      <c r="DL127" s="254"/>
      <c r="DM127" s="254"/>
      <c r="DN127" s="254"/>
      <c r="DO127" s="254"/>
      <c r="DP127" s="522"/>
      <c r="DQ127" s="522"/>
      <c r="DR127" s="522"/>
      <c r="DS127" s="522"/>
      <c r="DT127" s="522"/>
      <c r="DU127" s="522"/>
      <c r="DV127" s="522"/>
      <c r="DW127" s="522"/>
      <c r="DX127" s="522"/>
      <c r="DY127" s="522"/>
      <c r="DZ127" s="522"/>
      <c r="EA127" s="522"/>
      <c r="EB127" s="522"/>
      <c r="EC127" s="524"/>
      <c r="ED127" s="524"/>
      <c r="EE127" s="254"/>
      <c r="EF127" s="254"/>
      <c r="EG127" s="254"/>
      <c r="EH127" s="254"/>
      <c r="EI127" s="254"/>
      <c r="EJ127" s="254"/>
      <c r="EK127" s="254"/>
      <c r="EL127" s="254"/>
      <c r="EM127" s="254"/>
      <c r="EN127" s="254"/>
      <c r="EO127" s="254"/>
      <c r="EP127" s="254"/>
      <c r="EQ127" s="254"/>
      <c r="ER127" s="254"/>
      <c r="ES127" s="254"/>
      <c r="ET127" s="254"/>
      <c r="EU127" s="254"/>
      <c r="EV127" s="254"/>
      <c r="EW127" s="522"/>
      <c r="EX127" s="522"/>
      <c r="EY127" s="522"/>
      <c r="EZ127" s="522"/>
      <c r="FA127" s="522"/>
      <c r="FB127" s="522"/>
      <c r="FC127" s="522"/>
      <c r="FD127" s="522"/>
      <c r="FE127" s="522"/>
      <c r="FF127" s="522"/>
      <c r="FG127" s="522"/>
      <c r="FH127" s="522"/>
      <c r="FI127" s="522"/>
      <c r="FJ127" s="524"/>
      <c r="FK127" s="524"/>
      <c r="FL127" s="254"/>
      <c r="FM127" s="254"/>
      <c r="FN127" s="254"/>
      <c r="FO127" s="254"/>
      <c r="FP127" s="254"/>
      <c r="FQ127" s="254"/>
      <c r="FR127" s="254"/>
      <c r="FS127" s="254"/>
      <c r="FT127" s="254"/>
      <c r="FU127" s="254"/>
      <c r="FV127" s="254"/>
      <c r="FW127" s="254"/>
      <c r="FX127" s="254"/>
      <c r="FY127" s="254"/>
      <c r="FZ127" s="254"/>
      <c r="GA127" s="254"/>
      <c r="GB127" s="254"/>
      <c r="GC127" s="254"/>
      <c r="GD127" s="522"/>
      <c r="GE127" s="522"/>
      <c r="GF127" s="522"/>
      <c r="GG127" s="522"/>
      <c r="GH127" s="522"/>
      <c r="GI127" s="522"/>
      <c r="GJ127" s="522"/>
      <c r="GK127" s="522"/>
      <c r="GL127" s="522"/>
      <c r="GM127" s="522"/>
      <c r="GN127" s="522"/>
      <c r="GO127" s="522"/>
      <c r="GP127" s="522"/>
      <c r="GQ127" s="524"/>
      <c r="GR127" s="524"/>
      <c r="GS127" s="254"/>
      <c r="GT127" s="254"/>
      <c r="GU127" s="254"/>
      <c r="GV127" s="254"/>
      <c r="GW127" s="254"/>
      <c r="GX127" s="254"/>
      <c r="GY127" s="254"/>
      <c r="GZ127" s="254"/>
      <c r="HA127" s="254"/>
      <c r="HB127" s="254"/>
      <c r="HC127" s="254"/>
      <c r="HD127" s="254"/>
      <c r="HE127" s="254"/>
      <c r="HF127" s="254"/>
      <c r="HG127" s="254"/>
      <c r="HH127" s="254"/>
      <c r="HI127" s="254"/>
      <c r="HJ127" s="254"/>
      <c r="HK127" s="522"/>
      <c r="HL127" s="522"/>
      <c r="HM127" s="522"/>
      <c r="HN127" s="522"/>
      <c r="HO127" s="522"/>
      <c r="HP127" s="522"/>
      <c r="HQ127" s="522"/>
      <c r="HR127" s="522"/>
      <c r="HS127" s="522"/>
      <c r="HT127" s="522"/>
      <c r="HU127" s="522"/>
      <c r="HV127" s="522"/>
      <c r="HW127" s="522"/>
      <c r="HZ127" s="254"/>
      <c r="IA127" s="254"/>
      <c r="IB127" s="254"/>
      <c r="IC127" s="254"/>
      <c r="ID127" s="254"/>
      <c r="IE127" s="254"/>
      <c r="IF127" s="254"/>
      <c r="IG127" s="254"/>
      <c r="IH127" s="254"/>
      <c r="II127" s="254"/>
      <c r="IJ127" s="254"/>
      <c r="IK127" s="254"/>
      <c r="IL127" s="254"/>
      <c r="IM127" s="254"/>
      <c r="IN127" s="254"/>
      <c r="IO127" s="254"/>
      <c r="IP127" s="254"/>
      <c r="IQ127" s="254"/>
      <c r="IR127" s="522"/>
      <c r="IS127" s="522"/>
      <c r="IT127" s="522"/>
      <c r="IU127" s="522"/>
      <c r="IV127" s="522"/>
      <c r="IW127" s="522"/>
      <c r="IX127" s="522"/>
      <c r="IY127" s="522"/>
      <c r="IZ127" s="522"/>
      <c r="JA127" s="522"/>
      <c r="JB127" s="522"/>
      <c r="JC127" s="523"/>
      <c r="JD127" s="254">
        <f t="shared" si="347"/>
        <v>0</v>
      </c>
      <c r="JG127" s="254"/>
      <c r="JH127" s="254"/>
      <c r="JI127" s="254"/>
      <c r="JJ127" s="254"/>
      <c r="JK127" s="254"/>
      <c r="JL127" s="254"/>
      <c r="JM127" s="254"/>
      <c r="JN127" s="254"/>
      <c r="JO127" s="254"/>
      <c r="JP127" s="254"/>
      <c r="JQ127" s="254"/>
      <c r="JR127" s="254"/>
      <c r="JS127" s="254"/>
      <c r="JT127" s="254"/>
      <c r="JU127" s="254"/>
      <c r="JV127" s="254"/>
      <c r="JW127" s="254"/>
      <c r="JX127" s="254"/>
      <c r="JY127" s="522"/>
      <c r="JZ127" s="522"/>
      <c r="KA127" s="522"/>
      <c r="KB127" s="522"/>
      <c r="KC127" s="522"/>
      <c r="KD127" s="522"/>
      <c r="KE127" s="522"/>
      <c r="KF127" s="522"/>
      <c r="KG127" s="522"/>
      <c r="KH127" s="522"/>
      <c r="KI127" s="522"/>
      <c r="KJ127" s="522"/>
      <c r="KK127" s="242">
        <f t="shared" si="341"/>
        <v>0</v>
      </c>
      <c r="KL127" s="234"/>
      <c r="KN127" s="254"/>
      <c r="KO127" s="254"/>
      <c r="KP127" s="254"/>
      <c r="KQ127" s="254"/>
      <c r="KR127" s="254"/>
      <c r="KS127" s="254"/>
      <c r="KT127" s="254"/>
      <c r="KU127" s="254"/>
      <c r="KV127" s="254"/>
      <c r="KW127" s="254"/>
      <c r="KX127" s="254"/>
      <c r="KY127" s="254"/>
      <c r="KZ127" s="254"/>
      <c r="LA127" s="254"/>
      <c r="LB127" s="254"/>
      <c r="LC127" s="254"/>
      <c r="LD127" s="254"/>
      <c r="LE127" s="254"/>
      <c r="LF127" s="522"/>
      <c r="LG127" s="522"/>
      <c r="LH127" s="522"/>
      <c r="LI127" s="522"/>
      <c r="LJ127" s="522"/>
      <c r="LK127" s="522"/>
      <c r="LL127" s="522"/>
      <c r="LM127" s="522"/>
      <c r="LN127" s="522"/>
      <c r="LO127" s="522"/>
      <c r="LP127" s="522"/>
      <c r="LQ127" s="522"/>
      <c r="LR127" s="242">
        <f t="shared" si="342"/>
        <v>0</v>
      </c>
      <c r="LU127" s="254"/>
      <c r="LV127" s="254"/>
      <c r="LW127" s="254"/>
      <c r="LX127" s="254"/>
      <c r="LY127" s="254"/>
      <c r="LZ127" s="254"/>
      <c r="MA127" s="254"/>
      <c r="MB127" s="254"/>
      <c r="MC127" s="254"/>
      <c r="MD127" s="254"/>
      <c r="ME127" s="254"/>
      <c r="MF127" s="254"/>
      <c r="MG127" s="254"/>
      <c r="MH127" s="254"/>
      <c r="MI127" s="254"/>
      <c r="MJ127" s="254"/>
      <c r="MK127" s="254"/>
      <c r="ML127" s="254"/>
      <c r="MM127" s="522"/>
      <c r="MN127" s="522"/>
      <c r="MO127" s="522"/>
      <c r="MP127" s="522"/>
      <c r="MQ127" s="522"/>
      <c r="MR127" s="522"/>
      <c r="MS127" s="522"/>
      <c r="MT127" s="522"/>
      <c r="MU127" s="522"/>
      <c r="MV127" s="522"/>
      <c r="MW127" s="522"/>
      <c r="MX127" s="522"/>
      <c r="MY127" s="242">
        <f t="shared" si="343"/>
        <v>0</v>
      </c>
      <c r="NB127" s="254"/>
      <c r="NC127" s="254"/>
      <c r="ND127" s="254"/>
      <c r="NE127" s="254"/>
      <c r="NF127" s="254"/>
      <c r="NG127" s="254"/>
      <c r="NH127" s="254"/>
      <c r="NI127" s="254"/>
      <c r="NJ127" s="254"/>
      <c r="NK127" s="254"/>
      <c r="NL127" s="254"/>
      <c r="NM127" s="254"/>
      <c r="NN127" s="254"/>
      <c r="NO127" s="254"/>
      <c r="NP127" s="254"/>
      <c r="NQ127" s="254"/>
      <c r="NR127" s="254"/>
      <c r="NS127" s="254"/>
      <c r="NT127" s="522"/>
      <c r="NU127" s="522"/>
      <c r="NV127" s="522"/>
      <c r="NW127" s="522"/>
      <c r="NX127" s="522"/>
      <c r="NY127" s="522"/>
      <c r="NZ127" s="522"/>
      <c r="OA127" s="522"/>
      <c r="OB127" s="522"/>
      <c r="OC127" s="522"/>
      <c r="OD127" s="522"/>
      <c r="OE127" s="522"/>
      <c r="OF127" s="242">
        <f t="shared" si="335"/>
        <v>0</v>
      </c>
      <c r="OI127" s="254"/>
      <c r="OJ127" s="254"/>
      <c r="OK127" s="254"/>
      <c r="OL127" s="254"/>
      <c r="OM127" s="254"/>
      <c r="ON127" s="254"/>
      <c r="OO127" s="254"/>
      <c r="OP127" s="254"/>
      <c r="OQ127" s="254"/>
      <c r="OR127" s="254"/>
      <c r="OS127" s="254"/>
      <c r="OT127" s="254"/>
      <c r="OU127" s="254"/>
      <c r="OV127" s="254"/>
      <c r="OW127" s="254"/>
      <c r="OX127" s="254"/>
      <c r="OY127" s="254"/>
      <c r="OZ127" s="254"/>
      <c r="PA127" s="522"/>
      <c r="PB127" s="522"/>
      <c r="PC127" s="522"/>
      <c r="PD127" s="522"/>
      <c r="PE127" s="522"/>
      <c r="PF127" s="522"/>
      <c r="PG127" s="522"/>
      <c r="PH127" s="522"/>
      <c r="PI127" s="522"/>
      <c r="PJ127" s="522"/>
      <c r="PK127" s="522"/>
      <c r="PL127" s="522"/>
      <c r="PM127" s="240">
        <f t="shared" si="344"/>
        <v>0</v>
      </c>
      <c r="PP127" s="254"/>
      <c r="PQ127" s="254"/>
      <c r="PR127" s="254"/>
      <c r="PS127" s="254"/>
      <c r="PT127" s="254"/>
      <c r="PU127" s="254"/>
      <c r="PV127" s="254"/>
      <c r="PW127" s="254"/>
      <c r="PX127" s="254"/>
      <c r="PY127" s="254"/>
      <c r="PZ127" s="254"/>
      <c r="QA127" s="254"/>
      <c r="QB127" s="254"/>
      <c r="QC127" s="254"/>
      <c r="QD127" s="254"/>
      <c r="QE127" s="254"/>
      <c r="QF127" s="254"/>
      <c r="QG127" s="254"/>
      <c r="QH127" s="522"/>
      <c r="QI127" s="522"/>
      <c r="QJ127" s="522"/>
      <c r="QK127" s="522"/>
      <c r="QL127" s="522"/>
      <c r="QM127" s="522"/>
      <c r="QN127" s="522"/>
      <c r="QO127" s="522"/>
      <c r="QP127" s="522"/>
      <c r="QQ127" s="522"/>
      <c r="QR127" s="522"/>
      <c r="QS127" s="522"/>
      <c r="QT127" s="242">
        <f t="shared" si="345"/>
        <v>0</v>
      </c>
      <c r="QU127" s="235"/>
      <c r="QV127" s="235"/>
      <c r="QW127" s="254"/>
      <c r="QX127" s="254"/>
      <c r="QY127" s="254"/>
      <c r="QZ127" s="254"/>
      <c r="RA127" s="254"/>
      <c r="RB127" s="254"/>
      <c r="RC127" s="254"/>
      <c r="RD127" s="254"/>
      <c r="RE127" s="254"/>
      <c r="RF127" s="254"/>
      <c r="RG127" s="254"/>
      <c r="RH127" s="254"/>
      <c r="RI127" s="254"/>
      <c r="RJ127" s="254"/>
      <c r="RK127" s="254"/>
      <c r="RL127" s="254"/>
      <c r="RM127" s="254"/>
      <c r="RN127" s="254"/>
      <c r="RO127" s="522"/>
      <c r="RP127" s="522"/>
      <c r="RQ127" s="522"/>
      <c r="RR127" s="522"/>
      <c r="RS127" s="522"/>
      <c r="RT127" s="522"/>
      <c r="RU127" s="522"/>
      <c r="RV127" s="522"/>
      <c r="RW127" s="522"/>
      <c r="RX127" s="522"/>
      <c r="RY127" s="522"/>
      <c r="RZ127" s="522"/>
      <c r="SA127" s="522"/>
    </row>
    <row r="128" spans="1:495" ht="15" hidden="1" outlineLevel="1">
      <c r="A128" s="604">
        <f t="shared" si="253"/>
        <v>116</v>
      </c>
      <c r="B128" s="521"/>
      <c r="C128" s="522"/>
      <c r="D128" s="522"/>
      <c r="E128" s="327"/>
      <c r="F128" s="254"/>
      <c r="G128" s="522"/>
      <c r="H128" s="522"/>
      <c r="I128" s="522"/>
      <c r="J128" s="522"/>
      <c r="K128" s="522"/>
      <c r="L128" s="522"/>
      <c r="M128" s="522"/>
      <c r="N128" s="522"/>
      <c r="O128" s="522"/>
      <c r="P128" s="522"/>
      <c r="Q128" s="522"/>
      <c r="R128" s="522"/>
      <c r="S128" s="522"/>
      <c r="T128" s="522"/>
      <c r="U128" s="522"/>
      <c r="V128" s="522"/>
      <c r="W128" s="522"/>
      <c r="X128" s="522"/>
      <c r="Y128" s="522"/>
      <c r="Z128" s="522"/>
      <c r="AA128" s="522"/>
      <c r="AB128" s="522"/>
      <c r="AC128" s="522"/>
      <c r="AD128" s="522"/>
      <c r="AE128" s="522"/>
      <c r="AF128" s="522"/>
      <c r="AG128" s="522"/>
      <c r="AH128" s="524"/>
      <c r="AI128" s="524"/>
      <c r="AJ128" s="254"/>
      <c r="AK128" s="254"/>
      <c r="AL128" s="254"/>
      <c r="AM128" s="254"/>
      <c r="AN128" s="254"/>
      <c r="AO128" s="254"/>
      <c r="AP128" s="254"/>
      <c r="AQ128" s="254"/>
      <c r="AR128" s="254"/>
      <c r="AS128" s="254"/>
      <c r="AT128" s="254"/>
      <c r="AU128" s="254"/>
      <c r="AV128" s="254"/>
      <c r="AW128" s="254"/>
      <c r="AX128" s="254"/>
      <c r="AY128" s="254"/>
      <c r="AZ128" s="254"/>
      <c r="BA128" s="254"/>
      <c r="BB128" s="522"/>
      <c r="BC128" s="522"/>
      <c r="BD128" s="522"/>
      <c r="BE128" s="522"/>
      <c r="BF128" s="522"/>
      <c r="BG128" s="522"/>
      <c r="BH128" s="522"/>
      <c r="BI128" s="522"/>
      <c r="BJ128" s="522"/>
      <c r="BK128" s="522"/>
      <c r="BL128" s="522"/>
      <c r="BM128" s="522"/>
      <c r="BN128" s="522"/>
      <c r="BO128" s="524"/>
      <c r="BP128" s="524"/>
      <c r="BQ128" s="254"/>
      <c r="BR128" s="254"/>
      <c r="BS128" s="254"/>
      <c r="BT128" s="254"/>
      <c r="BU128" s="254"/>
      <c r="BV128" s="254"/>
      <c r="BW128" s="254"/>
      <c r="BX128" s="254"/>
      <c r="BY128" s="254"/>
      <c r="BZ128" s="254"/>
      <c r="CA128" s="254"/>
      <c r="CB128" s="254"/>
      <c r="CC128" s="254"/>
      <c r="CD128" s="254"/>
      <c r="CE128" s="254"/>
      <c r="CF128" s="254"/>
      <c r="CG128" s="254"/>
      <c r="CH128" s="254"/>
      <c r="CI128" s="522"/>
      <c r="CJ128" s="522"/>
      <c r="CK128" s="522"/>
      <c r="CL128" s="522"/>
      <c r="CM128" s="522"/>
      <c r="CN128" s="522"/>
      <c r="CO128" s="522"/>
      <c r="CP128" s="522"/>
      <c r="CQ128" s="522"/>
      <c r="CR128" s="522"/>
      <c r="CS128" s="522"/>
      <c r="CT128" s="522"/>
      <c r="CU128" s="522"/>
      <c r="CV128" s="524"/>
      <c r="CW128" s="524"/>
      <c r="CX128" s="254"/>
      <c r="CY128" s="254"/>
      <c r="CZ128" s="254"/>
      <c r="DA128" s="254"/>
      <c r="DB128" s="254"/>
      <c r="DC128" s="254"/>
      <c r="DD128" s="254"/>
      <c r="DE128" s="254"/>
      <c r="DF128" s="254"/>
      <c r="DG128" s="254"/>
      <c r="DH128" s="254"/>
      <c r="DI128" s="254"/>
      <c r="DJ128" s="254"/>
      <c r="DK128" s="254"/>
      <c r="DL128" s="254"/>
      <c r="DM128" s="254"/>
      <c r="DN128" s="254"/>
      <c r="DO128" s="254"/>
      <c r="DP128" s="522"/>
      <c r="DQ128" s="522"/>
      <c r="DR128" s="522"/>
      <c r="DS128" s="522"/>
      <c r="DT128" s="522"/>
      <c r="DU128" s="522"/>
      <c r="DV128" s="522"/>
      <c r="DW128" s="522"/>
      <c r="DX128" s="522"/>
      <c r="DY128" s="522"/>
      <c r="DZ128" s="522"/>
      <c r="EA128" s="522"/>
      <c r="EB128" s="522"/>
      <c r="EC128" s="524"/>
      <c r="ED128" s="524"/>
      <c r="EE128" s="254"/>
      <c r="EF128" s="254"/>
      <c r="EG128" s="254"/>
      <c r="EH128" s="254"/>
      <c r="EI128" s="254"/>
      <c r="EJ128" s="254"/>
      <c r="EK128" s="254"/>
      <c r="EL128" s="254"/>
      <c r="EM128" s="254"/>
      <c r="EN128" s="254"/>
      <c r="EO128" s="254"/>
      <c r="EP128" s="254"/>
      <c r="EQ128" s="254"/>
      <c r="ER128" s="254"/>
      <c r="ES128" s="254"/>
      <c r="ET128" s="254"/>
      <c r="EU128" s="254"/>
      <c r="EV128" s="254"/>
      <c r="EW128" s="522"/>
      <c r="EX128" s="522"/>
      <c r="EY128" s="522"/>
      <c r="EZ128" s="522"/>
      <c r="FA128" s="522"/>
      <c r="FB128" s="522"/>
      <c r="FC128" s="522"/>
      <c r="FD128" s="522"/>
      <c r="FE128" s="522"/>
      <c r="FF128" s="522"/>
      <c r="FG128" s="522"/>
      <c r="FH128" s="522"/>
      <c r="FI128" s="522"/>
      <c r="FJ128" s="524"/>
      <c r="FK128" s="524"/>
      <c r="FL128" s="254"/>
      <c r="FM128" s="254"/>
      <c r="FN128" s="254"/>
      <c r="FO128" s="254"/>
      <c r="FP128" s="254"/>
      <c r="FQ128" s="254"/>
      <c r="FR128" s="254"/>
      <c r="FS128" s="254"/>
      <c r="FT128" s="254"/>
      <c r="FU128" s="254"/>
      <c r="FV128" s="254"/>
      <c r="FW128" s="254"/>
      <c r="FX128" s="254"/>
      <c r="FY128" s="254"/>
      <c r="FZ128" s="254"/>
      <c r="GA128" s="254"/>
      <c r="GB128" s="254"/>
      <c r="GC128" s="254"/>
      <c r="GD128" s="522"/>
      <c r="GE128" s="522"/>
      <c r="GF128" s="522"/>
      <c r="GG128" s="522"/>
      <c r="GH128" s="522"/>
      <c r="GI128" s="522"/>
      <c r="GJ128" s="522"/>
      <c r="GK128" s="522"/>
      <c r="GL128" s="522"/>
      <c r="GM128" s="522"/>
      <c r="GN128" s="522"/>
      <c r="GO128" s="522"/>
      <c r="GP128" s="522"/>
      <c r="GQ128" s="524"/>
      <c r="GR128" s="524"/>
      <c r="GS128" s="254"/>
      <c r="GT128" s="254"/>
      <c r="GU128" s="254"/>
      <c r="GV128" s="254"/>
      <c r="GW128" s="254"/>
      <c r="GX128" s="254"/>
      <c r="GY128" s="254"/>
      <c r="GZ128" s="254"/>
      <c r="HA128" s="254"/>
      <c r="HB128" s="254"/>
      <c r="HC128" s="254"/>
      <c r="HD128" s="254"/>
      <c r="HE128" s="254"/>
      <c r="HF128" s="254"/>
      <c r="HG128" s="254"/>
      <c r="HH128" s="254"/>
      <c r="HI128" s="254"/>
      <c r="HJ128" s="254"/>
      <c r="HK128" s="522"/>
      <c r="HL128" s="522"/>
      <c r="HM128" s="522"/>
      <c r="HN128" s="522"/>
      <c r="HO128" s="522"/>
      <c r="HP128" s="522"/>
      <c r="HQ128" s="522"/>
      <c r="HR128" s="522"/>
      <c r="HS128" s="522"/>
      <c r="HT128" s="522"/>
      <c r="HU128" s="522"/>
      <c r="HV128" s="522"/>
      <c r="HW128" s="522"/>
      <c r="HZ128" s="254"/>
      <c r="IA128" s="254"/>
      <c r="IB128" s="254"/>
      <c r="IC128" s="254"/>
      <c r="ID128" s="254"/>
      <c r="IE128" s="254"/>
      <c r="IF128" s="254"/>
      <c r="IG128" s="254"/>
      <c r="IH128" s="254"/>
      <c r="II128" s="254"/>
      <c r="IJ128" s="254"/>
      <c r="IK128" s="254"/>
      <c r="IL128" s="254"/>
      <c r="IM128" s="254"/>
      <c r="IN128" s="254"/>
      <c r="IO128" s="254"/>
      <c r="IP128" s="254"/>
      <c r="IQ128" s="254"/>
      <c r="IR128" s="522"/>
      <c r="IS128" s="522"/>
      <c r="IT128" s="522"/>
      <c r="IU128" s="522"/>
      <c r="IV128" s="522"/>
      <c r="IW128" s="522"/>
      <c r="IX128" s="522"/>
      <c r="IY128" s="522"/>
      <c r="IZ128" s="522"/>
      <c r="JA128" s="522"/>
      <c r="JB128" s="522"/>
      <c r="JC128" s="523"/>
      <c r="JD128" s="254">
        <f t="shared" si="347"/>
        <v>0</v>
      </c>
      <c r="JG128" s="254"/>
      <c r="JH128" s="254"/>
      <c r="JI128" s="254"/>
      <c r="JJ128" s="254"/>
      <c r="JK128" s="254"/>
      <c r="JL128" s="254"/>
      <c r="JM128" s="254"/>
      <c r="JN128" s="254"/>
      <c r="JO128" s="254"/>
      <c r="JP128" s="254"/>
      <c r="JQ128" s="254"/>
      <c r="JR128" s="254"/>
      <c r="JS128" s="254"/>
      <c r="JT128" s="254"/>
      <c r="JU128" s="254"/>
      <c r="JV128" s="254"/>
      <c r="JW128" s="254"/>
      <c r="JX128" s="254"/>
      <c r="JY128" s="522"/>
      <c r="JZ128" s="522"/>
      <c r="KA128" s="522"/>
      <c r="KB128" s="522"/>
      <c r="KC128" s="522"/>
      <c r="KD128" s="522"/>
      <c r="KE128" s="522"/>
      <c r="KF128" s="522"/>
      <c r="KG128" s="522"/>
      <c r="KH128" s="522"/>
      <c r="KI128" s="522"/>
      <c r="KJ128" s="522"/>
      <c r="KK128" s="242">
        <f t="shared" si="341"/>
        <v>0</v>
      </c>
      <c r="KL128" s="234"/>
      <c r="KN128" s="254"/>
      <c r="KO128" s="254"/>
      <c r="KP128" s="254"/>
      <c r="KQ128" s="254"/>
      <c r="KR128" s="254"/>
      <c r="KS128" s="254"/>
      <c r="KT128" s="254"/>
      <c r="KU128" s="254"/>
      <c r="KV128" s="254"/>
      <c r="KW128" s="254"/>
      <c r="KX128" s="254"/>
      <c r="KY128" s="254"/>
      <c r="KZ128" s="254"/>
      <c r="LA128" s="254"/>
      <c r="LB128" s="254"/>
      <c r="LC128" s="254"/>
      <c r="LD128" s="254"/>
      <c r="LE128" s="254"/>
      <c r="LF128" s="522"/>
      <c r="LG128" s="522"/>
      <c r="LH128" s="522"/>
      <c r="LI128" s="522"/>
      <c r="LJ128" s="522"/>
      <c r="LK128" s="522"/>
      <c r="LL128" s="522"/>
      <c r="LM128" s="522"/>
      <c r="LN128" s="522"/>
      <c r="LO128" s="522"/>
      <c r="LP128" s="522"/>
      <c r="LQ128" s="522"/>
      <c r="LR128" s="242">
        <f t="shared" si="342"/>
        <v>0</v>
      </c>
      <c r="LU128" s="254"/>
      <c r="LV128" s="254"/>
      <c r="LW128" s="254"/>
      <c r="LX128" s="254"/>
      <c r="LY128" s="254"/>
      <c r="LZ128" s="254"/>
      <c r="MA128" s="254"/>
      <c r="MB128" s="254"/>
      <c r="MC128" s="254"/>
      <c r="MD128" s="254"/>
      <c r="ME128" s="254"/>
      <c r="MF128" s="254"/>
      <c r="MG128" s="254"/>
      <c r="MH128" s="254"/>
      <c r="MI128" s="254"/>
      <c r="MJ128" s="254"/>
      <c r="MK128" s="254"/>
      <c r="ML128" s="254"/>
      <c r="MM128" s="522"/>
      <c r="MN128" s="522"/>
      <c r="MO128" s="522"/>
      <c r="MP128" s="522"/>
      <c r="MQ128" s="522"/>
      <c r="MR128" s="522"/>
      <c r="MS128" s="522"/>
      <c r="MT128" s="522"/>
      <c r="MU128" s="522"/>
      <c r="MV128" s="522"/>
      <c r="MW128" s="522"/>
      <c r="MX128" s="522"/>
      <c r="MY128" s="242">
        <f t="shared" si="343"/>
        <v>0</v>
      </c>
      <c r="NB128" s="254"/>
      <c r="NC128" s="254"/>
      <c r="ND128" s="254"/>
      <c r="NE128" s="254"/>
      <c r="NF128" s="254"/>
      <c r="NG128" s="254"/>
      <c r="NH128" s="254"/>
      <c r="NI128" s="254"/>
      <c r="NJ128" s="254"/>
      <c r="NK128" s="254"/>
      <c r="NL128" s="254"/>
      <c r="NM128" s="254"/>
      <c r="NN128" s="254"/>
      <c r="NO128" s="254"/>
      <c r="NP128" s="254"/>
      <c r="NQ128" s="254"/>
      <c r="NR128" s="254"/>
      <c r="NS128" s="254"/>
      <c r="NT128" s="522"/>
      <c r="NU128" s="522"/>
      <c r="NV128" s="522"/>
      <c r="NW128" s="522"/>
      <c r="NX128" s="522"/>
      <c r="NY128" s="522"/>
      <c r="NZ128" s="522"/>
      <c r="OA128" s="522"/>
      <c r="OB128" s="522"/>
      <c r="OC128" s="522"/>
      <c r="OD128" s="522"/>
      <c r="OE128" s="522"/>
      <c r="OF128" s="242">
        <f t="shared" si="335"/>
        <v>0</v>
      </c>
      <c r="OI128" s="254"/>
      <c r="OJ128" s="254"/>
      <c r="OK128" s="254"/>
      <c r="OL128" s="254"/>
      <c r="OM128" s="254"/>
      <c r="ON128" s="254"/>
      <c r="OO128" s="254"/>
      <c r="OP128" s="254"/>
      <c r="OQ128" s="254"/>
      <c r="OR128" s="254"/>
      <c r="OS128" s="254"/>
      <c r="OT128" s="254"/>
      <c r="OU128" s="254"/>
      <c r="OV128" s="254"/>
      <c r="OW128" s="254"/>
      <c r="OX128" s="254"/>
      <c r="OY128" s="254"/>
      <c r="OZ128" s="254"/>
      <c r="PA128" s="522"/>
      <c r="PB128" s="522"/>
      <c r="PC128" s="522"/>
      <c r="PD128" s="522"/>
      <c r="PE128" s="522"/>
      <c r="PF128" s="522"/>
      <c r="PG128" s="522"/>
      <c r="PH128" s="522"/>
      <c r="PI128" s="522"/>
      <c r="PJ128" s="522"/>
      <c r="PK128" s="522"/>
      <c r="PL128" s="522"/>
      <c r="PM128" s="240">
        <f t="shared" si="344"/>
        <v>0</v>
      </c>
      <c r="PP128" s="254"/>
      <c r="PQ128" s="254"/>
      <c r="PR128" s="254"/>
      <c r="PS128" s="254"/>
      <c r="PT128" s="254"/>
      <c r="PU128" s="254"/>
      <c r="PV128" s="254"/>
      <c r="PW128" s="254"/>
      <c r="PX128" s="254"/>
      <c r="PY128" s="254"/>
      <c r="PZ128" s="254"/>
      <c r="QA128" s="254"/>
      <c r="QB128" s="254"/>
      <c r="QC128" s="254"/>
      <c r="QD128" s="254"/>
      <c r="QE128" s="254"/>
      <c r="QF128" s="254"/>
      <c r="QG128" s="254"/>
      <c r="QH128" s="522"/>
      <c r="QI128" s="522"/>
      <c r="QJ128" s="522"/>
      <c r="QK128" s="522"/>
      <c r="QL128" s="522"/>
      <c r="QM128" s="522"/>
      <c r="QN128" s="522"/>
      <c r="QO128" s="522"/>
      <c r="QP128" s="522"/>
      <c r="QQ128" s="522"/>
      <c r="QR128" s="522"/>
      <c r="QS128" s="522"/>
      <c r="QT128" s="242">
        <f t="shared" si="345"/>
        <v>0</v>
      </c>
      <c r="QU128" s="235"/>
      <c r="QV128" s="235"/>
      <c r="QW128" s="254"/>
      <c r="QX128" s="254"/>
      <c r="QY128" s="254"/>
      <c r="QZ128" s="254"/>
      <c r="RA128" s="254"/>
      <c r="RB128" s="254"/>
      <c r="RC128" s="254"/>
      <c r="RD128" s="254"/>
      <c r="RE128" s="254"/>
      <c r="RF128" s="254"/>
      <c r="RG128" s="254"/>
      <c r="RH128" s="254"/>
      <c r="RI128" s="254"/>
      <c r="RJ128" s="254"/>
      <c r="RK128" s="254"/>
      <c r="RL128" s="254"/>
      <c r="RM128" s="254"/>
      <c r="RN128" s="254"/>
      <c r="RO128" s="522"/>
      <c r="RP128" s="522"/>
      <c r="RQ128" s="522"/>
      <c r="RR128" s="522"/>
      <c r="RS128" s="522"/>
      <c r="RT128" s="522"/>
      <c r="RU128" s="522"/>
      <c r="RV128" s="522"/>
      <c r="RW128" s="522"/>
      <c r="RX128" s="522"/>
      <c r="RY128" s="522"/>
      <c r="RZ128" s="522"/>
      <c r="SA128" s="522"/>
    </row>
    <row r="129" spans="1:495" ht="15" hidden="1" outlineLevel="1">
      <c r="A129" s="604">
        <f t="shared" si="253"/>
        <v>117</v>
      </c>
      <c r="B129" s="331"/>
      <c r="C129" s="517"/>
      <c r="D129" s="517"/>
      <c r="E129" s="518"/>
      <c r="F129" s="242"/>
      <c r="G129" s="517"/>
      <c r="H129" s="242"/>
      <c r="I129" s="242"/>
      <c r="J129" s="242"/>
      <c r="K129" s="242"/>
      <c r="L129" s="242"/>
      <c r="M129" s="242"/>
      <c r="N129" s="242"/>
      <c r="O129" s="242"/>
      <c r="P129" s="242"/>
      <c r="Q129" s="242"/>
      <c r="R129" s="242"/>
      <c r="S129" s="242"/>
      <c r="T129" s="242"/>
      <c r="U129" s="242"/>
      <c r="V129" s="242"/>
      <c r="W129" s="242"/>
      <c r="X129" s="242"/>
      <c r="Y129" s="242"/>
      <c r="Z129" s="242"/>
      <c r="AA129" s="242"/>
      <c r="AB129" s="242"/>
      <c r="AC129" s="242"/>
      <c r="AD129" s="242"/>
      <c r="AE129" s="242"/>
      <c r="AF129" s="242"/>
      <c r="AG129" s="242"/>
      <c r="AJ129" s="242"/>
      <c r="AK129" s="242"/>
      <c r="AL129" s="242"/>
      <c r="AM129" s="242"/>
      <c r="AN129" s="242"/>
      <c r="AO129" s="242"/>
      <c r="AP129" s="242"/>
      <c r="AQ129" s="242"/>
      <c r="AR129" s="242"/>
      <c r="AS129" s="242"/>
      <c r="AT129" s="242"/>
      <c r="AU129" s="242"/>
      <c r="AV129" s="242"/>
      <c r="AW129" s="242"/>
      <c r="AX129" s="242"/>
      <c r="AY129" s="242"/>
      <c r="AZ129" s="242"/>
      <c r="BA129" s="242"/>
      <c r="BB129" s="242"/>
      <c r="BC129" s="242"/>
      <c r="BD129" s="242"/>
      <c r="BE129" s="242"/>
      <c r="BF129" s="242"/>
      <c r="BG129" s="242"/>
      <c r="BH129" s="242"/>
      <c r="BI129" s="242"/>
      <c r="BJ129" s="242"/>
      <c r="BK129" s="242"/>
      <c r="BL129" s="242"/>
      <c r="BM129" s="242"/>
      <c r="BN129" s="242"/>
      <c r="BQ129" s="242"/>
      <c r="BR129" s="242"/>
      <c r="BS129" s="242"/>
      <c r="BT129" s="242"/>
      <c r="BU129" s="242"/>
      <c r="BV129" s="242"/>
      <c r="BW129" s="242"/>
      <c r="BX129" s="242"/>
      <c r="BY129" s="242"/>
      <c r="BZ129" s="242"/>
      <c r="CA129" s="242"/>
      <c r="CB129" s="242"/>
      <c r="CC129" s="242"/>
      <c r="CD129" s="242"/>
      <c r="CE129" s="242"/>
      <c r="CF129" s="242"/>
      <c r="CG129" s="242"/>
      <c r="CH129" s="242"/>
      <c r="CI129" s="242"/>
      <c r="CJ129" s="242"/>
      <c r="CK129" s="242"/>
      <c r="CL129" s="242"/>
      <c r="CM129" s="242"/>
      <c r="CN129" s="242"/>
      <c r="CO129" s="242"/>
      <c r="CP129" s="242"/>
      <c r="CQ129" s="242"/>
      <c r="CR129" s="242"/>
      <c r="CS129" s="242"/>
      <c r="CT129" s="242"/>
      <c r="CU129" s="242"/>
      <c r="CX129" s="242"/>
      <c r="CY129" s="242"/>
      <c r="CZ129" s="242"/>
      <c r="DA129" s="242"/>
      <c r="DB129" s="242"/>
      <c r="DC129" s="242"/>
      <c r="DD129" s="242"/>
      <c r="DE129" s="242"/>
      <c r="DF129" s="242"/>
      <c r="DG129" s="242"/>
      <c r="DH129" s="242"/>
      <c r="DI129" s="242"/>
      <c r="DJ129" s="242"/>
      <c r="DK129" s="242"/>
      <c r="DL129" s="242"/>
      <c r="DM129" s="242"/>
      <c r="DN129" s="242"/>
      <c r="DO129" s="242"/>
      <c r="DP129" s="242"/>
      <c r="DQ129" s="242"/>
      <c r="DR129" s="242"/>
      <c r="DS129" s="242"/>
      <c r="DT129" s="242"/>
      <c r="DU129" s="242"/>
      <c r="DV129" s="242"/>
      <c r="DW129" s="242"/>
      <c r="DX129" s="242"/>
      <c r="DY129" s="242"/>
      <c r="DZ129" s="242"/>
      <c r="EA129" s="242"/>
      <c r="EB129" s="242"/>
      <c r="EE129" s="242"/>
      <c r="EF129" s="242"/>
      <c r="EG129" s="242"/>
      <c r="EH129" s="242"/>
      <c r="EI129" s="242"/>
      <c r="EJ129" s="242"/>
      <c r="EK129" s="242"/>
      <c r="EL129" s="242"/>
      <c r="EM129" s="242"/>
      <c r="EN129" s="242"/>
      <c r="EO129" s="242"/>
      <c r="EP129" s="242"/>
      <c r="EQ129" s="242"/>
      <c r="ER129" s="242"/>
      <c r="ES129" s="242"/>
      <c r="ET129" s="242"/>
      <c r="EU129" s="242"/>
      <c r="EV129" s="242"/>
      <c r="EW129" s="242"/>
      <c r="EX129" s="242"/>
      <c r="EY129" s="242"/>
      <c r="EZ129" s="242"/>
      <c r="FA129" s="242"/>
      <c r="FB129" s="242"/>
      <c r="FC129" s="242"/>
      <c r="FD129" s="242"/>
      <c r="FE129" s="242"/>
      <c r="FF129" s="242"/>
      <c r="FG129" s="242"/>
      <c r="FH129" s="242"/>
      <c r="FI129" s="242"/>
      <c r="FL129" s="242"/>
      <c r="FM129" s="242"/>
      <c r="FN129" s="242"/>
      <c r="FO129" s="242"/>
      <c r="FP129" s="242"/>
      <c r="FQ129" s="242"/>
      <c r="FR129" s="242"/>
      <c r="FS129" s="242"/>
      <c r="FT129" s="242"/>
      <c r="FU129" s="242"/>
      <c r="FV129" s="242"/>
      <c r="FW129" s="242"/>
      <c r="FX129" s="242"/>
      <c r="FY129" s="242"/>
      <c r="FZ129" s="242"/>
      <c r="GA129" s="242"/>
      <c r="GB129" s="242"/>
      <c r="GC129" s="242"/>
      <c r="GD129" s="242"/>
      <c r="GE129" s="242"/>
      <c r="GF129" s="242"/>
      <c r="GG129" s="242"/>
      <c r="GH129" s="242"/>
      <c r="GI129" s="242"/>
      <c r="GJ129" s="242"/>
      <c r="GK129" s="242"/>
      <c r="GL129" s="242"/>
      <c r="GM129" s="242"/>
      <c r="GN129" s="242"/>
      <c r="GO129" s="242"/>
      <c r="GP129" s="242"/>
      <c r="GS129" s="242"/>
      <c r="GT129" s="242"/>
      <c r="GU129" s="242"/>
      <c r="GV129" s="242"/>
      <c r="GW129" s="242"/>
      <c r="GX129" s="242"/>
      <c r="GY129" s="242"/>
      <c r="GZ129" s="242"/>
      <c r="HA129" s="242"/>
      <c r="HB129" s="242"/>
      <c r="HC129" s="242"/>
      <c r="HD129" s="242"/>
      <c r="HE129" s="242"/>
      <c r="HF129" s="242"/>
      <c r="HG129" s="242"/>
      <c r="HH129" s="242"/>
      <c r="HI129" s="242"/>
      <c r="HJ129" s="242"/>
      <c r="HK129" s="242"/>
      <c r="HL129" s="242"/>
      <c r="HM129" s="242"/>
      <c r="HN129" s="242"/>
      <c r="HO129" s="242"/>
      <c r="HP129" s="242"/>
      <c r="HQ129" s="242"/>
      <c r="HR129" s="242"/>
      <c r="HS129" s="242"/>
      <c r="HT129" s="242"/>
      <c r="HU129" s="242"/>
      <c r="HV129" s="242"/>
      <c r="HW129" s="242"/>
      <c r="HX129" s="223"/>
      <c r="HY129" s="223"/>
      <c r="HZ129" s="242"/>
      <c r="IA129" s="242"/>
      <c r="IB129" s="242"/>
      <c r="IC129" s="242"/>
      <c r="ID129" s="242"/>
      <c r="IE129" s="242"/>
      <c r="IF129" s="242"/>
      <c r="IG129" s="242"/>
      <c r="IH129" s="242"/>
      <c r="II129" s="242"/>
      <c r="IJ129" s="242"/>
      <c r="IK129" s="242"/>
      <c r="IL129" s="242"/>
      <c r="IM129" s="242"/>
      <c r="IN129" s="242"/>
      <c r="IO129" s="242"/>
      <c r="IP129" s="242"/>
      <c r="IQ129" s="242"/>
      <c r="IR129" s="242"/>
      <c r="IS129" s="242"/>
      <c r="IT129" s="242"/>
      <c r="IU129" s="242"/>
      <c r="IV129" s="242"/>
      <c r="IW129" s="242"/>
      <c r="IX129" s="242"/>
      <c r="IY129" s="242"/>
      <c r="IZ129" s="242"/>
      <c r="JA129" s="242"/>
      <c r="JB129" s="242"/>
      <c r="JC129" s="518"/>
      <c r="JD129" s="242">
        <f t="shared" si="347"/>
        <v>0</v>
      </c>
      <c r="JE129" s="223"/>
      <c r="JF129" s="223"/>
      <c r="JG129" s="242"/>
      <c r="JH129" s="242"/>
      <c r="JI129" s="242"/>
      <c r="JJ129" s="242">
        <v>-11631357</v>
      </c>
      <c r="JK129" s="254"/>
      <c r="JL129" s="242">
        <v>-11631357</v>
      </c>
      <c r="JM129" s="254"/>
      <c r="JN129" s="254"/>
      <c r="JO129" s="254"/>
      <c r="JP129" s="254"/>
      <c r="JQ129" s="254"/>
      <c r="JR129" s="254"/>
      <c r="JS129" s="254"/>
      <c r="JT129" s="254"/>
      <c r="JU129" s="254"/>
      <c r="JV129" s="254"/>
      <c r="JW129" s="254"/>
      <c r="JX129" s="254"/>
      <c r="JY129" s="522"/>
      <c r="JZ129" s="522"/>
      <c r="KA129" s="522"/>
      <c r="KB129" s="522"/>
      <c r="KC129" s="522"/>
      <c r="KD129" s="522"/>
      <c r="KE129" s="522"/>
      <c r="KF129" s="522"/>
      <c r="KG129" s="522"/>
      <c r="KH129" s="522"/>
      <c r="KI129" s="522"/>
      <c r="KJ129" s="522"/>
      <c r="KK129" s="242">
        <f t="shared" si="341"/>
        <v>-11631357</v>
      </c>
      <c r="KL129" s="234"/>
      <c r="KN129" s="254"/>
      <c r="KO129" s="254"/>
      <c r="KP129" s="254"/>
      <c r="KQ129" s="254"/>
      <c r="KR129" s="254"/>
      <c r="KS129" s="254"/>
      <c r="KT129" s="254"/>
      <c r="KU129" s="254"/>
      <c r="KV129" s="254"/>
      <c r="KW129" s="254"/>
      <c r="KX129" s="254"/>
      <c r="KY129" s="254"/>
      <c r="KZ129" s="254"/>
      <c r="LA129" s="254"/>
      <c r="LB129" s="254"/>
      <c r="LC129" s="254"/>
      <c r="LD129" s="254"/>
      <c r="LE129" s="254"/>
      <c r="LF129" s="522"/>
      <c r="LG129" s="522"/>
      <c r="LH129" s="522"/>
      <c r="LI129" s="522"/>
      <c r="LJ129" s="522"/>
      <c r="LK129" s="522"/>
      <c r="LL129" s="522"/>
      <c r="LM129" s="522"/>
      <c r="LN129" s="522"/>
      <c r="LO129" s="522"/>
      <c r="LP129" s="522"/>
      <c r="LQ129" s="522"/>
      <c r="LR129" s="242">
        <f t="shared" si="342"/>
        <v>0</v>
      </c>
      <c r="LU129" s="254"/>
      <c r="LV129" s="254"/>
      <c r="LW129" s="254"/>
      <c r="LX129" s="254"/>
      <c r="LY129" s="254"/>
      <c r="LZ129" s="254"/>
      <c r="MA129" s="254"/>
      <c r="MB129" s="254"/>
      <c r="MC129" s="254"/>
      <c r="MD129" s="254"/>
      <c r="ME129" s="254"/>
      <c r="MF129" s="254"/>
      <c r="MG129" s="254"/>
      <c r="MH129" s="254"/>
      <c r="MI129" s="254"/>
      <c r="MJ129" s="254"/>
      <c r="MK129" s="254"/>
      <c r="ML129" s="254"/>
      <c r="MM129" s="522"/>
      <c r="MN129" s="522"/>
      <c r="MO129" s="522"/>
      <c r="MP129" s="522"/>
      <c r="MQ129" s="522"/>
      <c r="MR129" s="522"/>
      <c r="MS129" s="522"/>
      <c r="MT129" s="522"/>
      <c r="MU129" s="522"/>
      <c r="MV129" s="522"/>
      <c r="MW129" s="522"/>
      <c r="MX129" s="522"/>
      <c r="MY129" s="242">
        <f t="shared" si="343"/>
        <v>0</v>
      </c>
      <c r="NB129" s="254"/>
      <c r="NC129" s="254"/>
      <c r="ND129" s="254"/>
      <c r="NE129" s="254"/>
      <c r="NF129" s="254"/>
      <c r="NG129" s="254"/>
      <c r="NH129" s="254"/>
      <c r="NI129" s="254"/>
      <c r="NJ129" s="254"/>
      <c r="NK129" s="254"/>
      <c r="NL129" s="254"/>
      <c r="NM129" s="254"/>
      <c r="NN129" s="254"/>
      <c r="NO129" s="254"/>
      <c r="NP129" s="254"/>
      <c r="NQ129" s="254"/>
      <c r="NR129" s="254"/>
      <c r="NS129" s="254"/>
      <c r="NT129" s="522"/>
      <c r="NU129" s="522"/>
      <c r="NV129" s="522"/>
      <c r="NW129" s="522"/>
      <c r="NX129" s="522"/>
      <c r="NY129" s="522"/>
      <c r="NZ129" s="522"/>
      <c r="OA129" s="522"/>
      <c r="OB129" s="522"/>
      <c r="OC129" s="522"/>
      <c r="OD129" s="522"/>
      <c r="OE129" s="522"/>
      <c r="OF129" s="242">
        <f t="shared" si="335"/>
        <v>0</v>
      </c>
      <c r="OI129" s="254"/>
      <c r="OJ129" s="254"/>
      <c r="OK129" s="254"/>
      <c r="OL129" s="254"/>
      <c r="OM129" s="254"/>
      <c r="ON129" s="254"/>
      <c r="OO129" s="254"/>
      <c r="OP129" s="254"/>
      <c r="OQ129" s="254"/>
      <c r="OR129" s="254"/>
      <c r="OS129" s="254"/>
      <c r="OT129" s="254"/>
      <c r="OU129" s="254"/>
      <c r="OV129" s="254"/>
      <c r="OW129" s="254"/>
      <c r="OX129" s="254"/>
      <c r="OY129" s="254"/>
      <c r="OZ129" s="254"/>
      <c r="PA129" s="522"/>
      <c r="PB129" s="522"/>
      <c r="PC129" s="522"/>
      <c r="PD129" s="522"/>
      <c r="PE129" s="522"/>
      <c r="PF129" s="522"/>
      <c r="PG129" s="522"/>
      <c r="PH129" s="522"/>
      <c r="PI129" s="522"/>
      <c r="PJ129" s="522"/>
      <c r="PK129" s="522"/>
      <c r="PL129" s="522"/>
      <c r="PM129" s="240">
        <f t="shared" si="344"/>
        <v>0</v>
      </c>
      <c r="PP129" s="254"/>
      <c r="PQ129" s="254"/>
      <c r="PR129" s="254"/>
      <c r="PS129" s="254"/>
      <c r="PT129" s="254"/>
      <c r="PU129" s="254"/>
      <c r="PV129" s="254"/>
      <c r="PW129" s="254"/>
      <c r="PX129" s="254"/>
      <c r="PY129" s="254"/>
      <c r="PZ129" s="254"/>
      <c r="QA129" s="254"/>
      <c r="QB129" s="254"/>
      <c r="QC129" s="254"/>
      <c r="QD129" s="254"/>
      <c r="QE129" s="254"/>
      <c r="QF129" s="254"/>
      <c r="QG129" s="254"/>
      <c r="QH129" s="522"/>
      <c r="QI129" s="522"/>
      <c r="QJ129" s="522"/>
      <c r="QK129" s="522"/>
      <c r="QL129" s="522"/>
      <c r="QM129" s="522"/>
      <c r="QN129" s="522"/>
      <c r="QO129" s="522"/>
      <c r="QP129" s="522"/>
      <c r="QQ129" s="522"/>
      <c r="QR129" s="522"/>
      <c r="QS129" s="522"/>
      <c r="QT129" s="242">
        <f t="shared" si="345"/>
        <v>0</v>
      </c>
      <c r="QU129" s="235"/>
      <c r="QV129" s="235"/>
      <c r="QW129" s="254"/>
      <c r="QX129" s="254"/>
      <c r="QY129" s="254"/>
      <c r="QZ129" s="254"/>
      <c r="RA129" s="254"/>
      <c r="RB129" s="254"/>
      <c r="RC129" s="254"/>
      <c r="RD129" s="254"/>
      <c r="RE129" s="254"/>
      <c r="RF129" s="254"/>
      <c r="RG129" s="254"/>
      <c r="RH129" s="254"/>
      <c r="RI129" s="254"/>
      <c r="RJ129" s="254"/>
      <c r="RK129" s="254"/>
      <c r="RL129" s="254"/>
      <c r="RM129" s="254"/>
      <c r="RN129" s="254"/>
      <c r="RO129" s="522"/>
      <c r="RP129" s="522"/>
      <c r="RQ129" s="522"/>
      <c r="RR129" s="522"/>
      <c r="RS129" s="522"/>
      <c r="RT129" s="522"/>
      <c r="RU129" s="522"/>
      <c r="RV129" s="522"/>
      <c r="RW129" s="522"/>
      <c r="RX129" s="522"/>
      <c r="RY129" s="522"/>
      <c r="RZ129" s="522"/>
      <c r="SA129" s="522"/>
    </row>
    <row r="130" spans="1:495" ht="15" hidden="1" outlineLevel="1">
      <c r="A130" s="604">
        <f t="shared" si="253"/>
        <v>118</v>
      </c>
      <c r="B130" s="331"/>
      <c r="C130" s="517"/>
      <c r="D130" s="517"/>
      <c r="E130" s="518"/>
      <c r="F130" s="242"/>
      <c r="G130" s="517"/>
      <c r="H130" s="242"/>
      <c r="I130" s="242"/>
      <c r="J130" s="242"/>
      <c r="K130" s="242"/>
      <c r="L130" s="242"/>
      <c r="M130" s="242"/>
      <c r="N130" s="242"/>
      <c r="O130" s="242"/>
      <c r="P130" s="242"/>
      <c r="Q130" s="242"/>
      <c r="R130" s="242"/>
      <c r="S130" s="242"/>
      <c r="T130" s="242"/>
      <c r="U130" s="242"/>
      <c r="V130" s="242"/>
      <c r="W130" s="242"/>
      <c r="X130" s="242"/>
      <c r="Y130" s="242"/>
      <c r="Z130" s="242"/>
      <c r="AA130" s="242"/>
      <c r="AB130" s="242"/>
      <c r="AC130" s="242"/>
      <c r="AD130" s="242"/>
      <c r="AE130" s="242"/>
      <c r="AF130" s="242"/>
      <c r="AG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c r="BI130" s="242"/>
      <c r="BJ130" s="242"/>
      <c r="BK130" s="242"/>
      <c r="BL130" s="242"/>
      <c r="BM130" s="242"/>
      <c r="BN130" s="242"/>
      <c r="BQ130" s="242"/>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2"/>
      <c r="CM130" s="242"/>
      <c r="CN130" s="242"/>
      <c r="CO130" s="242"/>
      <c r="CP130" s="242"/>
      <c r="CQ130" s="242"/>
      <c r="CR130" s="242"/>
      <c r="CS130" s="242"/>
      <c r="CT130" s="242"/>
      <c r="CU130" s="242"/>
      <c r="CX130" s="242"/>
      <c r="CY130" s="242"/>
      <c r="CZ130" s="242"/>
      <c r="DA130" s="242"/>
      <c r="DB130" s="242"/>
      <c r="DC130" s="242"/>
      <c r="DD130" s="242"/>
      <c r="DE130" s="242"/>
      <c r="DF130" s="242"/>
      <c r="DG130" s="242"/>
      <c r="DH130" s="242"/>
      <c r="DI130" s="242"/>
      <c r="DJ130" s="242"/>
      <c r="DK130" s="242"/>
      <c r="DL130" s="242"/>
      <c r="DM130" s="242"/>
      <c r="DN130" s="242"/>
      <c r="DO130" s="242"/>
      <c r="DP130" s="242"/>
      <c r="DQ130" s="242"/>
      <c r="DR130" s="242"/>
      <c r="DS130" s="242"/>
      <c r="DT130" s="242"/>
      <c r="DU130" s="242"/>
      <c r="DV130" s="242"/>
      <c r="DW130" s="242"/>
      <c r="DX130" s="242"/>
      <c r="DY130" s="242"/>
      <c r="DZ130" s="242"/>
      <c r="EA130" s="242"/>
      <c r="EB130" s="242"/>
      <c r="EE130" s="242"/>
      <c r="EF130" s="242"/>
      <c r="EG130" s="242"/>
      <c r="EH130" s="242"/>
      <c r="EI130" s="242"/>
      <c r="EJ130" s="242"/>
      <c r="EK130" s="242"/>
      <c r="EL130" s="242"/>
      <c r="EM130" s="242"/>
      <c r="EN130" s="242"/>
      <c r="EO130" s="242"/>
      <c r="EP130" s="242"/>
      <c r="EQ130" s="242"/>
      <c r="ER130" s="242"/>
      <c r="ES130" s="242"/>
      <c r="ET130" s="242"/>
      <c r="EU130" s="242"/>
      <c r="EV130" s="242"/>
      <c r="EW130" s="242"/>
      <c r="EX130" s="242"/>
      <c r="EY130" s="242"/>
      <c r="EZ130" s="242"/>
      <c r="FA130" s="242"/>
      <c r="FB130" s="242"/>
      <c r="FC130" s="242"/>
      <c r="FD130" s="242"/>
      <c r="FE130" s="242"/>
      <c r="FF130" s="242"/>
      <c r="FG130" s="242"/>
      <c r="FH130" s="242"/>
      <c r="FI130" s="242"/>
      <c r="FL130" s="242"/>
      <c r="FM130" s="242"/>
      <c r="FN130" s="242"/>
      <c r="FO130" s="242"/>
      <c r="FP130" s="242"/>
      <c r="FQ130" s="242"/>
      <c r="FR130" s="242"/>
      <c r="FS130" s="242"/>
      <c r="FT130" s="242"/>
      <c r="FU130" s="242"/>
      <c r="FV130" s="242"/>
      <c r="FW130" s="242"/>
      <c r="FX130" s="242"/>
      <c r="FY130" s="242"/>
      <c r="FZ130" s="242"/>
      <c r="GA130" s="242"/>
      <c r="GB130" s="242"/>
      <c r="GC130" s="242"/>
      <c r="GD130" s="242"/>
      <c r="GE130" s="242"/>
      <c r="GF130" s="242"/>
      <c r="GG130" s="242"/>
      <c r="GH130" s="242"/>
      <c r="GI130" s="242"/>
      <c r="GJ130" s="242"/>
      <c r="GK130" s="242"/>
      <c r="GL130" s="242"/>
      <c r="GM130" s="242"/>
      <c r="GN130" s="242"/>
      <c r="GO130" s="242"/>
      <c r="GP130" s="242"/>
      <c r="GS130" s="242"/>
      <c r="GT130" s="242"/>
      <c r="GU130" s="242"/>
      <c r="GV130" s="242"/>
      <c r="GW130" s="242"/>
      <c r="GX130" s="242"/>
      <c r="GY130" s="242"/>
      <c r="GZ130" s="242"/>
      <c r="HA130" s="242"/>
      <c r="HB130" s="242"/>
      <c r="HC130" s="242"/>
      <c r="HD130" s="242"/>
      <c r="HE130" s="242"/>
      <c r="HF130" s="242"/>
      <c r="HG130" s="242"/>
      <c r="HH130" s="242"/>
      <c r="HI130" s="242"/>
      <c r="HJ130" s="242"/>
      <c r="HK130" s="242"/>
      <c r="HL130" s="242"/>
      <c r="HM130" s="242"/>
      <c r="HN130" s="242"/>
      <c r="HO130" s="242"/>
      <c r="HP130" s="242"/>
      <c r="HQ130" s="242"/>
      <c r="HR130" s="242"/>
      <c r="HS130" s="242"/>
      <c r="HT130" s="242"/>
      <c r="HU130" s="242"/>
      <c r="HV130" s="242"/>
      <c r="HW130" s="242"/>
      <c r="HX130" s="223"/>
      <c r="HY130" s="223"/>
      <c r="HZ130" s="242"/>
      <c r="IA130" s="242"/>
      <c r="IB130" s="242"/>
      <c r="IC130" s="242"/>
      <c r="ID130" s="242"/>
      <c r="IE130" s="242"/>
      <c r="IF130" s="242"/>
      <c r="IG130" s="242"/>
      <c r="IH130" s="242"/>
      <c r="II130" s="242"/>
      <c r="IJ130" s="242"/>
      <c r="IK130" s="242"/>
      <c r="IL130" s="242"/>
      <c r="IM130" s="242"/>
      <c r="IN130" s="242"/>
      <c r="IO130" s="242"/>
      <c r="IP130" s="242"/>
      <c r="IQ130" s="242"/>
      <c r="IR130" s="242"/>
      <c r="IS130" s="242"/>
      <c r="IT130" s="242"/>
      <c r="IU130" s="242"/>
      <c r="IV130" s="242"/>
      <c r="IW130" s="242"/>
      <c r="IX130" s="242"/>
      <c r="IY130" s="242"/>
      <c r="IZ130" s="242"/>
      <c r="JA130" s="242"/>
      <c r="JB130" s="242"/>
      <c r="JC130" s="518"/>
      <c r="JD130" s="242">
        <f t="shared" si="347"/>
        <v>0</v>
      </c>
      <c r="JE130" s="223"/>
      <c r="JF130" s="223"/>
      <c r="JG130" s="242"/>
      <c r="JH130" s="242"/>
      <c r="JI130" s="242"/>
      <c r="JJ130" s="242">
        <v>-148744</v>
      </c>
      <c r="JK130" s="254"/>
      <c r="JL130" s="242">
        <v>-148744</v>
      </c>
      <c r="JM130" s="254"/>
      <c r="JN130" s="254"/>
      <c r="JO130" s="254"/>
      <c r="JP130" s="254"/>
      <c r="JQ130" s="254"/>
      <c r="JR130" s="254"/>
      <c r="JS130" s="254"/>
      <c r="JT130" s="254"/>
      <c r="JU130" s="254"/>
      <c r="JV130" s="254"/>
      <c r="JW130" s="254"/>
      <c r="JX130" s="254"/>
      <c r="JY130" s="522"/>
      <c r="JZ130" s="522"/>
      <c r="KA130" s="522"/>
      <c r="KB130" s="522"/>
      <c r="KC130" s="522"/>
      <c r="KD130" s="522"/>
      <c r="KE130" s="522"/>
      <c r="KF130" s="522"/>
      <c r="KG130" s="522"/>
      <c r="KH130" s="522"/>
      <c r="KI130" s="522"/>
      <c r="KJ130" s="522"/>
      <c r="KK130" s="242">
        <f t="shared" si="341"/>
        <v>-148744</v>
      </c>
      <c r="KL130" s="234"/>
      <c r="KN130" s="254"/>
      <c r="KO130" s="254"/>
      <c r="KP130" s="254"/>
      <c r="KQ130" s="254"/>
      <c r="KR130" s="254"/>
      <c r="KS130" s="254"/>
      <c r="KT130" s="254"/>
      <c r="KU130" s="254"/>
      <c r="KV130" s="254"/>
      <c r="KW130" s="254"/>
      <c r="KX130" s="254"/>
      <c r="KY130" s="254"/>
      <c r="KZ130" s="254"/>
      <c r="LA130" s="254"/>
      <c r="LB130" s="254"/>
      <c r="LC130" s="254"/>
      <c r="LD130" s="254"/>
      <c r="LE130" s="254"/>
      <c r="LF130" s="522"/>
      <c r="LG130" s="522"/>
      <c r="LH130" s="522"/>
      <c r="LI130" s="522"/>
      <c r="LJ130" s="522"/>
      <c r="LK130" s="522"/>
      <c r="LL130" s="522"/>
      <c r="LM130" s="522"/>
      <c r="LN130" s="522"/>
      <c r="LO130" s="522"/>
      <c r="LP130" s="522"/>
      <c r="LQ130" s="522"/>
      <c r="LR130" s="242">
        <f t="shared" si="342"/>
        <v>0</v>
      </c>
      <c r="LU130" s="254"/>
      <c r="LV130" s="254"/>
      <c r="LW130" s="254"/>
      <c r="LX130" s="254"/>
      <c r="LY130" s="254"/>
      <c r="LZ130" s="254"/>
      <c r="MA130" s="254"/>
      <c r="MB130" s="254"/>
      <c r="MC130" s="254"/>
      <c r="MD130" s="254"/>
      <c r="ME130" s="254"/>
      <c r="MF130" s="254"/>
      <c r="MG130" s="254"/>
      <c r="MH130" s="254"/>
      <c r="MI130" s="254"/>
      <c r="MJ130" s="254"/>
      <c r="MK130" s="254"/>
      <c r="ML130" s="254"/>
      <c r="MM130" s="522"/>
      <c r="MN130" s="522"/>
      <c r="MO130" s="522"/>
      <c r="MP130" s="522"/>
      <c r="MQ130" s="522"/>
      <c r="MR130" s="522"/>
      <c r="MS130" s="522"/>
      <c r="MT130" s="522"/>
      <c r="MU130" s="522"/>
      <c r="MV130" s="522"/>
      <c r="MW130" s="522"/>
      <c r="MX130" s="522"/>
      <c r="MY130" s="242">
        <f t="shared" si="343"/>
        <v>0</v>
      </c>
      <c r="NB130" s="254"/>
      <c r="NC130" s="254"/>
      <c r="ND130" s="254"/>
      <c r="NE130" s="254"/>
      <c r="NF130" s="254"/>
      <c r="NG130" s="254"/>
      <c r="NH130" s="254"/>
      <c r="NI130" s="254"/>
      <c r="NJ130" s="254"/>
      <c r="NK130" s="254"/>
      <c r="NL130" s="254"/>
      <c r="NM130" s="254"/>
      <c r="NN130" s="254"/>
      <c r="NO130" s="254"/>
      <c r="NP130" s="254"/>
      <c r="NQ130" s="254"/>
      <c r="NR130" s="254"/>
      <c r="NS130" s="254"/>
      <c r="NT130" s="522"/>
      <c r="NU130" s="522"/>
      <c r="NV130" s="522"/>
      <c r="NW130" s="522"/>
      <c r="NX130" s="522"/>
      <c r="NY130" s="522"/>
      <c r="NZ130" s="522"/>
      <c r="OA130" s="522"/>
      <c r="OB130" s="522"/>
      <c r="OC130" s="522"/>
      <c r="OD130" s="522"/>
      <c r="OE130" s="522"/>
      <c r="OF130" s="242">
        <f t="shared" si="335"/>
        <v>0</v>
      </c>
      <c r="OI130" s="254"/>
      <c r="OJ130" s="254"/>
      <c r="OK130" s="254"/>
      <c r="OL130" s="254"/>
      <c r="OM130" s="254"/>
      <c r="ON130" s="254"/>
      <c r="OO130" s="254"/>
      <c r="OP130" s="254"/>
      <c r="OQ130" s="254"/>
      <c r="OR130" s="254"/>
      <c r="OS130" s="254"/>
      <c r="OT130" s="254"/>
      <c r="OU130" s="254"/>
      <c r="OV130" s="254"/>
      <c r="OW130" s="254"/>
      <c r="OX130" s="254"/>
      <c r="OY130" s="254"/>
      <c r="OZ130" s="254"/>
      <c r="PA130" s="522"/>
      <c r="PB130" s="522"/>
      <c r="PC130" s="522"/>
      <c r="PD130" s="522"/>
      <c r="PE130" s="522"/>
      <c r="PF130" s="522"/>
      <c r="PG130" s="522"/>
      <c r="PH130" s="522"/>
      <c r="PI130" s="522"/>
      <c r="PJ130" s="522"/>
      <c r="PK130" s="522"/>
      <c r="PL130" s="522"/>
      <c r="PM130" s="240">
        <f t="shared" si="344"/>
        <v>0</v>
      </c>
      <c r="PP130" s="254"/>
      <c r="PQ130" s="254"/>
      <c r="PR130" s="254"/>
      <c r="PS130" s="254"/>
      <c r="PT130" s="254"/>
      <c r="PU130" s="254"/>
      <c r="PV130" s="254"/>
      <c r="PW130" s="254"/>
      <c r="PX130" s="254"/>
      <c r="PY130" s="254"/>
      <c r="PZ130" s="254"/>
      <c r="QA130" s="254"/>
      <c r="QB130" s="254"/>
      <c r="QC130" s="254"/>
      <c r="QD130" s="254"/>
      <c r="QE130" s="254"/>
      <c r="QF130" s="254"/>
      <c r="QG130" s="254"/>
      <c r="QH130" s="522"/>
      <c r="QI130" s="522"/>
      <c r="QJ130" s="522"/>
      <c r="QK130" s="522"/>
      <c r="QL130" s="522"/>
      <c r="QM130" s="522"/>
      <c r="QN130" s="522"/>
      <c r="QO130" s="522"/>
      <c r="QP130" s="522"/>
      <c r="QQ130" s="522"/>
      <c r="QR130" s="522"/>
      <c r="QS130" s="522"/>
      <c r="QT130" s="242">
        <f t="shared" si="345"/>
        <v>0</v>
      </c>
      <c r="QU130" s="235"/>
      <c r="QV130" s="235"/>
      <c r="QW130" s="254"/>
      <c r="QX130" s="254"/>
      <c r="QY130" s="254"/>
      <c r="QZ130" s="254"/>
      <c r="RA130" s="254"/>
      <c r="RB130" s="254"/>
      <c r="RC130" s="254"/>
      <c r="RD130" s="254"/>
      <c r="RE130" s="254"/>
      <c r="RF130" s="254"/>
      <c r="RG130" s="254"/>
      <c r="RH130" s="254"/>
      <c r="RI130" s="254"/>
      <c r="RJ130" s="254"/>
      <c r="RK130" s="254"/>
      <c r="RL130" s="254"/>
      <c r="RM130" s="254"/>
      <c r="RN130" s="254"/>
      <c r="RO130" s="522"/>
      <c r="RP130" s="522"/>
      <c r="RQ130" s="522"/>
      <c r="RR130" s="522"/>
      <c r="RS130" s="522"/>
      <c r="RT130" s="522"/>
      <c r="RU130" s="522"/>
      <c r="RV130" s="522"/>
      <c r="RW130" s="522"/>
      <c r="RX130" s="522"/>
      <c r="RY130" s="522"/>
      <c r="RZ130" s="522"/>
      <c r="SA130" s="522"/>
    </row>
    <row r="131" spans="1:495" ht="15" hidden="1" outlineLevel="1">
      <c r="A131" s="604">
        <f t="shared" si="253"/>
        <v>119</v>
      </c>
      <c r="B131" s="331"/>
      <c r="C131" s="517"/>
      <c r="D131" s="517"/>
      <c r="E131" s="518"/>
      <c r="F131" s="242"/>
      <c r="G131" s="517"/>
      <c r="H131" s="242"/>
      <c r="I131" s="242"/>
      <c r="J131" s="242"/>
      <c r="K131" s="242"/>
      <c r="L131" s="242"/>
      <c r="M131" s="242"/>
      <c r="N131" s="242"/>
      <c r="O131" s="242"/>
      <c r="P131" s="242"/>
      <c r="Q131" s="242"/>
      <c r="R131" s="242"/>
      <c r="S131" s="242"/>
      <c r="T131" s="242"/>
      <c r="U131" s="242"/>
      <c r="V131" s="242"/>
      <c r="W131" s="242"/>
      <c r="X131" s="242"/>
      <c r="Y131" s="242"/>
      <c r="Z131" s="242"/>
      <c r="AA131" s="242"/>
      <c r="AB131" s="242"/>
      <c r="AC131" s="242"/>
      <c r="AD131" s="242"/>
      <c r="AE131" s="242"/>
      <c r="AF131" s="242"/>
      <c r="AG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c r="BI131" s="242"/>
      <c r="BJ131" s="242"/>
      <c r="BK131" s="242"/>
      <c r="BL131" s="242"/>
      <c r="BM131" s="242"/>
      <c r="BN131" s="242"/>
      <c r="BQ131" s="242"/>
      <c r="BR131" s="242"/>
      <c r="BS131" s="242"/>
      <c r="BT131" s="242"/>
      <c r="BU131" s="242"/>
      <c r="BV131" s="242"/>
      <c r="BW131" s="242"/>
      <c r="BX131" s="242"/>
      <c r="BY131" s="242"/>
      <c r="BZ131" s="242"/>
      <c r="CA131" s="242"/>
      <c r="CB131" s="242"/>
      <c r="CC131" s="242"/>
      <c r="CD131" s="242"/>
      <c r="CE131" s="242"/>
      <c r="CF131" s="242"/>
      <c r="CG131" s="242"/>
      <c r="CH131" s="242"/>
      <c r="CI131" s="242"/>
      <c r="CJ131" s="242"/>
      <c r="CK131" s="242"/>
      <c r="CL131" s="242"/>
      <c r="CM131" s="242"/>
      <c r="CN131" s="242"/>
      <c r="CO131" s="242"/>
      <c r="CP131" s="242"/>
      <c r="CQ131" s="242"/>
      <c r="CR131" s="242"/>
      <c r="CS131" s="242"/>
      <c r="CT131" s="242"/>
      <c r="CU131" s="242"/>
      <c r="CX131" s="242"/>
      <c r="CY131" s="242"/>
      <c r="CZ131" s="242"/>
      <c r="DA131" s="242"/>
      <c r="DB131" s="242"/>
      <c r="DC131" s="242"/>
      <c r="DD131" s="242"/>
      <c r="DE131" s="242"/>
      <c r="DF131" s="242"/>
      <c r="DG131" s="242"/>
      <c r="DH131" s="242"/>
      <c r="DI131" s="242"/>
      <c r="DJ131" s="242"/>
      <c r="DK131" s="242"/>
      <c r="DL131" s="242"/>
      <c r="DM131" s="242"/>
      <c r="DN131" s="242"/>
      <c r="DO131" s="242"/>
      <c r="DP131" s="242"/>
      <c r="DQ131" s="242"/>
      <c r="DR131" s="242"/>
      <c r="DS131" s="242"/>
      <c r="DT131" s="242"/>
      <c r="DU131" s="242"/>
      <c r="DV131" s="242"/>
      <c r="DW131" s="242"/>
      <c r="DX131" s="242"/>
      <c r="DY131" s="242"/>
      <c r="DZ131" s="242"/>
      <c r="EA131" s="242"/>
      <c r="EB131" s="242"/>
      <c r="EE131" s="242"/>
      <c r="EF131" s="242"/>
      <c r="EG131" s="242"/>
      <c r="EH131" s="242"/>
      <c r="EI131" s="242"/>
      <c r="EJ131" s="242"/>
      <c r="EK131" s="242"/>
      <c r="EL131" s="242"/>
      <c r="EM131" s="242"/>
      <c r="EN131" s="242"/>
      <c r="EO131" s="242"/>
      <c r="EP131" s="242"/>
      <c r="EQ131" s="242"/>
      <c r="ER131" s="242"/>
      <c r="ES131" s="242"/>
      <c r="ET131" s="242"/>
      <c r="EU131" s="242"/>
      <c r="EV131" s="242"/>
      <c r="EW131" s="242"/>
      <c r="EX131" s="242"/>
      <c r="EY131" s="242"/>
      <c r="EZ131" s="242"/>
      <c r="FA131" s="242"/>
      <c r="FB131" s="242"/>
      <c r="FC131" s="242"/>
      <c r="FD131" s="242"/>
      <c r="FE131" s="242"/>
      <c r="FF131" s="242"/>
      <c r="FG131" s="242"/>
      <c r="FH131" s="242"/>
      <c r="FI131" s="242"/>
      <c r="FL131" s="242"/>
      <c r="FM131" s="242"/>
      <c r="FN131" s="242"/>
      <c r="FO131" s="242"/>
      <c r="FP131" s="242"/>
      <c r="FQ131" s="242"/>
      <c r="FR131" s="242"/>
      <c r="FS131" s="242"/>
      <c r="FT131" s="242"/>
      <c r="FU131" s="242"/>
      <c r="FV131" s="242"/>
      <c r="FW131" s="242"/>
      <c r="FX131" s="242"/>
      <c r="FY131" s="242"/>
      <c r="FZ131" s="242"/>
      <c r="GA131" s="242"/>
      <c r="GB131" s="242"/>
      <c r="GC131" s="242"/>
      <c r="GD131" s="242"/>
      <c r="GE131" s="242"/>
      <c r="GF131" s="242"/>
      <c r="GG131" s="242"/>
      <c r="GH131" s="242"/>
      <c r="GI131" s="242"/>
      <c r="GJ131" s="242"/>
      <c r="GK131" s="242"/>
      <c r="GL131" s="242"/>
      <c r="GM131" s="242"/>
      <c r="GN131" s="242"/>
      <c r="GO131" s="242"/>
      <c r="GP131" s="242"/>
      <c r="GS131" s="242"/>
      <c r="GT131" s="242"/>
      <c r="GU131" s="242"/>
      <c r="GV131" s="242"/>
      <c r="GW131" s="242"/>
      <c r="GX131" s="242"/>
      <c r="GY131" s="242"/>
      <c r="GZ131" s="242"/>
      <c r="HA131" s="242"/>
      <c r="HB131" s="242"/>
      <c r="HC131" s="242"/>
      <c r="HD131" s="242"/>
      <c r="HE131" s="242"/>
      <c r="HF131" s="242"/>
      <c r="HG131" s="242"/>
      <c r="HH131" s="242"/>
      <c r="HI131" s="242"/>
      <c r="HJ131" s="242"/>
      <c r="HK131" s="242"/>
      <c r="HL131" s="242"/>
      <c r="HM131" s="242"/>
      <c r="HN131" s="242"/>
      <c r="HO131" s="242"/>
      <c r="HP131" s="242"/>
      <c r="HQ131" s="242"/>
      <c r="HR131" s="242"/>
      <c r="HS131" s="242"/>
      <c r="HT131" s="242"/>
      <c r="HU131" s="242"/>
      <c r="HV131" s="242"/>
      <c r="HW131" s="242"/>
      <c r="HX131" s="223"/>
      <c r="HY131" s="223"/>
      <c r="HZ131" s="242"/>
      <c r="IA131" s="242"/>
      <c r="IB131" s="242"/>
      <c r="IC131" s="242"/>
      <c r="ID131" s="242"/>
      <c r="IE131" s="242"/>
      <c r="IF131" s="242"/>
      <c r="IG131" s="242"/>
      <c r="IH131" s="242"/>
      <c r="II131" s="242"/>
      <c r="IJ131" s="242"/>
      <c r="IK131" s="242"/>
      <c r="IL131" s="242"/>
      <c r="IM131" s="242"/>
      <c r="IN131" s="242"/>
      <c r="IO131" s="242"/>
      <c r="IP131" s="242"/>
      <c r="IQ131" s="242"/>
      <c r="IR131" s="242"/>
      <c r="IS131" s="242"/>
      <c r="IT131" s="242"/>
      <c r="IU131" s="242"/>
      <c r="IV131" s="242"/>
      <c r="IW131" s="242"/>
      <c r="IX131" s="242"/>
      <c r="IY131" s="242"/>
      <c r="IZ131" s="242"/>
      <c r="JA131" s="242"/>
      <c r="JB131" s="242"/>
      <c r="JC131" s="518"/>
      <c r="JD131" s="242">
        <f t="shared" si="347"/>
        <v>0</v>
      </c>
      <c r="JE131" s="223"/>
      <c r="JF131" s="223"/>
      <c r="JG131" s="242"/>
      <c r="JH131" s="242"/>
      <c r="JI131" s="242"/>
      <c r="JJ131" s="242">
        <v>-1123530</v>
      </c>
      <c r="JK131" s="254"/>
      <c r="JL131" s="242">
        <v>-1123530</v>
      </c>
      <c r="JM131" s="254"/>
      <c r="JN131" s="254"/>
      <c r="JO131" s="254"/>
      <c r="JP131" s="254"/>
      <c r="JQ131" s="254"/>
      <c r="JR131" s="254"/>
      <c r="JS131" s="254"/>
      <c r="JT131" s="254"/>
      <c r="JU131" s="254"/>
      <c r="JV131" s="254"/>
      <c r="JW131" s="254"/>
      <c r="JX131" s="254"/>
      <c r="JY131" s="522"/>
      <c r="JZ131" s="522"/>
      <c r="KA131" s="522"/>
      <c r="KB131" s="522"/>
      <c r="KC131" s="522"/>
      <c r="KD131" s="522"/>
      <c r="KE131" s="522"/>
      <c r="KF131" s="522"/>
      <c r="KG131" s="522"/>
      <c r="KH131" s="522"/>
      <c r="KI131" s="522"/>
      <c r="KJ131" s="522"/>
      <c r="KK131" s="242">
        <f t="shared" si="341"/>
        <v>-1123530</v>
      </c>
      <c r="KL131" s="234"/>
      <c r="KN131" s="254"/>
      <c r="KO131" s="254"/>
      <c r="KP131" s="254"/>
      <c r="KQ131" s="254"/>
      <c r="KR131" s="254"/>
      <c r="KS131" s="254"/>
      <c r="KT131" s="254"/>
      <c r="KU131" s="254"/>
      <c r="KV131" s="254"/>
      <c r="KW131" s="254"/>
      <c r="KX131" s="254"/>
      <c r="KY131" s="254"/>
      <c r="KZ131" s="254"/>
      <c r="LA131" s="254"/>
      <c r="LB131" s="254"/>
      <c r="LC131" s="254"/>
      <c r="LD131" s="254"/>
      <c r="LE131" s="254"/>
      <c r="LF131" s="522"/>
      <c r="LG131" s="522"/>
      <c r="LH131" s="522"/>
      <c r="LI131" s="522"/>
      <c r="LJ131" s="522"/>
      <c r="LK131" s="522"/>
      <c r="LL131" s="522"/>
      <c r="LM131" s="522"/>
      <c r="LN131" s="522"/>
      <c r="LO131" s="522"/>
      <c r="LP131" s="522"/>
      <c r="LQ131" s="522"/>
      <c r="LR131" s="242">
        <f t="shared" si="342"/>
        <v>0</v>
      </c>
      <c r="LU131" s="254"/>
      <c r="LV131" s="254"/>
      <c r="LW131" s="254"/>
      <c r="LX131" s="254"/>
      <c r="LY131" s="254"/>
      <c r="LZ131" s="254"/>
      <c r="MA131" s="254"/>
      <c r="MB131" s="254"/>
      <c r="MC131" s="254"/>
      <c r="MD131" s="254"/>
      <c r="ME131" s="254"/>
      <c r="MF131" s="254"/>
      <c r="MG131" s="254"/>
      <c r="MH131" s="254"/>
      <c r="MI131" s="254"/>
      <c r="MJ131" s="254"/>
      <c r="MK131" s="254"/>
      <c r="ML131" s="254"/>
      <c r="MM131" s="522"/>
      <c r="MN131" s="522"/>
      <c r="MO131" s="522"/>
      <c r="MP131" s="522"/>
      <c r="MQ131" s="522"/>
      <c r="MR131" s="522"/>
      <c r="MS131" s="522"/>
      <c r="MT131" s="522"/>
      <c r="MU131" s="522"/>
      <c r="MV131" s="522"/>
      <c r="MW131" s="522"/>
      <c r="MX131" s="522"/>
      <c r="MY131" s="242">
        <f t="shared" si="343"/>
        <v>0</v>
      </c>
      <c r="NB131" s="254"/>
      <c r="NC131" s="254"/>
      <c r="ND131" s="254"/>
      <c r="NE131" s="254"/>
      <c r="NF131" s="254"/>
      <c r="NG131" s="254"/>
      <c r="NH131" s="254"/>
      <c r="NI131" s="254"/>
      <c r="NJ131" s="254"/>
      <c r="NK131" s="254"/>
      <c r="NL131" s="254"/>
      <c r="NM131" s="254"/>
      <c r="NN131" s="254"/>
      <c r="NO131" s="254"/>
      <c r="NP131" s="254"/>
      <c r="NQ131" s="254"/>
      <c r="NR131" s="254"/>
      <c r="NS131" s="254"/>
      <c r="NT131" s="522"/>
      <c r="NU131" s="522"/>
      <c r="NV131" s="522"/>
      <c r="NW131" s="522"/>
      <c r="NX131" s="522"/>
      <c r="NY131" s="522"/>
      <c r="NZ131" s="522"/>
      <c r="OA131" s="522"/>
      <c r="OB131" s="522"/>
      <c r="OC131" s="522"/>
      <c r="OD131" s="522"/>
      <c r="OE131" s="522"/>
      <c r="OF131" s="242">
        <f t="shared" si="335"/>
        <v>0</v>
      </c>
      <c r="OI131" s="254"/>
      <c r="OJ131" s="254"/>
      <c r="OK131" s="254"/>
      <c r="OL131" s="254"/>
      <c r="OM131" s="254"/>
      <c r="ON131" s="254"/>
      <c r="OO131" s="254"/>
      <c r="OP131" s="254"/>
      <c r="OQ131" s="254"/>
      <c r="OR131" s="254"/>
      <c r="OS131" s="254"/>
      <c r="OT131" s="254"/>
      <c r="OU131" s="254"/>
      <c r="OV131" s="254"/>
      <c r="OW131" s="254"/>
      <c r="OX131" s="254"/>
      <c r="OY131" s="254"/>
      <c r="OZ131" s="254"/>
      <c r="PA131" s="522"/>
      <c r="PB131" s="522"/>
      <c r="PC131" s="522"/>
      <c r="PD131" s="522"/>
      <c r="PE131" s="522"/>
      <c r="PF131" s="522"/>
      <c r="PG131" s="522"/>
      <c r="PH131" s="522"/>
      <c r="PI131" s="522"/>
      <c r="PJ131" s="522"/>
      <c r="PK131" s="522"/>
      <c r="PL131" s="522"/>
      <c r="PM131" s="240">
        <f t="shared" si="344"/>
        <v>0</v>
      </c>
      <c r="PP131" s="254"/>
      <c r="PQ131" s="254"/>
      <c r="PR131" s="254"/>
      <c r="PS131" s="254"/>
      <c r="PT131" s="254"/>
      <c r="PU131" s="254"/>
      <c r="PV131" s="254"/>
      <c r="PW131" s="254"/>
      <c r="PX131" s="254"/>
      <c r="PY131" s="254"/>
      <c r="PZ131" s="254"/>
      <c r="QA131" s="254"/>
      <c r="QB131" s="254"/>
      <c r="QC131" s="254"/>
      <c r="QD131" s="254"/>
      <c r="QE131" s="254"/>
      <c r="QF131" s="254"/>
      <c r="QG131" s="254"/>
      <c r="QH131" s="522"/>
      <c r="QI131" s="522"/>
      <c r="QJ131" s="522"/>
      <c r="QK131" s="522"/>
      <c r="QL131" s="522"/>
      <c r="QM131" s="522"/>
      <c r="QN131" s="522"/>
      <c r="QO131" s="522"/>
      <c r="QP131" s="522"/>
      <c r="QQ131" s="522"/>
      <c r="QR131" s="522"/>
      <c r="QS131" s="522"/>
      <c r="QT131" s="242">
        <f t="shared" si="345"/>
        <v>0</v>
      </c>
      <c r="QU131" s="235"/>
      <c r="QV131" s="235"/>
      <c r="QW131" s="254"/>
      <c r="QX131" s="254"/>
      <c r="QY131" s="254"/>
      <c r="QZ131" s="254"/>
      <c r="RA131" s="254"/>
      <c r="RB131" s="254"/>
      <c r="RC131" s="254"/>
      <c r="RD131" s="254"/>
      <c r="RE131" s="254"/>
      <c r="RF131" s="254"/>
      <c r="RG131" s="254"/>
      <c r="RH131" s="254"/>
      <c r="RI131" s="254"/>
      <c r="RJ131" s="254"/>
      <c r="RK131" s="254"/>
      <c r="RL131" s="254"/>
      <c r="RM131" s="254"/>
      <c r="RN131" s="254"/>
      <c r="RO131" s="522"/>
      <c r="RP131" s="522"/>
      <c r="RQ131" s="522"/>
      <c r="RR131" s="522"/>
      <c r="RS131" s="522"/>
      <c r="RT131" s="522"/>
      <c r="RU131" s="522"/>
      <c r="RV131" s="522"/>
      <c r="RW131" s="522"/>
      <c r="RX131" s="522"/>
      <c r="RY131" s="522"/>
      <c r="RZ131" s="522"/>
      <c r="SA131" s="522"/>
    </row>
    <row r="132" spans="1:495" ht="15" hidden="1" outlineLevel="1">
      <c r="A132" s="604">
        <f t="shared" si="253"/>
        <v>120</v>
      </c>
      <c r="B132" s="521"/>
      <c r="C132" s="522"/>
      <c r="D132" s="522"/>
      <c r="E132" s="327"/>
      <c r="F132" s="254"/>
      <c r="G132" s="522"/>
      <c r="H132" s="522"/>
      <c r="I132" s="522"/>
      <c r="J132" s="522"/>
      <c r="K132" s="522"/>
      <c r="L132" s="522"/>
      <c r="M132" s="522"/>
      <c r="N132" s="522"/>
      <c r="O132" s="522"/>
      <c r="P132" s="522"/>
      <c r="Q132" s="522"/>
      <c r="R132" s="522"/>
      <c r="S132" s="522"/>
      <c r="T132" s="522"/>
      <c r="U132" s="522"/>
      <c r="V132" s="522"/>
      <c r="W132" s="522"/>
      <c r="X132" s="522"/>
      <c r="Y132" s="522"/>
      <c r="Z132" s="522"/>
      <c r="AA132" s="522"/>
      <c r="AB132" s="522"/>
      <c r="AC132" s="522"/>
      <c r="AD132" s="522"/>
      <c r="AE132" s="522"/>
      <c r="AF132" s="522"/>
      <c r="AG132" s="522"/>
      <c r="AH132" s="524"/>
      <c r="AI132" s="524"/>
      <c r="AJ132" s="254"/>
      <c r="AK132" s="254"/>
      <c r="AL132" s="254"/>
      <c r="AM132" s="254"/>
      <c r="AN132" s="254"/>
      <c r="AO132" s="254"/>
      <c r="AP132" s="254"/>
      <c r="AQ132" s="254"/>
      <c r="AR132" s="254"/>
      <c r="AS132" s="254"/>
      <c r="AT132" s="254"/>
      <c r="AU132" s="254"/>
      <c r="AV132" s="254"/>
      <c r="AW132" s="254"/>
      <c r="AX132" s="254"/>
      <c r="AY132" s="254"/>
      <c r="AZ132" s="254"/>
      <c r="BA132" s="254"/>
      <c r="BB132" s="522"/>
      <c r="BC132" s="522"/>
      <c r="BD132" s="522"/>
      <c r="BE132" s="522"/>
      <c r="BF132" s="522"/>
      <c r="BG132" s="522"/>
      <c r="BH132" s="522"/>
      <c r="BI132" s="522"/>
      <c r="BJ132" s="522"/>
      <c r="BK132" s="522"/>
      <c r="BL132" s="522"/>
      <c r="BM132" s="522"/>
      <c r="BN132" s="522"/>
      <c r="BO132" s="524"/>
      <c r="BP132" s="524"/>
      <c r="BQ132" s="254"/>
      <c r="BR132" s="254"/>
      <c r="BS132" s="254"/>
      <c r="BT132" s="254"/>
      <c r="BU132" s="254"/>
      <c r="BV132" s="254"/>
      <c r="BW132" s="254"/>
      <c r="BX132" s="254"/>
      <c r="BY132" s="254"/>
      <c r="BZ132" s="254"/>
      <c r="CA132" s="254"/>
      <c r="CB132" s="254"/>
      <c r="CC132" s="254"/>
      <c r="CD132" s="254"/>
      <c r="CE132" s="254"/>
      <c r="CF132" s="254"/>
      <c r="CG132" s="254"/>
      <c r="CH132" s="254"/>
      <c r="CI132" s="522"/>
      <c r="CJ132" s="522"/>
      <c r="CK132" s="522"/>
      <c r="CL132" s="522"/>
      <c r="CM132" s="522"/>
      <c r="CN132" s="522"/>
      <c r="CO132" s="522"/>
      <c r="CP132" s="522"/>
      <c r="CQ132" s="522"/>
      <c r="CR132" s="522"/>
      <c r="CS132" s="522"/>
      <c r="CT132" s="522"/>
      <c r="CU132" s="522"/>
      <c r="CV132" s="524"/>
      <c r="CW132" s="524"/>
      <c r="CX132" s="254"/>
      <c r="CY132" s="254"/>
      <c r="CZ132" s="254"/>
      <c r="DA132" s="254"/>
      <c r="DB132" s="254"/>
      <c r="DC132" s="254"/>
      <c r="DD132" s="254"/>
      <c r="DE132" s="254"/>
      <c r="DF132" s="254"/>
      <c r="DG132" s="254"/>
      <c r="DH132" s="254"/>
      <c r="DI132" s="254"/>
      <c r="DJ132" s="254"/>
      <c r="DK132" s="254"/>
      <c r="DL132" s="254"/>
      <c r="DM132" s="254"/>
      <c r="DN132" s="254"/>
      <c r="DO132" s="254"/>
      <c r="DP132" s="522"/>
      <c r="DQ132" s="522"/>
      <c r="DR132" s="522"/>
      <c r="DS132" s="522"/>
      <c r="DT132" s="522"/>
      <c r="DU132" s="522"/>
      <c r="DV132" s="522"/>
      <c r="DW132" s="522"/>
      <c r="DX132" s="522"/>
      <c r="DY132" s="522"/>
      <c r="DZ132" s="522"/>
      <c r="EA132" s="522"/>
      <c r="EB132" s="522"/>
      <c r="EC132" s="524"/>
      <c r="ED132" s="524"/>
      <c r="EE132" s="254"/>
      <c r="EF132" s="254"/>
      <c r="EG132" s="254"/>
      <c r="EH132" s="254"/>
      <c r="EI132" s="254"/>
      <c r="EJ132" s="254"/>
      <c r="EK132" s="254"/>
      <c r="EL132" s="254"/>
      <c r="EM132" s="254"/>
      <c r="EN132" s="254"/>
      <c r="EO132" s="254"/>
      <c r="EP132" s="254"/>
      <c r="EQ132" s="254"/>
      <c r="ER132" s="254"/>
      <c r="ES132" s="254"/>
      <c r="ET132" s="254"/>
      <c r="EU132" s="254"/>
      <c r="EV132" s="254"/>
      <c r="EW132" s="522"/>
      <c r="EX132" s="522"/>
      <c r="EY132" s="522"/>
      <c r="EZ132" s="522"/>
      <c r="FA132" s="522"/>
      <c r="FB132" s="522"/>
      <c r="FC132" s="522"/>
      <c r="FD132" s="522"/>
      <c r="FE132" s="522"/>
      <c r="FF132" s="522"/>
      <c r="FG132" s="522"/>
      <c r="FH132" s="522"/>
      <c r="FI132" s="522"/>
      <c r="FJ132" s="524"/>
      <c r="FK132" s="524"/>
      <c r="FL132" s="254"/>
      <c r="FM132" s="254"/>
      <c r="FN132" s="254"/>
      <c r="FO132" s="254"/>
      <c r="FP132" s="254"/>
      <c r="FQ132" s="254"/>
      <c r="FR132" s="254"/>
      <c r="FS132" s="254"/>
      <c r="FT132" s="254"/>
      <c r="FU132" s="254"/>
      <c r="FV132" s="254"/>
      <c r="FW132" s="254"/>
      <c r="FX132" s="254"/>
      <c r="FY132" s="254"/>
      <c r="FZ132" s="254"/>
      <c r="GA132" s="254"/>
      <c r="GB132" s="254"/>
      <c r="GC132" s="254"/>
      <c r="GD132" s="522"/>
      <c r="GE132" s="522"/>
      <c r="GF132" s="522"/>
      <c r="GG132" s="522"/>
      <c r="GH132" s="522"/>
      <c r="GI132" s="522"/>
      <c r="GJ132" s="522"/>
      <c r="GK132" s="522"/>
      <c r="GL132" s="522"/>
      <c r="GM132" s="522"/>
      <c r="GN132" s="522"/>
      <c r="GO132" s="522"/>
      <c r="GP132" s="522"/>
      <c r="GQ132" s="524"/>
      <c r="GR132" s="524"/>
      <c r="GS132" s="254"/>
      <c r="GT132" s="254"/>
      <c r="GU132" s="254"/>
      <c r="GV132" s="254"/>
      <c r="GW132" s="254"/>
      <c r="GX132" s="254"/>
      <c r="GY132" s="254"/>
      <c r="GZ132" s="254"/>
      <c r="HA132" s="254"/>
      <c r="HB132" s="254"/>
      <c r="HC132" s="254"/>
      <c r="HD132" s="254"/>
      <c r="HE132" s="254"/>
      <c r="HF132" s="254"/>
      <c r="HG132" s="254"/>
      <c r="HH132" s="254"/>
      <c r="HI132" s="254"/>
      <c r="HJ132" s="254"/>
      <c r="HK132" s="522"/>
      <c r="HL132" s="522"/>
      <c r="HM132" s="522"/>
      <c r="HN132" s="522"/>
      <c r="HO132" s="522"/>
      <c r="HP132" s="522"/>
      <c r="HQ132" s="522"/>
      <c r="HR132" s="522"/>
      <c r="HS132" s="522"/>
      <c r="HT132" s="522"/>
      <c r="HU132" s="522"/>
      <c r="HV132" s="522"/>
      <c r="HW132" s="522"/>
      <c r="HZ132" s="254"/>
      <c r="IA132" s="254"/>
      <c r="IB132" s="254"/>
      <c r="IC132" s="254"/>
      <c r="ID132" s="254"/>
      <c r="IE132" s="254"/>
      <c r="IF132" s="254"/>
      <c r="IG132" s="254"/>
      <c r="IH132" s="254"/>
      <c r="II132" s="254"/>
      <c r="IJ132" s="254"/>
      <c r="IK132" s="254"/>
      <c r="IL132" s="254"/>
      <c r="IM132" s="254"/>
      <c r="IN132" s="254"/>
      <c r="IO132" s="254"/>
      <c r="IP132" s="254"/>
      <c r="IQ132" s="254"/>
      <c r="IR132" s="522"/>
      <c r="IS132" s="522"/>
      <c r="IT132" s="522"/>
      <c r="IU132" s="522"/>
      <c r="IV132" s="522"/>
      <c r="IW132" s="522"/>
      <c r="IX132" s="522"/>
      <c r="IY132" s="522"/>
      <c r="IZ132" s="522"/>
      <c r="JA132" s="522"/>
      <c r="JB132" s="522"/>
      <c r="JC132" s="523"/>
      <c r="JD132" s="254">
        <f t="shared" si="347"/>
        <v>0</v>
      </c>
      <c r="JG132" s="254"/>
      <c r="JH132" s="254"/>
      <c r="JI132" s="254"/>
      <c r="JJ132" s="254"/>
      <c r="JK132" s="254"/>
      <c r="JL132" s="254"/>
      <c r="JM132" s="254"/>
      <c r="JN132" s="254"/>
      <c r="JO132" s="254"/>
      <c r="JP132" s="254"/>
      <c r="JQ132" s="254"/>
      <c r="JR132" s="254"/>
      <c r="JS132" s="254"/>
      <c r="JT132" s="254"/>
      <c r="JU132" s="254"/>
      <c r="JV132" s="254"/>
      <c r="JW132" s="254"/>
      <c r="JX132" s="254"/>
      <c r="JY132" s="522"/>
      <c r="JZ132" s="522"/>
      <c r="KA132" s="522"/>
      <c r="KB132" s="522"/>
      <c r="KC132" s="522"/>
      <c r="KD132" s="522"/>
      <c r="KE132" s="522"/>
      <c r="KF132" s="522"/>
      <c r="KG132" s="522"/>
      <c r="KH132" s="522"/>
      <c r="KI132" s="522"/>
      <c r="KJ132" s="522"/>
      <c r="KK132" s="242">
        <f t="shared" si="341"/>
        <v>0</v>
      </c>
      <c r="KL132" s="234"/>
      <c r="KN132" s="254"/>
      <c r="KO132" s="254"/>
      <c r="KP132" s="254"/>
      <c r="KQ132" s="254"/>
      <c r="KR132" s="254"/>
      <c r="KS132" s="254"/>
      <c r="KT132" s="254"/>
      <c r="KU132" s="254"/>
      <c r="KV132" s="254"/>
      <c r="KW132" s="254"/>
      <c r="KX132" s="254"/>
      <c r="KY132" s="254"/>
      <c r="KZ132" s="254"/>
      <c r="LA132" s="254"/>
      <c r="LB132" s="254"/>
      <c r="LC132" s="254"/>
      <c r="LD132" s="254"/>
      <c r="LE132" s="254"/>
      <c r="LF132" s="522"/>
      <c r="LG132" s="522"/>
      <c r="LH132" s="522"/>
      <c r="LI132" s="522"/>
      <c r="LJ132" s="522"/>
      <c r="LK132" s="522"/>
      <c r="LL132" s="522"/>
      <c r="LM132" s="522"/>
      <c r="LN132" s="522"/>
      <c r="LO132" s="522"/>
      <c r="LP132" s="522"/>
      <c r="LQ132" s="522"/>
      <c r="LR132" s="242">
        <f t="shared" si="342"/>
        <v>0</v>
      </c>
      <c r="LU132" s="254"/>
      <c r="LV132" s="254"/>
      <c r="LW132" s="254"/>
      <c r="LX132" s="254"/>
      <c r="LY132" s="254"/>
      <c r="LZ132" s="254"/>
      <c r="MA132" s="254"/>
      <c r="MB132" s="254"/>
      <c r="MC132" s="254"/>
      <c r="MD132" s="254"/>
      <c r="ME132" s="254"/>
      <c r="MF132" s="254"/>
      <c r="MG132" s="254"/>
      <c r="MH132" s="254"/>
      <c r="MI132" s="254"/>
      <c r="MJ132" s="254"/>
      <c r="MK132" s="254"/>
      <c r="ML132" s="254"/>
      <c r="MM132" s="522"/>
      <c r="MN132" s="522"/>
      <c r="MO132" s="522"/>
      <c r="MP132" s="522"/>
      <c r="MQ132" s="522"/>
      <c r="MR132" s="522"/>
      <c r="MS132" s="522"/>
      <c r="MT132" s="522"/>
      <c r="MU132" s="522"/>
      <c r="MV132" s="522"/>
      <c r="MW132" s="522"/>
      <c r="MX132" s="522"/>
      <c r="MY132" s="242">
        <f t="shared" si="343"/>
        <v>0</v>
      </c>
      <c r="NB132" s="254"/>
      <c r="NC132" s="254"/>
      <c r="ND132" s="254"/>
      <c r="NE132" s="254"/>
      <c r="NF132" s="254"/>
      <c r="NG132" s="254"/>
      <c r="NH132" s="254"/>
      <c r="NI132" s="254"/>
      <c r="NJ132" s="254"/>
      <c r="NK132" s="254"/>
      <c r="NL132" s="254"/>
      <c r="NM132" s="254"/>
      <c r="NN132" s="254"/>
      <c r="NO132" s="254"/>
      <c r="NP132" s="254"/>
      <c r="NQ132" s="254"/>
      <c r="NR132" s="254"/>
      <c r="NS132" s="254"/>
      <c r="NT132" s="522"/>
      <c r="NU132" s="522"/>
      <c r="NV132" s="522"/>
      <c r="NW132" s="522"/>
      <c r="NX132" s="522"/>
      <c r="NY132" s="522"/>
      <c r="NZ132" s="522"/>
      <c r="OA132" s="522"/>
      <c r="OB132" s="522"/>
      <c r="OC132" s="522"/>
      <c r="OD132" s="522"/>
      <c r="OE132" s="522"/>
      <c r="OF132" s="242">
        <f t="shared" si="335"/>
        <v>0</v>
      </c>
      <c r="OI132" s="254"/>
      <c r="OJ132" s="254"/>
      <c r="OK132" s="254"/>
      <c r="OL132" s="254"/>
      <c r="OM132" s="254"/>
      <c r="ON132" s="254"/>
      <c r="OO132" s="254"/>
      <c r="OP132" s="254"/>
      <c r="OQ132" s="254"/>
      <c r="OR132" s="254"/>
      <c r="OS132" s="254"/>
      <c r="OT132" s="254"/>
      <c r="OU132" s="254"/>
      <c r="OV132" s="254"/>
      <c r="OW132" s="254"/>
      <c r="OX132" s="254"/>
      <c r="OY132" s="254"/>
      <c r="OZ132" s="254"/>
      <c r="PA132" s="522"/>
      <c r="PB132" s="522"/>
      <c r="PC132" s="522"/>
      <c r="PD132" s="522"/>
      <c r="PE132" s="522"/>
      <c r="PF132" s="522"/>
      <c r="PG132" s="522"/>
      <c r="PH132" s="522"/>
      <c r="PI132" s="522"/>
      <c r="PJ132" s="522"/>
      <c r="PK132" s="522"/>
      <c r="PL132" s="522"/>
      <c r="PM132" s="240">
        <f t="shared" si="344"/>
        <v>0</v>
      </c>
      <c r="PP132" s="254"/>
      <c r="PQ132" s="254"/>
      <c r="PR132" s="254"/>
      <c r="PS132" s="254"/>
      <c r="PT132" s="254"/>
      <c r="PU132" s="254"/>
      <c r="PV132" s="254"/>
      <c r="PW132" s="254"/>
      <c r="PX132" s="254"/>
      <c r="PY132" s="254"/>
      <c r="PZ132" s="254"/>
      <c r="QA132" s="254"/>
      <c r="QB132" s="254"/>
      <c r="QC132" s="254"/>
      <c r="QD132" s="254"/>
      <c r="QE132" s="254"/>
      <c r="QF132" s="254"/>
      <c r="QG132" s="254"/>
      <c r="QH132" s="522"/>
      <c r="QI132" s="522"/>
      <c r="QJ132" s="522"/>
      <c r="QK132" s="522"/>
      <c r="QL132" s="522"/>
      <c r="QM132" s="522"/>
      <c r="QN132" s="522"/>
      <c r="QO132" s="522"/>
      <c r="QP132" s="522"/>
      <c r="QQ132" s="522"/>
      <c r="QR132" s="522"/>
      <c r="QS132" s="522"/>
      <c r="QT132" s="242">
        <f t="shared" si="345"/>
        <v>0</v>
      </c>
      <c r="QU132" s="235"/>
      <c r="QV132" s="235"/>
      <c r="QW132" s="254"/>
      <c r="QX132" s="254"/>
      <c r="QY132" s="254"/>
      <c r="QZ132" s="254"/>
      <c r="RA132" s="254"/>
      <c r="RB132" s="254"/>
      <c r="RC132" s="254"/>
      <c r="RD132" s="254"/>
      <c r="RE132" s="254"/>
      <c r="RF132" s="254"/>
      <c r="RG132" s="254"/>
      <c r="RH132" s="254"/>
      <c r="RI132" s="254"/>
      <c r="RJ132" s="254"/>
      <c r="RK132" s="254"/>
      <c r="RL132" s="254"/>
      <c r="RM132" s="254"/>
      <c r="RN132" s="254"/>
      <c r="RO132" s="522"/>
      <c r="RP132" s="522"/>
      <c r="RQ132" s="522"/>
      <c r="RR132" s="522"/>
      <c r="RS132" s="522"/>
      <c r="RT132" s="522"/>
      <c r="RU132" s="522"/>
      <c r="RV132" s="522"/>
      <c r="RW132" s="522"/>
      <c r="RX132" s="522"/>
      <c r="RY132" s="522"/>
      <c r="RZ132" s="522"/>
      <c r="SA132" s="522"/>
    </row>
    <row r="133" spans="1:495" ht="15" hidden="1" outlineLevel="1">
      <c r="A133" s="604">
        <f t="shared" si="253"/>
        <v>121</v>
      </c>
      <c r="B133" s="331"/>
      <c r="C133" s="522"/>
      <c r="D133" s="522"/>
      <c r="E133" s="327"/>
      <c r="F133" s="254"/>
      <c r="G133" s="522"/>
      <c r="H133" s="522"/>
      <c r="I133" s="522"/>
      <c r="J133" s="522"/>
      <c r="K133" s="522"/>
      <c r="L133" s="522"/>
      <c r="M133" s="522"/>
      <c r="N133" s="522"/>
      <c r="O133" s="522"/>
      <c r="P133" s="522"/>
      <c r="Q133" s="522"/>
      <c r="R133" s="522"/>
      <c r="S133" s="522"/>
      <c r="T133" s="522"/>
      <c r="U133" s="522"/>
      <c r="V133" s="522"/>
      <c r="W133" s="522"/>
      <c r="X133" s="522"/>
      <c r="Y133" s="522"/>
      <c r="Z133" s="522"/>
      <c r="AA133" s="522"/>
      <c r="AB133" s="522"/>
      <c r="AC133" s="522"/>
      <c r="AD133" s="522"/>
      <c r="AE133" s="522"/>
      <c r="AF133" s="522"/>
      <c r="AG133" s="522"/>
      <c r="AH133" s="524"/>
      <c r="AI133" s="524"/>
      <c r="AJ133" s="254"/>
      <c r="AK133" s="254"/>
      <c r="AL133" s="254"/>
      <c r="AM133" s="254"/>
      <c r="AN133" s="254"/>
      <c r="AO133" s="254"/>
      <c r="AP133" s="254"/>
      <c r="AQ133" s="254"/>
      <c r="AR133" s="254"/>
      <c r="AS133" s="254"/>
      <c r="AT133" s="254"/>
      <c r="AU133" s="254"/>
      <c r="AV133" s="254"/>
      <c r="AW133" s="254"/>
      <c r="AX133" s="254"/>
      <c r="AY133" s="254"/>
      <c r="AZ133" s="254"/>
      <c r="BA133" s="254"/>
      <c r="BB133" s="522"/>
      <c r="BC133" s="522"/>
      <c r="BD133" s="522"/>
      <c r="BE133" s="522"/>
      <c r="BF133" s="522"/>
      <c r="BG133" s="522"/>
      <c r="BH133" s="522"/>
      <c r="BI133" s="522"/>
      <c r="BJ133" s="522"/>
      <c r="BK133" s="522"/>
      <c r="BL133" s="522"/>
      <c r="BM133" s="522"/>
      <c r="BN133" s="522"/>
      <c r="BO133" s="524"/>
      <c r="BP133" s="524"/>
      <c r="BQ133" s="254"/>
      <c r="BR133" s="254"/>
      <c r="BS133" s="254"/>
      <c r="BT133" s="254"/>
      <c r="BU133" s="254"/>
      <c r="BV133" s="254"/>
      <c r="BW133" s="254"/>
      <c r="BX133" s="254"/>
      <c r="BY133" s="254"/>
      <c r="BZ133" s="254"/>
      <c r="CA133" s="254"/>
      <c r="CB133" s="254"/>
      <c r="CC133" s="254"/>
      <c r="CD133" s="254"/>
      <c r="CE133" s="254"/>
      <c r="CF133" s="254"/>
      <c r="CG133" s="254"/>
      <c r="CH133" s="254"/>
      <c r="CI133" s="522"/>
      <c r="CJ133" s="522"/>
      <c r="CK133" s="522"/>
      <c r="CL133" s="522"/>
      <c r="CM133" s="522"/>
      <c r="CN133" s="522"/>
      <c r="CO133" s="522"/>
      <c r="CP133" s="522"/>
      <c r="CQ133" s="522"/>
      <c r="CR133" s="522"/>
      <c r="CS133" s="522"/>
      <c r="CT133" s="522"/>
      <c r="CU133" s="522"/>
      <c r="CV133" s="524"/>
      <c r="CW133" s="524"/>
      <c r="CX133" s="254"/>
      <c r="CY133" s="254"/>
      <c r="CZ133" s="254"/>
      <c r="DA133" s="254"/>
      <c r="DB133" s="254"/>
      <c r="DC133" s="254"/>
      <c r="DD133" s="254"/>
      <c r="DE133" s="254"/>
      <c r="DF133" s="254"/>
      <c r="DG133" s="254"/>
      <c r="DH133" s="254"/>
      <c r="DI133" s="254"/>
      <c r="DJ133" s="254"/>
      <c r="DK133" s="254"/>
      <c r="DL133" s="254"/>
      <c r="DM133" s="254"/>
      <c r="DN133" s="254"/>
      <c r="DO133" s="254"/>
      <c r="DP133" s="522"/>
      <c r="DQ133" s="522"/>
      <c r="DR133" s="522"/>
      <c r="DS133" s="522"/>
      <c r="DT133" s="522"/>
      <c r="DU133" s="522"/>
      <c r="DV133" s="522"/>
      <c r="DW133" s="522"/>
      <c r="DX133" s="522"/>
      <c r="DY133" s="522"/>
      <c r="DZ133" s="522"/>
      <c r="EA133" s="522"/>
      <c r="EB133" s="522"/>
      <c r="EC133" s="524"/>
      <c r="ED133" s="524"/>
      <c r="EE133" s="254"/>
      <c r="EF133" s="254"/>
      <c r="EG133" s="254"/>
      <c r="EH133" s="254"/>
      <c r="EI133" s="254"/>
      <c r="EJ133" s="254"/>
      <c r="EK133" s="254"/>
      <c r="EL133" s="254"/>
      <c r="EM133" s="254"/>
      <c r="EN133" s="254"/>
      <c r="EO133" s="254"/>
      <c r="EP133" s="254"/>
      <c r="EQ133" s="254"/>
      <c r="ER133" s="254"/>
      <c r="ES133" s="254"/>
      <c r="ET133" s="254"/>
      <c r="EU133" s="254"/>
      <c r="EV133" s="254"/>
      <c r="EW133" s="522"/>
      <c r="EX133" s="522"/>
      <c r="EY133" s="522"/>
      <c r="EZ133" s="522"/>
      <c r="FA133" s="522"/>
      <c r="FB133" s="522"/>
      <c r="FC133" s="522"/>
      <c r="FD133" s="522"/>
      <c r="FE133" s="522"/>
      <c r="FF133" s="522"/>
      <c r="FG133" s="522"/>
      <c r="FH133" s="522"/>
      <c r="FI133" s="522"/>
      <c r="FJ133" s="524"/>
      <c r="FK133" s="524"/>
      <c r="FL133" s="254"/>
      <c r="FM133" s="254"/>
      <c r="FN133" s="254"/>
      <c r="FO133" s="254"/>
      <c r="FP133" s="254"/>
      <c r="FQ133" s="254"/>
      <c r="FR133" s="254"/>
      <c r="FS133" s="254"/>
      <c r="FT133" s="254"/>
      <c r="FU133" s="254"/>
      <c r="FV133" s="254"/>
      <c r="FW133" s="254"/>
      <c r="FX133" s="254"/>
      <c r="FY133" s="254"/>
      <c r="FZ133" s="254"/>
      <c r="GA133" s="254"/>
      <c r="GB133" s="254"/>
      <c r="GC133" s="254"/>
      <c r="GD133" s="522"/>
      <c r="GE133" s="522"/>
      <c r="GF133" s="522"/>
      <c r="GG133" s="522"/>
      <c r="GH133" s="522"/>
      <c r="GI133" s="522"/>
      <c r="GJ133" s="522"/>
      <c r="GK133" s="522"/>
      <c r="GL133" s="522"/>
      <c r="GM133" s="522"/>
      <c r="GN133" s="522"/>
      <c r="GO133" s="522"/>
      <c r="GP133" s="522"/>
      <c r="GQ133" s="524"/>
      <c r="GR133" s="524"/>
      <c r="GS133" s="254"/>
      <c r="GT133" s="254"/>
      <c r="GU133" s="254"/>
      <c r="GV133" s="254"/>
      <c r="GW133" s="254"/>
      <c r="GX133" s="254"/>
      <c r="GY133" s="254"/>
      <c r="GZ133" s="254"/>
      <c r="HA133" s="254"/>
      <c r="HB133" s="254"/>
      <c r="HC133" s="254"/>
      <c r="HD133" s="254"/>
      <c r="HE133" s="254"/>
      <c r="HF133" s="254"/>
      <c r="HG133" s="254"/>
      <c r="HH133" s="254"/>
      <c r="HI133" s="254"/>
      <c r="HJ133" s="254"/>
      <c r="HK133" s="522"/>
      <c r="HL133" s="522"/>
      <c r="HM133" s="522"/>
      <c r="HN133" s="522"/>
      <c r="HO133" s="522"/>
      <c r="HP133" s="522"/>
      <c r="HQ133" s="522"/>
      <c r="HR133" s="522"/>
      <c r="HS133" s="522"/>
      <c r="HT133" s="522"/>
      <c r="HU133" s="522"/>
      <c r="HV133" s="522"/>
      <c r="HW133" s="522"/>
      <c r="HZ133" s="254">
        <v>-832500</v>
      </c>
      <c r="IA133" s="254">
        <v>-832500</v>
      </c>
      <c r="IB133" s="254"/>
      <c r="IC133" s="254">
        <v>-832500</v>
      </c>
      <c r="ID133" s="254"/>
      <c r="IE133" s="254">
        <v>-832500</v>
      </c>
      <c r="IF133" s="254"/>
      <c r="IG133" s="254"/>
      <c r="IH133" s="254"/>
      <c r="II133" s="254">
        <v>-832500</v>
      </c>
      <c r="IJ133" s="254"/>
      <c r="IK133" s="254"/>
      <c r="IL133" s="254"/>
      <c r="IM133" s="254"/>
      <c r="IN133" s="254">
        <v>-832500</v>
      </c>
      <c r="IO133" s="254"/>
      <c r="IP133" s="254"/>
      <c r="IQ133" s="254"/>
      <c r="IR133" s="522"/>
      <c r="IS133" s="522"/>
      <c r="IT133" s="522"/>
      <c r="IU133" s="522"/>
      <c r="IV133" s="522"/>
      <c r="IW133" s="522"/>
      <c r="IX133" s="522"/>
      <c r="IY133" s="522"/>
      <c r="IZ133" s="522"/>
      <c r="JA133" s="522"/>
      <c r="JB133" s="522"/>
      <c r="JC133" s="523"/>
      <c r="JD133" s="254">
        <f t="shared" si="347"/>
        <v>-832500</v>
      </c>
      <c r="JG133" s="254"/>
      <c r="JH133" s="254"/>
      <c r="JI133" s="254"/>
      <c r="JJ133" s="254"/>
      <c r="JK133" s="254"/>
      <c r="JL133" s="254"/>
      <c r="JM133" s="254"/>
      <c r="JN133" s="254"/>
      <c r="JO133" s="254"/>
      <c r="JP133" s="254"/>
      <c r="JQ133" s="254"/>
      <c r="JR133" s="254"/>
      <c r="JS133" s="254"/>
      <c r="JT133" s="254"/>
      <c r="JU133" s="254"/>
      <c r="JV133" s="254"/>
      <c r="JW133" s="254"/>
      <c r="JX133" s="254"/>
      <c r="JY133" s="522"/>
      <c r="JZ133" s="522"/>
      <c r="KA133" s="522"/>
      <c r="KB133" s="522"/>
      <c r="KC133" s="522"/>
      <c r="KD133" s="522"/>
      <c r="KE133" s="522"/>
      <c r="KF133" s="522"/>
      <c r="KG133" s="522"/>
      <c r="KH133" s="522"/>
      <c r="KI133" s="522"/>
      <c r="KJ133" s="522"/>
      <c r="KK133" s="242">
        <f t="shared" si="341"/>
        <v>0</v>
      </c>
      <c r="KL133" s="234"/>
      <c r="KN133" s="254"/>
      <c r="KO133" s="254"/>
      <c r="KP133" s="254"/>
      <c r="KQ133" s="254"/>
      <c r="KR133" s="254"/>
      <c r="KS133" s="254"/>
      <c r="KT133" s="254"/>
      <c r="KU133" s="254"/>
      <c r="KV133" s="254"/>
      <c r="KW133" s="254"/>
      <c r="KX133" s="254"/>
      <c r="KY133" s="254"/>
      <c r="KZ133" s="254"/>
      <c r="LA133" s="254"/>
      <c r="LB133" s="254"/>
      <c r="LC133" s="254"/>
      <c r="LD133" s="254"/>
      <c r="LE133" s="254"/>
      <c r="LF133" s="522"/>
      <c r="LG133" s="522"/>
      <c r="LH133" s="522"/>
      <c r="LI133" s="522"/>
      <c r="LJ133" s="522"/>
      <c r="LK133" s="522"/>
      <c r="LL133" s="522"/>
      <c r="LM133" s="522"/>
      <c r="LN133" s="522"/>
      <c r="LO133" s="522"/>
      <c r="LP133" s="522"/>
      <c r="LQ133" s="522"/>
      <c r="LR133" s="242">
        <f t="shared" si="342"/>
        <v>0</v>
      </c>
      <c r="LU133" s="254"/>
      <c r="LV133" s="254"/>
      <c r="LW133" s="254"/>
      <c r="LX133" s="254"/>
      <c r="LY133" s="254"/>
      <c r="LZ133" s="254"/>
      <c r="MA133" s="254"/>
      <c r="MB133" s="254"/>
      <c r="MC133" s="254"/>
      <c r="MD133" s="254"/>
      <c r="ME133" s="254"/>
      <c r="MF133" s="254"/>
      <c r="MG133" s="254"/>
      <c r="MH133" s="254"/>
      <c r="MI133" s="254"/>
      <c r="MJ133" s="254"/>
      <c r="MK133" s="254"/>
      <c r="ML133" s="254"/>
      <c r="MM133" s="522"/>
      <c r="MN133" s="522"/>
      <c r="MO133" s="522"/>
      <c r="MP133" s="522"/>
      <c r="MQ133" s="522"/>
      <c r="MR133" s="522"/>
      <c r="MS133" s="522"/>
      <c r="MT133" s="522"/>
      <c r="MU133" s="522"/>
      <c r="MV133" s="522"/>
      <c r="MW133" s="522"/>
      <c r="MX133" s="522"/>
      <c r="MY133" s="242">
        <f t="shared" si="343"/>
        <v>0</v>
      </c>
      <c r="NB133" s="254"/>
      <c r="NC133" s="254"/>
      <c r="ND133" s="254"/>
      <c r="NE133" s="254"/>
      <c r="NF133" s="254"/>
      <c r="NG133" s="254"/>
      <c r="NH133" s="254"/>
      <c r="NI133" s="254"/>
      <c r="NJ133" s="254"/>
      <c r="NK133" s="254"/>
      <c r="NL133" s="254"/>
      <c r="NM133" s="254"/>
      <c r="NN133" s="254"/>
      <c r="NO133" s="254"/>
      <c r="NP133" s="254"/>
      <c r="NQ133" s="254"/>
      <c r="NR133" s="254"/>
      <c r="NS133" s="254"/>
      <c r="NT133" s="522"/>
      <c r="NU133" s="522"/>
      <c r="NV133" s="522"/>
      <c r="NW133" s="522"/>
      <c r="NX133" s="522"/>
      <c r="NY133" s="522"/>
      <c r="NZ133" s="522"/>
      <c r="OA133" s="522"/>
      <c r="OB133" s="522"/>
      <c r="OC133" s="522"/>
      <c r="OD133" s="522"/>
      <c r="OE133" s="522"/>
      <c r="OF133" s="242">
        <f t="shared" si="335"/>
        <v>0</v>
      </c>
      <c r="OI133" s="254"/>
      <c r="OJ133" s="254"/>
      <c r="OK133" s="254"/>
      <c r="OL133" s="254"/>
      <c r="OM133" s="254"/>
      <c r="ON133" s="254"/>
      <c r="OO133" s="254"/>
      <c r="OP133" s="254"/>
      <c r="OQ133" s="254"/>
      <c r="OR133" s="254"/>
      <c r="OS133" s="254"/>
      <c r="OT133" s="254"/>
      <c r="OU133" s="254"/>
      <c r="OV133" s="254"/>
      <c r="OW133" s="254"/>
      <c r="OX133" s="254"/>
      <c r="OY133" s="254"/>
      <c r="OZ133" s="254"/>
      <c r="PA133" s="522"/>
      <c r="PB133" s="522"/>
      <c r="PC133" s="522"/>
      <c r="PD133" s="522"/>
      <c r="PE133" s="522"/>
      <c r="PF133" s="522"/>
      <c r="PG133" s="522"/>
      <c r="PH133" s="522"/>
      <c r="PI133" s="522"/>
      <c r="PJ133" s="522"/>
      <c r="PK133" s="522"/>
      <c r="PL133" s="522"/>
      <c r="PM133" s="240">
        <f t="shared" si="344"/>
        <v>0</v>
      </c>
      <c r="PP133" s="254"/>
      <c r="PQ133" s="254"/>
      <c r="PR133" s="254"/>
      <c r="PS133" s="254"/>
      <c r="PT133" s="254"/>
      <c r="PU133" s="254"/>
      <c r="PV133" s="254"/>
      <c r="PW133" s="254"/>
      <c r="PX133" s="254"/>
      <c r="PY133" s="254"/>
      <c r="PZ133" s="254"/>
      <c r="QA133" s="254"/>
      <c r="QB133" s="254"/>
      <c r="QC133" s="254"/>
      <c r="QD133" s="254"/>
      <c r="QE133" s="254"/>
      <c r="QF133" s="254"/>
      <c r="QG133" s="254"/>
      <c r="QH133" s="522"/>
      <c r="QI133" s="522"/>
      <c r="QJ133" s="522"/>
      <c r="QK133" s="522"/>
      <c r="QL133" s="522"/>
      <c r="QM133" s="522"/>
      <c r="QN133" s="522"/>
      <c r="QO133" s="522"/>
      <c r="QP133" s="522"/>
      <c r="QQ133" s="522"/>
      <c r="QR133" s="522"/>
      <c r="QS133" s="522"/>
      <c r="QT133" s="242">
        <f t="shared" si="345"/>
        <v>0</v>
      </c>
      <c r="QU133" s="235"/>
      <c r="QV133" s="235"/>
      <c r="QW133" s="254"/>
      <c r="QX133" s="254"/>
      <c r="QY133" s="254"/>
      <c r="QZ133" s="254"/>
      <c r="RA133" s="254"/>
      <c r="RB133" s="254"/>
      <c r="RC133" s="254"/>
      <c r="RD133" s="254"/>
      <c r="RE133" s="254"/>
      <c r="RF133" s="254"/>
      <c r="RG133" s="254"/>
      <c r="RH133" s="254"/>
      <c r="RI133" s="254"/>
      <c r="RJ133" s="254"/>
      <c r="RK133" s="254"/>
      <c r="RL133" s="254"/>
      <c r="RM133" s="254"/>
      <c r="RN133" s="254"/>
      <c r="RO133" s="522"/>
      <c r="RP133" s="522"/>
      <c r="RQ133" s="522"/>
      <c r="RR133" s="522"/>
      <c r="RS133" s="522"/>
      <c r="RT133" s="522"/>
      <c r="RU133" s="522"/>
      <c r="RV133" s="522"/>
      <c r="RW133" s="522"/>
      <c r="RX133" s="522"/>
      <c r="RY133" s="522"/>
      <c r="RZ133" s="522"/>
      <c r="SA133" s="522"/>
    </row>
    <row r="134" spans="1:495" ht="15" hidden="1" outlineLevel="1">
      <c r="A134" s="604">
        <f t="shared" si="253"/>
        <v>122</v>
      </c>
      <c r="B134" s="331"/>
      <c r="C134" s="522"/>
      <c r="D134" s="522"/>
      <c r="E134" s="327"/>
      <c r="F134" s="254"/>
      <c r="G134" s="522"/>
      <c r="H134" s="522"/>
      <c r="I134" s="522"/>
      <c r="J134" s="522"/>
      <c r="K134" s="522"/>
      <c r="L134" s="522"/>
      <c r="M134" s="522"/>
      <c r="N134" s="522"/>
      <c r="O134" s="522"/>
      <c r="P134" s="522"/>
      <c r="Q134" s="522"/>
      <c r="R134" s="522"/>
      <c r="S134" s="522"/>
      <c r="T134" s="522"/>
      <c r="U134" s="522"/>
      <c r="V134" s="522"/>
      <c r="W134" s="522"/>
      <c r="X134" s="522"/>
      <c r="Y134" s="522"/>
      <c r="Z134" s="522"/>
      <c r="AA134" s="522"/>
      <c r="AB134" s="522"/>
      <c r="AC134" s="522"/>
      <c r="AD134" s="522"/>
      <c r="AE134" s="522"/>
      <c r="AF134" s="522"/>
      <c r="AG134" s="522"/>
      <c r="AH134" s="524"/>
      <c r="AI134" s="524"/>
      <c r="AJ134" s="254"/>
      <c r="AK134" s="254"/>
      <c r="AL134" s="254"/>
      <c r="AM134" s="254"/>
      <c r="AN134" s="254"/>
      <c r="AO134" s="254"/>
      <c r="AP134" s="254"/>
      <c r="AQ134" s="254"/>
      <c r="AR134" s="254"/>
      <c r="AS134" s="254"/>
      <c r="AT134" s="254"/>
      <c r="AU134" s="254"/>
      <c r="AV134" s="254"/>
      <c r="AW134" s="254"/>
      <c r="AX134" s="254"/>
      <c r="AY134" s="254"/>
      <c r="AZ134" s="254"/>
      <c r="BA134" s="254"/>
      <c r="BB134" s="522"/>
      <c r="BC134" s="522"/>
      <c r="BD134" s="522"/>
      <c r="BE134" s="522"/>
      <c r="BF134" s="522"/>
      <c r="BG134" s="522"/>
      <c r="BH134" s="522"/>
      <c r="BI134" s="522"/>
      <c r="BJ134" s="522"/>
      <c r="BK134" s="522"/>
      <c r="BL134" s="522"/>
      <c r="BM134" s="522"/>
      <c r="BN134" s="522"/>
      <c r="BO134" s="524"/>
      <c r="BP134" s="524"/>
      <c r="BQ134" s="254"/>
      <c r="BR134" s="254"/>
      <c r="BS134" s="254"/>
      <c r="BT134" s="254"/>
      <c r="BU134" s="254"/>
      <c r="BV134" s="254"/>
      <c r="BW134" s="254"/>
      <c r="BX134" s="254"/>
      <c r="BY134" s="254"/>
      <c r="BZ134" s="254"/>
      <c r="CA134" s="254"/>
      <c r="CB134" s="254"/>
      <c r="CC134" s="254"/>
      <c r="CD134" s="254"/>
      <c r="CE134" s="254"/>
      <c r="CF134" s="254"/>
      <c r="CG134" s="254"/>
      <c r="CH134" s="254"/>
      <c r="CI134" s="522"/>
      <c r="CJ134" s="522"/>
      <c r="CK134" s="522"/>
      <c r="CL134" s="522"/>
      <c r="CM134" s="522"/>
      <c r="CN134" s="522"/>
      <c r="CO134" s="522"/>
      <c r="CP134" s="522"/>
      <c r="CQ134" s="522"/>
      <c r="CR134" s="522"/>
      <c r="CS134" s="522"/>
      <c r="CT134" s="522"/>
      <c r="CU134" s="522"/>
      <c r="CV134" s="524"/>
      <c r="CW134" s="524"/>
      <c r="CX134" s="254"/>
      <c r="CY134" s="254"/>
      <c r="CZ134" s="254"/>
      <c r="DA134" s="254"/>
      <c r="DB134" s="254"/>
      <c r="DC134" s="254"/>
      <c r="DD134" s="254"/>
      <c r="DE134" s="254"/>
      <c r="DF134" s="254"/>
      <c r="DG134" s="254"/>
      <c r="DH134" s="254"/>
      <c r="DI134" s="254"/>
      <c r="DJ134" s="254"/>
      <c r="DK134" s="254"/>
      <c r="DL134" s="254"/>
      <c r="DM134" s="254"/>
      <c r="DN134" s="254"/>
      <c r="DO134" s="254"/>
      <c r="DP134" s="522"/>
      <c r="DQ134" s="522"/>
      <c r="DR134" s="522"/>
      <c r="DS134" s="522"/>
      <c r="DT134" s="522"/>
      <c r="DU134" s="522"/>
      <c r="DV134" s="522"/>
      <c r="DW134" s="522"/>
      <c r="DX134" s="522"/>
      <c r="DY134" s="522"/>
      <c r="DZ134" s="522"/>
      <c r="EA134" s="522"/>
      <c r="EB134" s="522"/>
      <c r="EC134" s="524"/>
      <c r="ED134" s="524"/>
      <c r="EE134" s="254"/>
      <c r="EF134" s="254"/>
      <c r="EG134" s="254"/>
      <c r="EH134" s="254"/>
      <c r="EI134" s="254"/>
      <c r="EJ134" s="254"/>
      <c r="EK134" s="254"/>
      <c r="EL134" s="254"/>
      <c r="EM134" s="254"/>
      <c r="EN134" s="254"/>
      <c r="EO134" s="254"/>
      <c r="EP134" s="254"/>
      <c r="EQ134" s="254"/>
      <c r="ER134" s="254"/>
      <c r="ES134" s="254"/>
      <c r="ET134" s="254"/>
      <c r="EU134" s="254"/>
      <c r="EV134" s="254"/>
      <c r="EW134" s="522"/>
      <c r="EX134" s="522"/>
      <c r="EY134" s="522"/>
      <c r="EZ134" s="522"/>
      <c r="FA134" s="522"/>
      <c r="FB134" s="522"/>
      <c r="FC134" s="522"/>
      <c r="FD134" s="522"/>
      <c r="FE134" s="522"/>
      <c r="FF134" s="522"/>
      <c r="FG134" s="522"/>
      <c r="FH134" s="522"/>
      <c r="FI134" s="522"/>
      <c r="FJ134" s="524"/>
      <c r="FK134" s="524"/>
      <c r="FL134" s="254"/>
      <c r="FM134" s="254"/>
      <c r="FN134" s="254"/>
      <c r="FO134" s="254"/>
      <c r="FP134" s="254"/>
      <c r="FQ134" s="254"/>
      <c r="FR134" s="254"/>
      <c r="FS134" s="254"/>
      <c r="FT134" s="254"/>
      <c r="FU134" s="254"/>
      <c r="FV134" s="254"/>
      <c r="FW134" s="254"/>
      <c r="FX134" s="254"/>
      <c r="FY134" s="254"/>
      <c r="FZ134" s="254"/>
      <c r="GA134" s="254"/>
      <c r="GB134" s="254"/>
      <c r="GC134" s="254"/>
      <c r="GD134" s="522"/>
      <c r="GE134" s="522"/>
      <c r="GF134" s="522"/>
      <c r="GG134" s="522"/>
      <c r="GH134" s="522"/>
      <c r="GI134" s="522"/>
      <c r="GJ134" s="522"/>
      <c r="GK134" s="522"/>
      <c r="GL134" s="522"/>
      <c r="GM134" s="522"/>
      <c r="GN134" s="522"/>
      <c r="GO134" s="522"/>
      <c r="GP134" s="522"/>
      <c r="GQ134" s="524"/>
      <c r="GR134" s="524"/>
      <c r="GS134" s="254"/>
      <c r="GT134" s="254"/>
      <c r="GU134" s="254"/>
      <c r="GV134" s="254"/>
      <c r="GW134" s="254"/>
      <c r="GX134" s="254"/>
      <c r="GY134" s="254"/>
      <c r="GZ134" s="254"/>
      <c r="HA134" s="254"/>
      <c r="HB134" s="254"/>
      <c r="HC134" s="254"/>
      <c r="HD134" s="254"/>
      <c r="HE134" s="254"/>
      <c r="HF134" s="254"/>
      <c r="HG134" s="254"/>
      <c r="HH134" s="254"/>
      <c r="HI134" s="254"/>
      <c r="HJ134" s="254"/>
      <c r="HK134" s="522"/>
      <c r="HL134" s="522"/>
      <c r="HM134" s="522"/>
      <c r="HN134" s="522"/>
      <c r="HO134" s="522"/>
      <c r="HP134" s="522"/>
      <c r="HQ134" s="522"/>
      <c r="HR134" s="522"/>
      <c r="HS134" s="522"/>
      <c r="HT134" s="522"/>
      <c r="HU134" s="522"/>
      <c r="HV134" s="522"/>
      <c r="HW134" s="522"/>
      <c r="HZ134" s="254"/>
      <c r="IA134" s="254"/>
      <c r="IB134" s="254"/>
      <c r="IC134" s="254"/>
      <c r="ID134" s="254"/>
      <c r="IE134" s="254"/>
      <c r="IF134" s="254"/>
      <c r="IG134" s="254"/>
      <c r="IH134" s="254"/>
      <c r="II134" s="254">
        <v>-86701</v>
      </c>
      <c r="IJ134" s="254"/>
      <c r="IK134" s="254"/>
      <c r="IL134" s="254"/>
      <c r="IM134" s="254"/>
      <c r="IN134" s="254"/>
      <c r="IO134" s="254"/>
      <c r="IP134" s="254"/>
      <c r="IQ134" s="254"/>
      <c r="IR134" s="522"/>
      <c r="IS134" s="522"/>
      <c r="IT134" s="522"/>
      <c r="IU134" s="522"/>
      <c r="IV134" s="522"/>
      <c r="IW134" s="522"/>
      <c r="IX134" s="522"/>
      <c r="IY134" s="522"/>
      <c r="IZ134" s="522"/>
      <c r="JA134" s="522"/>
      <c r="JB134" s="522"/>
      <c r="JC134" s="523"/>
      <c r="JD134" s="254">
        <f t="shared" si="347"/>
        <v>-86701</v>
      </c>
      <c r="JG134" s="254"/>
      <c r="JH134" s="254"/>
      <c r="JI134" s="254"/>
      <c r="JJ134" s="254"/>
      <c r="JK134" s="254"/>
      <c r="JL134" s="254"/>
      <c r="JM134" s="254"/>
      <c r="JN134" s="254"/>
      <c r="JO134" s="254"/>
      <c r="JP134" s="254"/>
      <c r="JQ134" s="254"/>
      <c r="JR134" s="254"/>
      <c r="JS134" s="254"/>
      <c r="JT134" s="254"/>
      <c r="JU134" s="254"/>
      <c r="JV134" s="254"/>
      <c r="JW134" s="254"/>
      <c r="JX134" s="254"/>
      <c r="JY134" s="522"/>
      <c r="JZ134" s="522"/>
      <c r="KA134" s="522"/>
      <c r="KB134" s="522"/>
      <c r="KC134" s="522"/>
      <c r="KD134" s="522"/>
      <c r="KE134" s="522"/>
      <c r="KF134" s="522"/>
      <c r="KG134" s="522"/>
      <c r="KH134" s="522"/>
      <c r="KI134" s="522"/>
      <c r="KJ134" s="522"/>
      <c r="KK134" s="242">
        <f t="shared" si="341"/>
        <v>0</v>
      </c>
      <c r="KL134" s="234"/>
      <c r="KN134" s="254"/>
      <c r="KO134" s="254"/>
      <c r="KP134" s="254"/>
      <c r="KQ134" s="254"/>
      <c r="KR134" s="254"/>
      <c r="KS134" s="254"/>
      <c r="KT134" s="254"/>
      <c r="KU134" s="254"/>
      <c r="KV134" s="254"/>
      <c r="KW134" s="254"/>
      <c r="KX134" s="254"/>
      <c r="KY134" s="254"/>
      <c r="KZ134" s="254"/>
      <c r="LA134" s="254"/>
      <c r="LB134" s="254"/>
      <c r="LC134" s="254"/>
      <c r="LD134" s="254"/>
      <c r="LE134" s="254"/>
      <c r="LF134" s="522"/>
      <c r="LG134" s="522"/>
      <c r="LH134" s="522"/>
      <c r="LI134" s="522"/>
      <c r="LJ134" s="522"/>
      <c r="LK134" s="522"/>
      <c r="LL134" s="522"/>
      <c r="LM134" s="522"/>
      <c r="LN134" s="522"/>
      <c r="LO134" s="522"/>
      <c r="LP134" s="522"/>
      <c r="LQ134" s="522"/>
      <c r="LR134" s="242">
        <f t="shared" si="342"/>
        <v>0</v>
      </c>
      <c r="LU134" s="254"/>
      <c r="LV134" s="254"/>
      <c r="LW134" s="254"/>
      <c r="LX134" s="254"/>
      <c r="LY134" s="254"/>
      <c r="LZ134" s="254"/>
      <c r="MA134" s="254"/>
      <c r="MB134" s="254"/>
      <c r="MC134" s="254"/>
      <c r="MD134" s="254"/>
      <c r="ME134" s="254"/>
      <c r="MF134" s="254"/>
      <c r="MG134" s="254"/>
      <c r="MH134" s="254"/>
      <c r="MI134" s="254"/>
      <c r="MJ134" s="254"/>
      <c r="MK134" s="254"/>
      <c r="ML134" s="254"/>
      <c r="MM134" s="522"/>
      <c r="MN134" s="522"/>
      <c r="MO134" s="522"/>
      <c r="MP134" s="522"/>
      <c r="MQ134" s="522"/>
      <c r="MR134" s="522"/>
      <c r="MS134" s="522"/>
      <c r="MT134" s="522"/>
      <c r="MU134" s="522"/>
      <c r="MV134" s="522"/>
      <c r="MW134" s="522"/>
      <c r="MX134" s="522"/>
      <c r="MY134" s="242">
        <f t="shared" si="343"/>
        <v>0</v>
      </c>
      <c r="NB134" s="254"/>
      <c r="NC134" s="254"/>
      <c r="ND134" s="254"/>
      <c r="NE134" s="254"/>
      <c r="NF134" s="254"/>
      <c r="NG134" s="254"/>
      <c r="NH134" s="254"/>
      <c r="NI134" s="254"/>
      <c r="NJ134" s="254"/>
      <c r="NK134" s="254"/>
      <c r="NL134" s="254"/>
      <c r="NM134" s="254"/>
      <c r="NN134" s="254"/>
      <c r="NO134" s="254"/>
      <c r="NP134" s="254"/>
      <c r="NQ134" s="254"/>
      <c r="NR134" s="254"/>
      <c r="NS134" s="254"/>
      <c r="NT134" s="522"/>
      <c r="NU134" s="522"/>
      <c r="NV134" s="522"/>
      <c r="NW134" s="522"/>
      <c r="NX134" s="522"/>
      <c r="NY134" s="522"/>
      <c r="NZ134" s="522"/>
      <c r="OA134" s="522"/>
      <c r="OB134" s="522"/>
      <c r="OC134" s="522"/>
      <c r="OD134" s="522"/>
      <c r="OE134" s="522"/>
      <c r="OF134" s="242">
        <f t="shared" si="335"/>
        <v>0</v>
      </c>
      <c r="OI134" s="254"/>
      <c r="OJ134" s="254"/>
      <c r="OK134" s="254"/>
      <c r="OL134" s="254"/>
      <c r="OM134" s="254"/>
      <c r="ON134" s="254"/>
      <c r="OO134" s="254"/>
      <c r="OP134" s="254"/>
      <c r="OQ134" s="254"/>
      <c r="OR134" s="254"/>
      <c r="OS134" s="254"/>
      <c r="OT134" s="254"/>
      <c r="OU134" s="254"/>
      <c r="OV134" s="254"/>
      <c r="OW134" s="254"/>
      <c r="OX134" s="254"/>
      <c r="OY134" s="254"/>
      <c r="OZ134" s="254"/>
      <c r="PA134" s="522"/>
      <c r="PB134" s="522"/>
      <c r="PC134" s="522"/>
      <c r="PD134" s="522"/>
      <c r="PE134" s="522"/>
      <c r="PF134" s="522"/>
      <c r="PG134" s="522"/>
      <c r="PH134" s="522"/>
      <c r="PI134" s="522"/>
      <c r="PJ134" s="522"/>
      <c r="PK134" s="522"/>
      <c r="PL134" s="522"/>
      <c r="PM134" s="240">
        <f t="shared" si="344"/>
        <v>0</v>
      </c>
      <c r="PP134" s="254"/>
      <c r="PQ134" s="254"/>
      <c r="PR134" s="254"/>
      <c r="PS134" s="254"/>
      <c r="PT134" s="254"/>
      <c r="PU134" s="254"/>
      <c r="PV134" s="254"/>
      <c r="PW134" s="254"/>
      <c r="PX134" s="254"/>
      <c r="PY134" s="254"/>
      <c r="PZ134" s="254"/>
      <c r="QA134" s="254"/>
      <c r="QB134" s="254"/>
      <c r="QC134" s="254"/>
      <c r="QD134" s="254"/>
      <c r="QE134" s="254"/>
      <c r="QF134" s="254"/>
      <c r="QG134" s="254"/>
      <c r="QH134" s="522"/>
      <c r="QI134" s="522"/>
      <c r="QJ134" s="522"/>
      <c r="QK134" s="522"/>
      <c r="QL134" s="522"/>
      <c r="QM134" s="522"/>
      <c r="QN134" s="522"/>
      <c r="QO134" s="522"/>
      <c r="QP134" s="522"/>
      <c r="QQ134" s="522"/>
      <c r="QR134" s="522"/>
      <c r="QS134" s="522"/>
      <c r="QT134" s="242">
        <f t="shared" si="345"/>
        <v>0</v>
      </c>
      <c r="QU134" s="235"/>
      <c r="QV134" s="235"/>
      <c r="QW134" s="254"/>
      <c r="QX134" s="254"/>
      <c r="QY134" s="254"/>
      <c r="QZ134" s="254"/>
      <c r="RA134" s="254"/>
      <c r="RB134" s="254"/>
      <c r="RC134" s="254"/>
      <c r="RD134" s="254"/>
      <c r="RE134" s="254"/>
      <c r="RF134" s="254"/>
      <c r="RG134" s="254"/>
      <c r="RH134" s="254"/>
      <c r="RI134" s="254"/>
      <c r="RJ134" s="254"/>
      <c r="RK134" s="254"/>
      <c r="RL134" s="254"/>
      <c r="RM134" s="254"/>
      <c r="RN134" s="254"/>
      <c r="RO134" s="522"/>
      <c r="RP134" s="522"/>
      <c r="RQ134" s="522"/>
      <c r="RR134" s="522"/>
      <c r="RS134" s="522"/>
      <c r="RT134" s="522"/>
      <c r="RU134" s="522"/>
      <c r="RV134" s="522"/>
      <c r="RW134" s="522"/>
      <c r="RX134" s="522"/>
      <c r="RY134" s="522"/>
      <c r="RZ134" s="522"/>
      <c r="SA134" s="522"/>
    </row>
    <row r="135" spans="1:495" ht="15" hidden="1" outlineLevel="1">
      <c r="A135" s="604">
        <f t="shared" si="253"/>
        <v>123</v>
      </c>
      <c r="B135" s="331"/>
      <c r="C135" s="522"/>
      <c r="D135" s="522"/>
      <c r="E135" s="327"/>
      <c r="F135" s="254"/>
      <c r="G135" s="522"/>
      <c r="H135" s="522"/>
      <c r="I135" s="522"/>
      <c r="J135" s="522"/>
      <c r="K135" s="522"/>
      <c r="L135" s="522"/>
      <c r="M135" s="522"/>
      <c r="N135" s="522"/>
      <c r="O135" s="522"/>
      <c r="P135" s="522"/>
      <c r="Q135" s="522"/>
      <c r="R135" s="522"/>
      <c r="S135" s="522"/>
      <c r="T135" s="522"/>
      <c r="U135" s="522"/>
      <c r="V135" s="522"/>
      <c r="W135" s="522"/>
      <c r="X135" s="522"/>
      <c r="Y135" s="522"/>
      <c r="Z135" s="522"/>
      <c r="AA135" s="522"/>
      <c r="AB135" s="522"/>
      <c r="AC135" s="522"/>
      <c r="AD135" s="522"/>
      <c r="AE135" s="522"/>
      <c r="AF135" s="522"/>
      <c r="AG135" s="522"/>
      <c r="AH135" s="524"/>
      <c r="AI135" s="524"/>
      <c r="AJ135" s="254"/>
      <c r="AK135" s="254"/>
      <c r="AL135" s="254"/>
      <c r="AM135" s="254"/>
      <c r="AN135" s="254"/>
      <c r="AO135" s="254"/>
      <c r="AP135" s="254"/>
      <c r="AQ135" s="254"/>
      <c r="AR135" s="254"/>
      <c r="AS135" s="254"/>
      <c r="AT135" s="254"/>
      <c r="AU135" s="254"/>
      <c r="AV135" s="254"/>
      <c r="AW135" s="254"/>
      <c r="AX135" s="254"/>
      <c r="AY135" s="254"/>
      <c r="AZ135" s="254"/>
      <c r="BA135" s="254"/>
      <c r="BB135" s="522"/>
      <c r="BC135" s="522"/>
      <c r="BD135" s="522"/>
      <c r="BE135" s="522"/>
      <c r="BF135" s="522"/>
      <c r="BG135" s="522"/>
      <c r="BH135" s="522"/>
      <c r="BI135" s="522"/>
      <c r="BJ135" s="522"/>
      <c r="BK135" s="522"/>
      <c r="BL135" s="522"/>
      <c r="BM135" s="522"/>
      <c r="BN135" s="522"/>
      <c r="BO135" s="524"/>
      <c r="BP135" s="524"/>
      <c r="BQ135" s="254"/>
      <c r="BR135" s="254"/>
      <c r="BS135" s="254"/>
      <c r="BT135" s="254"/>
      <c r="BU135" s="254"/>
      <c r="BV135" s="254"/>
      <c r="BW135" s="254"/>
      <c r="BX135" s="254"/>
      <c r="BY135" s="254"/>
      <c r="BZ135" s="254"/>
      <c r="CA135" s="254"/>
      <c r="CB135" s="254"/>
      <c r="CC135" s="254"/>
      <c r="CD135" s="254"/>
      <c r="CE135" s="254"/>
      <c r="CF135" s="254"/>
      <c r="CG135" s="254"/>
      <c r="CH135" s="254"/>
      <c r="CI135" s="522"/>
      <c r="CJ135" s="522"/>
      <c r="CK135" s="522"/>
      <c r="CL135" s="522"/>
      <c r="CM135" s="522"/>
      <c r="CN135" s="522"/>
      <c r="CO135" s="522"/>
      <c r="CP135" s="522"/>
      <c r="CQ135" s="522"/>
      <c r="CR135" s="522"/>
      <c r="CS135" s="522"/>
      <c r="CT135" s="522"/>
      <c r="CU135" s="522"/>
      <c r="CV135" s="524"/>
      <c r="CW135" s="524"/>
      <c r="CX135" s="254"/>
      <c r="CY135" s="254"/>
      <c r="CZ135" s="254"/>
      <c r="DA135" s="254"/>
      <c r="DB135" s="254"/>
      <c r="DC135" s="254"/>
      <c r="DD135" s="254"/>
      <c r="DE135" s="254"/>
      <c r="DF135" s="254"/>
      <c r="DG135" s="254"/>
      <c r="DH135" s="254"/>
      <c r="DI135" s="254"/>
      <c r="DJ135" s="254"/>
      <c r="DK135" s="254"/>
      <c r="DL135" s="254"/>
      <c r="DM135" s="254"/>
      <c r="DN135" s="254"/>
      <c r="DO135" s="254"/>
      <c r="DP135" s="522"/>
      <c r="DQ135" s="522"/>
      <c r="DR135" s="522"/>
      <c r="DS135" s="522"/>
      <c r="DT135" s="522"/>
      <c r="DU135" s="522"/>
      <c r="DV135" s="522"/>
      <c r="DW135" s="522"/>
      <c r="DX135" s="522"/>
      <c r="DY135" s="522"/>
      <c r="DZ135" s="522"/>
      <c r="EA135" s="522"/>
      <c r="EB135" s="522"/>
      <c r="EC135" s="524"/>
      <c r="ED135" s="524"/>
      <c r="EE135" s="254"/>
      <c r="EF135" s="254"/>
      <c r="EG135" s="254"/>
      <c r="EH135" s="254"/>
      <c r="EI135" s="254"/>
      <c r="EJ135" s="254"/>
      <c r="EK135" s="254"/>
      <c r="EL135" s="254"/>
      <c r="EM135" s="254"/>
      <c r="EN135" s="254"/>
      <c r="EO135" s="254"/>
      <c r="EP135" s="254"/>
      <c r="EQ135" s="254"/>
      <c r="ER135" s="254"/>
      <c r="ES135" s="254"/>
      <c r="ET135" s="254"/>
      <c r="EU135" s="254"/>
      <c r="EV135" s="254"/>
      <c r="EW135" s="522"/>
      <c r="EX135" s="522"/>
      <c r="EY135" s="522"/>
      <c r="EZ135" s="522"/>
      <c r="FA135" s="522"/>
      <c r="FB135" s="522"/>
      <c r="FC135" s="522"/>
      <c r="FD135" s="522"/>
      <c r="FE135" s="522"/>
      <c r="FF135" s="522"/>
      <c r="FG135" s="522"/>
      <c r="FH135" s="522"/>
      <c r="FI135" s="522"/>
      <c r="FJ135" s="524"/>
      <c r="FK135" s="524"/>
      <c r="FL135" s="254"/>
      <c r="FM135" s="254"/>
      <c r="FN135" s="254"/>
      <c r="FO135" s="254"/>
      <c r="FP135" s="254"/>
      <c r="FQ135" s="254"/>
      <c r="FR135" s="254"/>
      <c r="FS135" s="254"/>
      <c r="FT135" s="254"/>
      <c r="FU135" s="254"/>
      <c r="FV135" s="254"/>
      <c r="FW135" s="254"/>
      <c r="FX135" s="254"/>
      <c r="FY135" s="254"/>
      <c r="FZ135" s="254"/>
      <c r="GA135" s="254"/>
      <c r="GB135" s="254"/>
      <c r="GC135" s="254"/>
      <c r="GD135" s="522"/>
      <c r="GE135" s="522"/>
      <c r="GF135" s="522"/>
      <c r="GG135" s="522"/>
      <c r="GH135" s="522"/>
      <c r="GI135" s="522"/>
      <c r="GJ135" s="522"/>
      <c r="GK135" s="522"/>
      <c r="GL135" s="522"/>
      <c r="GM135" s="522"/>
      <c r="GN135" s="522"/>
      <c r="GO135" s="522"/>
      <c r="GP135" s="522"/>
      <c r="GQ135" s="524"/>
      <c r="GR135" s="524"/>
      <c r="GS135" s="254"/>
      <c r="GT135" s="254"/>
      <c r="GU135" s="254"/>
      <c r="GV135" s="254"/>
      <c r="GW135" s="254"/>
      <c r="GX135" s="254"/>
      <c r="GY135" s="254"/>
      <c r="GZ135" s="254"/>
      <c r="HA135" s="254"/>
      <c r="HB135" s="254"/>
      <c r="HC135" s="254"/>
      <c r="HD135" s="254"/>
      <c r="HE135" s="254"/>
      <c r="HF135" s="254"/>
      <c r="HG135" s="254"/>
      <c r="HH135" s="254"/>
      <c r="HI135" s="254"/>
      <c r="HJ135" s="254"/>
      <c r="HK135" s="522"/>
      <c r="HL135" s="522"/>
      <c r="HM135" s="522"/>
      <c r="HN135" s="522"/>
      <c r="HO135" s="522"/>
      <c r="HP135" s="522"/>
      <c r="HQ135" s="522"/>
      <c r="HR135" s="522"/>
      <c r="HS135" s="522"/>
      <c r="HT135" s="522"/>
      <c r="HU135" s="522"/>
      <c r="HV135" s="522"/>
      <c r="HW135" s="522"/>
      <c r="HZ135" s="254"/>
      <c r="IA135" s="254"/>
      <c r="IB135" s="254"/>
      <c r="IC135" s="254"/>
      <c r="ID135" s="254"/>
      <c r="IE135" s="254"/>
      <c r="IF135" s="254"/>
      <c r="IG135" s="254"/>
      <c r="IH135" s="254"/>
      <c r="II135" s="254">
        <v>-1759614</v>
      </c>
      <c r="IJ135" s="254"/>
      <c r="IK135" s="254"/>
      <c r="IL135" s="254"/>
      <c r="IM135" s="254"/>
      <c r="IN135" s="254"/>
      <c r="IO135" s="254"/>
      <c r="IP135" s="254"/>
      <c r="IQ135" s="254"/>
      <c r="IR135" s="522"/>
      <c r="IS135" s="522"/>
      <c r="IT135" s="522"/>
      <c r="IU135" s="522"/>
      <c r="IV135" s="522"/>
      <c r="IW135" s="522"/>
      <c r="IX135" s="522"/>
      <c r="IY135" s="522"/>
      <c r="IZ135" s="522"/>
      <c r="JA135" s="522"/>
      <c r="JB135" s="522"/>
      <c r="JC135" s="523"/>
      <c r="JD135" s="254">
        <f t="shared" si="347"/>
        <v>-1759614</v>
      </c>
      <c r="JG135" s="254"/>
      <c r="JH135" s="254"/>
      <c r="JI135" s="254"/>
      <c r="JJ135" s="254"/>
      <c r="JK135" s="254"/>
      <c r="JL135" s="254"/>
      <c r="JM135" s="254"/>
      <c r="JN135" s="254"/>
      <c r="JO135" s="254"/>
      <c r="JP135" s="254"/>
      <c r="JQ135" s="254"/>
      <c r="JR135" s="254"/>
      <c r="JS135" s="254"/>
      <c r="JT135" s="254"/>
      <c r="JU135" s="254"/>
      <c r="JV135" s="254"/>
      <c r="JW135" s="254"/>
      <c r="JX135" s="254"/>
      <c r="JY135" s="522"/>
      <c r="JZ135" s="522"/>
      <c r="KA135" s="522"/>
      <c r="KB135" s="522"/>
      <c r="KC135" s="522"/>
      <c r="KD135" s="522"/>
      <c r="KE135" s="522"/>
      <c r="KF135" s="522"/>
      <c r="KG135" s="522"/>
      <c r="KH135" s="522"/>
      <c r="KI135" s="522"/>
      <c r="KJ135" s="522"/>
      <c r="KK135" s="242">
        <f t="shared" si="341"/>
        <v>0</v>
      </c>
      <c r="KL135" s="234"/>
      <c r="KN135" s="254"/>
      <c r="KO135" s="254"/>
      <c r="KP135" s="254"/>
      <c r="KQ135" s="254"/>
      <c r="KR135" s="254"/>
      <c r="KS135" s="254"/>
      <c r="KT135" s="254"/>
      <c r="KU135" s="254"/>
      <c r="KV135" s="254"/>
      <c r="KW135" s="254"/>
      <c r="KX135" s="254"/>
      <c r="KY135" s="254"/>
      <c r="KZ135" s="254"/>
      <c r="LA135" s="254"/>
      <c r="LB135" s="254"/>
      <c r="LC135" s="254"/>
      <c r="LD135" s="254"/>
      <c r="LE135" s="254"/>
      <c r="LF135" s="522"/>
      <c r="LG135" s="522"/>
      <c r="LH135" s="522"/>
      <c r="LI135" s="522"/>
      <c r="LJ135" s="522"/>
      <c r="LK135" s="522"/>
      <c r="LL135" s="522"/>
      <c r="LM135" s="522"/>
      <c r="LN135" s="522"/>
      <c r="LO135" s="522"/>
      <c r="LP135" s="522"/>
      <c r="LQ135" s="522"/>
      <c r="LR135" s="242">
        <f t="shared" si="342"/>
        <v>0</v>
      </c>
      <c r="LU135" s="254"/>
      <c r="LV135" s="254"/>
      <c r="LW135" s="254"/>
      <c r="LX135" s="254"/>
      <c r="LY135" s="254"/>
      <c r="LZ135" s="254"/>
      <c r="MA135" s="254"/>
      <c r="MB135" s="254"/>
      <c r="MC135" s="254"/>
      <c r="MD135" s="254"/>
      <c r="ME135" s="254"/>
      <c r="MF135" s="254"/>
      <c r="MG135" s="254"/>
      <c r="MH135" s="254"/>
      <c r="MI135" s="254"/>
      <c r="MJ135" s="254"/>
      <c r="MK135" s="254"/>
      <c r="ML135" s="254"/>
      <c r="MM135" s="522"/>
      <c r="MN135" s="522"/>
      <c r="MO135" s="522"/>
      <c r="MP135" s="522"/>
      <c r="MQ135" s="522"/>
      <c r="MR135" s="522"/>
      <c r="MS135" s="522"/>
      <c r="MT135" s="522"/>
      <c r="MU135" s="522"/>
      <c r="MV135" s="522"/>
      <c r="MW135" s="522"/>
      <c r="MX135" s="522"/>
      <c r="MY135" s="242">
        <f t="shared" si="343"/>
        <v>0</v>
      </c>
      <c r="NB135" s="254"/>
      <c r="NC135" s="254"/>
      <c r="ND135" s="254"/>
      <c r="NE135" s="254"/>
      <c r="NF135" s="254"/>
      <c r="NG135" s="254"/>
      <c r="NH135" s="254"/>
      <c r="NI135" s="254"/>
      <c r="NJ135" s="254"/>
      <c r="NK135" s="254"/>
      <c r="NL135" s="254"/>
      <c r="NM135" s="254"/>
      <c r="NN135" s="254"/>
      <c r="NO135" s="254"/>
      <c r="NP135" s="254"/>
      <c r="NQ135" s="254"/>
      <c r="NR135" s="254"/>
      <c r="NS135" s="254"/>
      <c r="NT135" s="522"/>
      <c r="NU135" s="522"/>
      <c r="NV135" s="522"/>
      <c r="NW135" s="522"/>
      <c r="NX135" s="522"/>
      <c r="NY135" s="522"/>
      <c r="NZ135" s="522"/>
      <c r="OA135" s="522"/>
      <c r="OB135" s="522"/>
      <c r="OC135" s="522"/>
      <c r="OD135" s="522"/>
      <c r="OE135" s="522"/>
      <c r="OF135" s="242">
        <f t="shared" si="335"/>
        <v>0</v>
      </c>
      <c r="OI135" s="254"/>
      <c r="OJ135" s="254"/>
      <c r="OK135" s="254"/>
      <c r="OL135" s="254"/>
      <c r="OM135" s="254"/>
      <c r="ON135" s="254"/>
      <c r="OO135" s="254"/>
      <c r="OP135" s="254"/>
      <c r="OQ135" s="254"/>
      <c r="OR135" s="254"/>
      <c r="OS135" s="254"/>
      <c r="OT135" s="254"/>
      <c r="OU135" s="254"/>
      <c r="OV135" s="254"/>
      <c r="OW135" s="254"/>
      <c r="OX135" s="254"/>
      <c r="OY135" s="254"/>
      <c r="OZ135" s="254"/>
      <c r="PA135" s="522"/>
      <c r="PB135" s="522"/>
      <c r="PC135" s="522"/>
      <c r="PD135" s="522"/>
      <c r="PE135" s="522"/>
      <c r="PF135" s="522"/>
      <c r="PG135" s="522"/>
      <c r="PH135" s="522"/>
      <c r="PI135" s="522"/>
      <c r="PJ135" s="522"/>
      <c r="PK135" s="522"/>
      <c r="PL135" s="522"/>
      <c r="PM135" s="240">
        <f t="shared" si="344"/>
        <v>0</v>
      </c>
      <c r="PP135" s="254"/>
      <c r="PQ135" s="254"/>
      <c r="PR135" s="254"/>
      <c r="PS135" s="254"/>
      <c r="PT135" s="254"/>
      <c r="PU135" s="254"/>
      <c r="PV135" s="254"/>
      <c r="PW135" s="254"/>
      <c r="PX135" s="254"/>
      <c r="PY135" s="254"/>
      <c r="PZ135" s="254"/>
      <c r="QA135" s="254"/>
      <c r="QB135" s="254"/>
      <c r="QC135" s="254"/>
      <c r="QD135" s="254"/>
      <c r="QE135" s="254"/>
      <c r="QF135" s="254"/>
      <c r="QG135" s="254"/>
      <c r="QH135" s="522"/>
      <c r="QI135" s="522"/>
      <c r="QJ135" s="522"/>
      <c r="QK135" s="522"/>
      <c r="QL135" s="522"/>
      <c r="QM135" s="522"/>
      <c r="QN135" s="522"/>
      <c r="QO135" s="522"/>
      <c r="QP135" s="522"/>
      <c r="QQ135" s="522"/>
      <c r="QR135" s="522"/>
      <c r="QS135" s="522"/>
      <c r="QT135" s="242">
        <f t="shared" si="345"/>
        <v>0</v>
      </c>
      <c r="QU135" s="235"/>
      <c r="QV135" s="235"/>
      <c r="QW135" s="254"/>
      <c r="QX135" s="254"/>
      <c r="QY135" s="254"/>
      <c r="QZ135" s="254"/>
      <c r="RA135" s="254"/>
      <c r="RB135" s="254"/>
      <c r="RC135" s="254"/>
      <c r="RD135" s="254"/>
      <c r="RE135" s="254"/>
      <c r="RF135" s="254"/>
      <c r="RG135" s="254"/>
      <c r="RH135" s="254"/>
      <c r="RI135" s="254"/>
      <c r="RJ135" s="254"/>
      <c r="RK135" s="254"/>
      <c r="RL135" s="254"/>
      <c r="RM135" s="254"/>
      <c r="RN135" s="254"/>
      <c r="RO135" s="522"/>
      <c r="RP135" s="522"/>
      <c r="RQ135" s="522"/>
      <c r="RR135" s="522"/>
      <c r="RS135" s="522"/>
      <c r="RT135" s="522"/>
      <c r="RU135" s="522"/>
      <c r="RV135" s="522"/>
      <c r="RW135" s="522"/>
      <c r="RX135" s="522"/>
      <c r="RY135" s="522"/>
      <c r="RZ135" s="522"/>
      <c r="SA135" s="522"/>
    </row>
    <row r="136" spans="1:495" ht="15" hidden="1" outlineLevel="1">
      <c r="A136" s="604">
        <f t="shared" si="253"/>
        <v>124</v>
      </c>
      <c r="B136" s="331"/>
      <c r="C136" s="522"/>
      <c r="D136" s="522"/>
      <c r="E136" s="327"/>
      <c r="F136" s="254"/>
      <c r="G136" s="522"/>
      <c r="H136" s="522"/>
      <c r="I136" s="522"/>
      <c r="J136" s="522"/>
      <c r="K136" s="522"/>
      <c r="L136" s="522"/>
      <c r="M136" s="522"/>
      <c r="N136" s="522"/>
      <c r="O136" s="522"/>
      <c r="P136" s="522"/>
      <c r="Q136" s="522"/>
      <c r="R136" s="522"/>
      <c r="S136" s="522"/>
      <c r="T136" s="522"/>
      <c r="U136" s="522"/>
      <c r="V136" s="522"/>
      <c r="W136" s="522"/>
      <c r="X136" s="522"/>
      <c r="Y136" s="522"/>
      <c r="Z136" s="522"/>
      <c r="AA136" s="522"/>
      <c r="AB136" s="522"/>
      <c r="AC136" s="522"/>
      <c r="AD136" s="522"/>
      <c r="AE136" s="522"/>
      <c r="AF136" s="522"/>
      <c r="AG136" s="522"/>
      <c r="AH136" s="524"/>
      <c r="AI136" s="524"/>
      <c r="AJ136" s="254"/>
      <c r="AK136" s="254"/>
      <c r="AL136" s="254"/>
      <c r="AM136" s="254"/>
      <c r="AN136" s="254"/>
      <c r="AO136" s="254"/>
      <c r="AP136" s="254"/>
      <c r="AQ136" s="254"/>
      <c r="AR136" s="254"/>
      <c r="AS136" s="254"/>
      <c r="AT136" s="254"/>
      <c r="AU136" s="254"/>
      <c r="AV136" s="254"/>
      <c r="AW136" s="254"/>
      <c r="AX136" s="254"/>
      <c r="AY136" s="254"/>
      <c r="AZ136" s="254"/>
      <c r="BA136" s="254"/>
      <c r="BB136" s="522"/>
      <c r="BC136" s="522"/>
      <c r="BD136" s="522"/>
      <c r="BE136" s="522"/>
      <c r="BF136" s="522"/>
      <c r="BG136" s="522"/>
      <c r="BH136" s="522"/>
      <c r="BI136" s="522"/>
      <c r="BJ136" s="522"/>
      <c r="BK136" s="522"/>
      <c r="BL136" s="522"/>
      <c r="BM136" s="522"/>
      <c r="BN136" s="522"/>
      <c r="BO136" s="524"/>
      <c r="BP136" s="524"/>
      <c r="BQ136" s="254"/>
      <c r="BR136" s="254"/>
      <c r="BS136" s="254"/>
      <c r="BT136" s="254"/>
      <c r="BU136" s="254"/>
      <c r="BV136" s="254"/>
      <c r="BW136" s="254"/>
      <c r="BX136" s="254"/>
      <c r="BY136" s="254"/>
      <c r="BZ136" s="254"/>
      <c r="CA136" s="254"/>
      <c r="CB136" s="254"/>
      <c r="CC136" s="254"/>
      <c r="CD136" s="254"/>
      <c r="CE136" s="254"/>
      <c r="CF136" s="254"/>
      <c r="CG136" s="254"/>
      <c r="CH136" s="254"/>
      <c r="CI136" s="522"/>
      <c r="CJ136" s="522"/>
      <c r="CK136" s="522"/>
      <c r="CL136" s="522"/>
      <c r="CM136" s="522"/>
      <c r="CN136" s="522"/>
      <c r="CO136" s="522"/>
      <c r="CP136" s="522"/>
      <c r="CQ136" s="522"/>
      <c r="CR136" s="522"/>
      <c r="CS136" s="522"/>
      <c r="CT136" s="522"/>
      <c r="CU136" s="522"/>
      <c r="CV136" s="524"/>
      <c r="CW136" s="524"/>
      <c r="CX136" s="254"/>
      <c r="CY136" s="254"/>
      <c r="CZ136" s="254"/>
      <c r="DA136" s="254"/>
      <c r="DB136" s="254"/>
      <c r="DC136" s="254"/>
      <c r="DD136" s="254"/>
      <c r="DE136" s="254"/>
      <c r="DF136" s="254"/>
      <c r="DG136" s="254"/>
      <c r="DH136" s="254"/>
      <c r="DI136" s="254"/>
      <c r="DJ136" s="254"/>
      <c r="DK136" s="254"/>
      <c r="DL136" s="254"/>
      <c r="DM136" s="254"/>
      <c r="DN136" s="254"/>
      <c r="DO136" s="254"/>
      <c r="DP136" s="522"/>
      <c r="DQ136" s="522"/>
      <c r="DR136" s="522"/>
      <c r="DS136" s="522"/>
      <c r="DT136" s="522"/>
      <c r="DU136" s="522"/>
      <c r="DV136" s="522"/>
      <c r="DW136" s="522"/>
      <c r="DX136" s="522"/>
      <c r="DY136" s="522"/>
      <c r="DZ136" s="522"/>
      <c r="EA136" s="522"/>
      <c r="EB136" s="522"/>
      <c r="EC136" s="524"/>
      <c r="ED136" s="524"/>
      <c r="EE136" s="254"/>
      <c r="EF136" s="254"/>
      <c r="EG136" s="254"/>
      <c r="EH136" s="254"/>
      <c r="EI136" s="254"/>
      <c r="EJ136" s="254"/>
      <c r="EK136" s="254"/>
      <c r="EL136" s="254"/>
      <c r="EM136" s="254"/>
      <c r="EN136" s="254"/>
      <c r="EO136" s="254"/>
      <c r="EP136" s="254"/>
      <c r="EQ136" s="254"/>
      <c r="ER136" s="254"/>
      <c r="ES136" s="254"/>
      <c r="ET136" s="254"/>
      <c r="EU136" s="254"/>
      <c r="EV136" s="254"/>
      <c r="EW136" s="522"/>
      <c r="EX136" s="522"/>
      <c r="EY136" s="522"/>
      <c r="EZ136" s="522"/>
      <c r="FA136" s="522"/>
      <c r="FB136" s="522"/>
      <c r="FC136" s="522"/>
      <c r="FD136" s="522"/>
      <c r="FE136" s="522"/>
      <c r="FF136" s="522"/>
      <c r="FG136" s="522"/>
      <c r="FH136" s="522"/>
      <c r="FI136" s="522"/>
      <c r="FJ136" s="524"/>
      <c r="FK136" s="524"/>
      <c r="FL136" s="254"/>
      <c r="FM136" s="254"/>
      <c r="FN136" s="254"/>
      <c r="FO136" s="254"/>
      <c r="FP136" s="254"/>
      <c r="FQ136" s="254"/>
      <c r="FR136" s="254"/>
      <c r="FS136" s="254"/>
      <c r="FT136" s="254"/>
      <c r="FU136" s="254"/>
      <c r="FV136" s="254"/>
      <c r="FW136" s="254"/>
      <c r="FX136" s="254"/>
      <c r="FY136" s="254"/>
      <c r="FZ136" s="254"/>
      <c r="GA136" s="254"/>
      <c r="GB136" s="254"/>
      <c r="GC136" s="254"/>
      <c r="GD136" s="522"/>
      <c r="GE136" s="522"/>
      <c r="GF136" s="522"/>
      <c r="GG136" s="522"/>
      <c r="GH136" s="522"/>
      <c r="GI136" s="522"/>
      <c r="GJ136" s="522"/>
      <c r="GK136" s="522"/>
      <c r="GL136" s="522"/>
      <c r="GM136" s="522"/>
      <c r="GN136" s="522"/>
      <c r="GO136" s="522"/>
      <c r="GP136" s="522"/>
      <c r="GQ136" s="524"/>
      <c r="GR136" s="524"/>
      <c r="GS136" s="254"/>
      <c r="GT136" s="254"/>
      <c r="GU136" s="254"/>
      <c r="GV136" s="254"/>
      <c r="GW136" s="254"/>
      <c r="GX136" s="254"/>
      <c r="GY136" s="254"/>
      <c r="GZ136" s="254"/>
      <c r="HA136" s="254"/>
      <c r="HB136" s="254"/>
      <c r="HC136" s="254"/>
      <c r="HD136" s="254"/>
      <c r="HE136" s="254"/>
      <c r="HF136" s="254"/>
      <c r="HG136" s="254"/>
      <c r="HH136" s="254"/>
      <c r="HI136" s="254"/>
      <c r="HJ136" s="254"/>
      <c r="HK136" s="522"/>
      <c r="HL136" s="522"/>
      <c r="HM136" s="522"/>
      <c r="HN136" s="522"/>
      <c r="HO136" s="522"/>
      <c r="HP136" s="522"/>
      <c r="HQ136" s="522"/>
      <c r="HR136" s="522"/>
      <c r="HS136" s="522"/>
      <c r="HT136" s="522"/>
      <c r="HU136" s="522"/>
      <c r="HV136" s="522"/>
      <c r="HW136" s="522"/>
      <c r="HZ136" s="254"/>
      <c r="IA136" s="254"/>
      <c r="IB136" s="254"/>
      <c r="IC136" s="254"/>
      <c r="ID136" s="254"/>
      <c r="IE136" s="254"/>
      <c r="IF136" s="254"/>
      <c r="IG136" s="254"/>
      <c r="IH136" s="254"/>
      <c r="II136" s="254">
        <v>-1842169</v>
      </c>
      <c r="IJ136" s="254"/>
      <c r="IK136" s="254"/>
      <c r="IL136" s="254"/>
      <c r="IM136" s="254"/>
      <c r="IN136" s="254"/>
      <c r="IO136" s="254"/>
      <c r="IP136" s="254"/>
      <c r="IQ136" s="254"/>
      <c r="IR136" s="522"/>
      <c r="IS136" s="522"/>
      <c r="IT136" s="522"/>
      <c r="IU136" s="522"/>
      <c r="IV136" s="522"/>
      <c r="IW136" s="522"/>
      <c r="IX136" s="522"/>
      <c r="IY136" s="522"/>
      <c r="IZ136" s="522"/>
      <c r="JA136" s="522"/>
      <c r="JB136" s="522"/>
      <c r="JC136" s="523"/>
      <c r="JD136" s="254">
        <f t="shared" si="347"/>
        <v>-1842169</v>
      </c>
      <c r="JG136" s="254"/>
      <c r="JH136" s="254"/>
      <c r="JI136" s="254"/>
      <c r="JJ136" s="254"/>
      <c r="JK136" s="254"/>
      <c r="JL136" s="254"/>
      <c r="JM136" s="254"/>
      <c r="JN136" s="254"/>
      <c r="JO136" s="254"/>
      <c r="JP136" s="254"/>
      <c r="JQ136" s="254"/>
      <c r="JR136" s="254"/>
      <c r="JS136" s="254"/>
      <c r="JT136" s="254"/>
      <c r="JU136" s="254"/>
      <c r="JV136" s="254"/>
      <c r="JW136" s="254"/>
      <c r="JX136" s="254"/>
      <c r="JY136" s="522"/>
      <c r="JZ136" s="522"/>
      <c r="KA136" s="522"/>
      <c r="KB136" s="522"/>
      <c r="KC136" s="522"/>
      <c r="KD136" s="522"/>
      <c r="KE136" s="522"/>
      <c r="KF136" s="522"/>
      <c r="KG136" s="522"/>
      <c r="KH136" s="522"/>
      <c r="KI136" s="522"/>
      <c r="KJ136" s="522"/>
      <c r="KK136" s="242">
        <f t="shared" si="341"/>
        <v>0</v>
      </c>
      <c r="KL136" s="234"/>
      <c r="KN136" s="254"/>
      <c r="KO136" s="254"/>
      <c r="KP136" s="254"/>
      <c r="KQ136" s="254"/>
      <c r="KR136" s="254"/>
      <c r="KS136" s="254"/>
      <c r="KT136" s="254"/>
      <c r="KU136" s="254"/>
      <c r="KV136" s="254"/>
      <c r="KW136" s="254"/>
      <c r="KX136" s="254"/>
      <c r="KY136" s="254"/>
      <c r="KZ136" s="254"/>
      <c r="LA136" s="254"/>
      <c r="LB136" s="254"/>
      <c r="LC136" s="254"/>
      <c r="LD136" s="254"/>
      <c r="LE136" s="254"/>
      <c r="LF136" s="522"/>
      <c r="LG136" s="522"/>
      <c r="LH136" s="522"/>
      <c r="LI136" s="522"/>
      <c r="LJ136" s="522"/>
      <c r="LK136" s="522"/>
      <c r="LL136" s="522"/>
      <c r="LM136" s="522"/>
      <c r="LN136" s="522"/>
      <c r="LO136" s="522"/>
      <c r="LP136" s="522"/>
      <c r="LQ136" s="522"/>
      <c r="LR136" s="242">
        <f t="shared" si="342"/>
        <v>0</v>
      </c>
      <c r="LU136" s="254"/>
      <c r="LV136" s="254"/>
      <c r="LW136" s="254"/>
      <c r="LX136" s="254"/>
      <c r="LY136" s="254"/>
      <c r="LZ136" s="254"/>
      <c r="MA136" s="254"/>
      <c r="MB136" s="254"/>
      <c r="MC136" s="254"/>
      <c r="MD136" s="254"/>
      <c r="ME136" s="254"/>
      <c r="MF136" s="254"/>
      <c r="MG136" s="254"/>
      <c r="MH136" s="254"/>
      <c r="MI136" s="254"/>
      <c r="MJ136" s="254"/>
      <c r="MK136" s="254"/>
      <c r="ML136" s="254"/>
      <c r="MM136" s="522"/>
      <c r="MN136" s="522"/>
      <c r="MO136" s="522"/>
      <c r="MP136" s="522"/>
      <c r="MQ136" s="522"/>
      <c r="MR136" s="522"/>
      <c r="MS136" s="522"/>
      <c r="MT136" s="522"/>
      <c r="MU136" s="522"/>
      <c r="MV136" s="522"/>
      <c r="MW136" s="522"/>
      <c r="MX136" s="522"/>
      <c r="MY136" s="242">
        <f t="shared" si="343"/>
        <v>0</v>
      </c>
      <c r="NB136" s="254"/>
      <c r="NC136" s="254"/>
      <c r="ND136" s="254"/>
      <c r="NE136" s="254"/>
      <c r="NF136" s="254"/>
      <c r="NG136" s="254"/>
      <c r="NH136" s="254"/>
      <c r="NI136" s="254"/>
      <c r="NJ136" s="254"/>
      <c r="NK136" s="254"/>
      <c r="NL136" s="254"/>
      <c r="NM136" s="254"/>
      <c r="NN136" s="254"/>
      <c r="NO136" s="254"/>
      <c r="NP136" s="254"/>
      <c r="NQ136" s="254"/>
      <c r="NR136" s="254"/>
      <c r="NS136" s="254"/>
      <c r="NT136" s="522"/>
      <c r="NU136" s="522"/>
      <c r="NV136" s="522"/>
      <c r="NW136" s="522"/>
      <c r="NX136" s="522"/>
      <c r="NY136" s="522"/>
      <c r="NZ136" s="522"/>
      <c r="OA136" s="522"/>
      <c r="OB136" s="522"/>
      <c r="OC136" s="522"/>
      <c r="OD136" s="522"/>
      <c r="OE136" s="522"/>
      <c r="OF136" s="242">
        <f t="shared" si="335"/>
        <v>0</v>
      </c>
      <c r="OI136" s="254"/>
      <c r="OJ136" s="254"/>
      <c r="OK136" s="254"/>
      <c r="OL136" s="254"/>
      <c r="OM136" s="254"/>
      <c r="ON136" s="254"/>
      <c r="OO136" s="254"/>
      <c r="OP136" s="254"/>
      <c r="OQ136" s="254"/>
      <c r="OR136" s="254"/>
      <c r="OS136" s="254"/>
      <c r="OT136" s="254"/>
      <c r="OU136" s="254"/>
      <c r="OV136" s="254"/>
      <c r="OW136" s="254"/>
      <c r="OX136" s="254"/>
      <c r="OY136" s="254"/>
      <c r="OZ136" s="254"/>
      <c r="PA136" s="522"/>
      <c r="PB136" s="522"/>
      <c r="PC136" s="522"/>
      <c r="PD136" s="522"/>
      <c r="PE136" s="522"/>
      <c r="PF136" s="522"/>
      <c r="PG136" s="522"/>
      <c r="PH136" s="522"/>
      <c r="PI136" s="522"/>
      <c r="PJ136" s="522"/>
      <c r="PK136" s="522"/>
      <c r="PL136" s="522"/>
      <c r="PM136" s="240">
        <f t="shared" si="344"/>
        <v>0</v>
      </c>
      <c r="PP136" s="254"/>
      <c r="PQ136" s="254"/>
      <c r="PR136" s="254"/>
      <c r="PS136" s="254"/>
      <c r="PT136" s="254"/>
      <c r="PU136" s="254"/>
      <c r="PV136" s="254"/>
      <c r="PW136" s="254"/>
      <c r="PX136" s="254"/>
      <c r="PY136" s="254"/>
      <c r="PZ136" s="254"/>
      <c r="QA136" s="254"/>
      <c r="QB136" s="254"/>
      <c r="QC136" s="254"/>
      <c r="QD136" s="254"/>
      <c r="QE136" s="254"/>
      <c r="QF136" s="254"/>
      <c r="QG136" s="254"/>
      <c r="QH136" s="522"/>
      <c r="QI136" s="522"/>
      <c r="QJ136" s="522"/>
      <c r="QK136" s="522"/>
      <c r="QL136" s="522"/>
      <c r="QM136" s="522"/>
      <c r="QN136" s="522"/>
      <c r="QO136" s="522"/>
      <c r="QP136" s="522"/>
      <c r="QQ136" s="522"/>
      <c r="QR136" s="522"/>
      <c r="QS136" s="522"/>
      <c r="QT136" s="242">
        <f t="shared" si="345"/>
        <v>0</v>
      </c>
      <c r="QU136" s="235"/>
      <c r="QV136" s="235"/>
      <c r="QW136" s="254"/>
      <c r="QX136" s="254"/>
      <c r="QY136" s="254"/>
      <c r="QZ136" s="254"/>
      <c r="RA136" s="254"/>
      <c r="RB136" s="254"/>
      <c r="RC136" s="254"/>
      <c r="RD136" s="254"/>
      <c r="RE136" s="254"/>
      <c r="RF136" s="254"/>
      <c r="RG136" s="254"/>
      <c r="RH136" s="254"/>
      <c r="RI136" s="254"/>
      <c r="RJ136" s="254"/>
      <c r="RK136" s="254"/>
      <c r="RL136" s="254"/>
      <c r="RM136" s="254"/>
      <c r="RN136" s="254"/>
      <c r="RO136" s="522"/>
      <c r="RP136" s="522"/>
      <c r="RQ136" s="522"/>
      <c r="RR136" s="522"/>
      <c r="RS136" s="522"/>
      <c r="RT136" s="522"/>
      <c r="RU136" s="522"/>
      <c r="RV136" s="522"/>
      <c r="RW136" s="522"/>
      <c r="RX136" s="522"/>
      <c r="RY136" s="522"/>
      <c r="RZ136" s="522"/>
      <c r="SA136" s="522"/>
    </row>
    <row r="137" spans="1:495" ht="15" hidden="1" outlineLevel="1">
      <c r="A137" s="604">
        <f t="shared" si="253"/>
        <v>125</v>
      </c>
      <c r="B137" s="331"/>
      <c r="C137" s="522"/>
      <c r="D137" s="522"/>
      <c r="E137" s="327"/>
      <c r="F137" s="254"/>
      <c r="G137" s="522"/>
      <c r="H137" s="522"/>
      <c r="I137" s="522"/>
      <c r="J137" s="522"/>
      <c r="K137" s="522"/>
      <c r="L137" s="522"/>
      <c r="M137" s="522"/>
      <c r="N137" s="522"/>
      <c r="O137" s="522"/>
      <c r="P137" s="522"/>
      <c r="Q137" s="522"/>
      <c r="R137" s="522"/>
      <c r="S137" s="522"/>
      <c r="T137" s="522"/>
      <c r="U137" s="522"/>
      <c r="V137" s="522"/>
      <c r="W137" s="522"/>
      <c r="X137" s="522"/>
      <c r="Y137" s="522"/>
      <c r="Z137" s="522"/>
      <c r="AA137" s="522"/>
      <c r="AB137" s="522"/>
      <c r="AC137" s="522"/>
      <c r="AD137" s="522"/>
      <c r="AE137" s="522"/>
      <c r="AF137" s="522"/>
      <c r="AG137" s="522"/>
      <c r="AH137" s="524"/>
      <c r="AI137" s="524"/>
      <c r="AJ137" s="254"/>
      <c r="AK137" s="254"/>
      <c r="AL137" s="254"/>
      <c r="AM137" s="254"/>
      <c r="AN137" s="254"/>
      <c r="AO137" s="254"/>
      <c r="AP137" s="254"/>
      <c r="AQ137" s="254"/>
      <c r="AR137" s="254"/>
      <c r="AS137" s="254"/>
      <c r="AT137" s="254"/>
      <c r="AU137" s="254"/>
      <c r="AV137" s="254"/>
      <c r="AW137" s="254"/>
      <c r="AX137" s="254"/>
      <c r="AY137" s="254"/>
      <c r="AZ137" s="254"/>
      <c r="BA137" s="254"/>
      <c r="BB137" s="522"/>
      <c r="BC137" s="522"/>
      <c r="BD137" s="522"/>
      <c r="BE137" s="522"/>
      <c r="BF137" s="522"/>
      <c r="BG137" s="522"/>
      <c r="BH137" s="522"/>
      <c r="BI137" s="522"/>
      <c r="BJ137" s="522"/>
      <c r="BK137" s="522"/>
      <c r="BL137" s="522"/>
      <c r="BM137" s="522"/>
      <c r="BN137" s="522"/>
      <c r="BO137" s="524"/>
      <c r="BP137" s="524"/>
      <c r="BQ137" s="254"/>
      <c r="BR137" s="254"/>
      <c r="BS137" s="254"/>
      <c r="BT137" s="254"/>
      <c r="BU137" s="254"/>
      <c r="BV137" s="254"/>
      <c r="BW137" s="254"/>
      <c r="BX137" s="254"/>
      <c r="BY137" s="254"/>
      <c r="BZ137" s="254"/>
      <c r="CA137" s="254"/>
      <c r="CB137" s="254"/>
      <c r="CC137" s="254"/>
      <c r="CD137" s="254"/>
      <c r="CE137" s="254"/>
      <c r="CF137" s="254"/>
      <c r="CG137" s="254"/>
      <c r="CH137" s="254"/>
      <c r="CI137" s="522"/>
      <c r="CJ137" s="522"/>
      <c r="CK137" s="522"/>
      <c r="CL137" s="522"/>
      <c r="CM137" s="522"/>
      <c r="CN137" s="522"/>
      <c r="CO137" s="522"/>
      <c r="CP137" s="522"/>
      <c r="CQ137" s="522"/>
      <c r="CR137" s="522"/>
      <c r="CS137" s="522"/>
      <c r="CT137" s="522"/>
      <c r="CU137" s="522"/>
      <c r="CV137" s="524"/>
      <c r="CW137" s="524"/>
      <c r="CX137" s="254"/>
      <c r="CY137" s="254"/>
      <c r="CZ137" s="254"/>
      <c r="DA137" s="254"/>
      <c r="DB137" s="254"/>
      <c r="DC137" s="254"/>
      <c r="DD137" s="254"/>
      <c r="DE137" s="254"/>
      <c r="DF137" s="254"/>
      <c r="DG137" s="254"/>
      <c r="DH137" s="254"/>
      <c r="DI137" s="254"/>
      <c r="DJ137" s="254"/>
      <c r="DK137" s="254"/>
      <c r="DL137" s="254"/>
      <c r="DM137" s="254"/>
      <c r="DN137" s="254"/>
      <c r="DO137" s="254"/>
      <c r="DP137" s="522"/>
      <c r="DQ137" s="522"/>
      <c r="DR137" s="522"/>
      <c r="DS137" s="522"/>
      <c r="DT137" s="522"/>
      <c r="DU137" s="522"/>
      <c r="DV137" s="522"/>
      <c r="DW137" s="522"/>
      <c r="DX137" s="522"/>
      <c r="DY137" s="522"/>
      <c r="DZ137" s="522"/>
      <c r="EA137" s="522"/>
      <c r="EB137" s="522"/>
      <c r="EC137" s="524"/>
      <c r="ED137" s="524"/>
      <c r="EE137" s="254"/>
      <c r="EF137" s="254"/>
      <c r="EG137" s="254"/>
      <c r="EH137" s="254"/>
      <c r="EI137" s="254"/>
      <c r="EJ137" s="254"/>
      <c r="EK137" s="254"/>
      <c r="EL137" s="254"/>
      <c r="EM137" s="254"/>
      <c r="EN137" s="254"/>
      <c r="EO137" s="254"/>
      <c r="EP137" s="254"/>
      <c r="EQ137" s="254"/>
      <c r="ER137" s="254"/>
      <c r="ES137" s="254"/>
      <c r="ET137" s="254"/>
      <c r="EU137" s="254"/>
      <c r="EV137" s="254"/>
      <c r="EW137" s="522"/>
      <c r="EX137" s="522"/>
      <c r="EY137" s="522"/>
      <c r="EZ137" s="522"/>
      <c r="FA137" s="522"/>
      <c r="FB137" s="522"/>
      <c r="FC137" s="522"/>
      <c r="FD137" s="522"/>
      <c r="FE137" s="522"/>
      <c r="FF137" s="522"/>
      <c r="FG137" s="522"/>
      <c r="FH137" s="522"/>
      <c r="FI137" s="522"/>
      <c r="FJ137" s="524"/>
      <c r="FK137" s="524"/>
      <c r="FL137" s="254"/>
      <c r="FM137" s="254"/>
      <c r="FN137" s="254"/>
      <c r="FO137" s="254"/>
      <c r="FP137" s="254"/>
      <c r="FQ137" s="254"/>
      <c r="FR137" s="254"/>
      <c r="FS137" s="254"/>
      <c r="FT137" s="254"/>
      <c r="FU137" s="254"/>
      <c r="FV137" s="254"/>
      <c r="FW137" s="254"/>
      <c r="FX137" s="254"/>
      <c r="FY137" s="254"/>
      <c r="FZ137" s="254"/>
      <c r="GA137" s="254"/>
      <c r="GB137" s="254"/>
      <c r="GC137" s="254"/>
      <c r="GD137" s="522"/>
      <c r="GE137" s="522"/>
      <c r="GF137" s="522"/>
      <c r="GG137" s="522"/>
      <c r="GH137" s="522"/>
      <c r="GI137" s="522"/>
      <c r="GJ137" s="522"/>
      <c r="GK137" s="522"/>
      <c r="GL137" s="522"/>
      <c r="GM137" s="522"/>
      <c r="GN137" s="522"/>
      <c r="GO137" s="522"/>
      <c r="GP137" s="522"/>
      <c r="GQ137" s="524"/>
      <c r="GR137" s="524"/>
      <c r="GS137" s="254"/>
      <c r="GT137" s="254"/>
      <c r="GU137" s="254"/>
      <c r="GV137" s="254"/>
      <c r="GW137" s="254"/>
      <c r="GX137" s="254"/>
      <c r="GY137" s="254"/>
      <c r="GZ137" s="254"/>
      <c r="HA137" s="254"/>
      <c r="HB137" s="254"/>
      <c r="HC137" s="254"/>
      <c r="HD137" s="254"/>
      <c r="HE137" s="254"/>
      <c r="HF137" s="254"/>
      <c r="HG137" s="254"/>
      <c r="HH137" s="254"/>
      <c r="HI137" s="254"/>
      <c r="HJ137" s="254"/>
      <c r="HK137" s="522"/>
      <c r="HL137" s="522"/>
      <c r="HM137" s="522"/>
      <c r="HN137" s="522"/>
      <c r="HO137" s="522"/>
      <c r="HP137" s="522"/>
      <c r="HQ137" s="522"/>
      <c r="HR137" s="522"/>
      <c r="HS137" s="522"/>
      <c r="HT137" s="522"/>
      <c r="HU137" s="522"/>
      <c r="HV137" s="522"/>
      <c r="HW137" s="522"/>
      <c r="HZ137" s="254"/>
      <c r="IA137" s="254"/>
      <c r="IB137" s="254"/>
      <c r="IC137" s="254"/>
      <c r="ID137" s="254"/>
      <c r="IE137" s="254"/>
      <c r="IF137" s="254"/>
      <c r="IG137" s="254"/>
      <c r="IH137" s="254"/>
      <c r="II137" s="254"/>
      <c r="IJ137" s="254"/>
      <c r="IK137" s="254"/>
      <c r="IL137" s="254"/>
      <c r="IM137" s="254"/>
      <c r="IN137" s="254"/>
      <c r="IO137" s="254"/>
      <c r="IP137" s="254"/>
      <c r="IQ137" s="254"/>
      <c r="IR137" s="522"/>
      <c r="IS137" s="522"/>
      <c r="IT137" s="522"/>
      <c r="IU137" s="522"/>
      <c r="IV137" s="522"/>
      <c r="IW137" s="522"/>
      <c r="IX137" s="522"/>
      <c r="IY137" s="522"/>
      <c r="IZ137" s="522"/>
      <c r="JA137" s="522"/>
      <c r="JB137" s="522"/>
      <c r="JC137" s="523"/>
      <c r="JD137" s="254">
        <f>-JD125</f>
        <v>-3235300000</v>
      </c>
      <c r="JG137" s="254"/>
      <c r="JH137" s="254"/>
      <c r="JI137" s="254"/>
      <c r="JJ137" s="254"/>
      <c r="JK137" s="254"/>
      <c r="JL137" s="254"/>
      <c r="JM137" s="254"/>
      <c r="JN137" s="254"/>
      <c r="JO137" s="254"/>
      <c r="JP137" s="254"/>
      <c r="JQ137" s="254"/>
      <c r="JR137" s="254"/>
      <c r="JS137" s="254"/>
      <c r="JT137" s="254"/>
      <c r="JU137" s="254"/>
      <c r="JV137" s="254"/>
      <c r="JW137" s="254"/>
      <c r="JX137" s="254"/>
      <c r="JY137" s="522"/>
      <c r="JZ137" s="522"/>
      <c r="KA137" s="522"/>
      <c r="KB137" s="522"/>
      <c r="KC137" s="522"/>
      <c r="KD137" s="522"/>
      <c r="KE137" s="522"/>
      <c r="KF137" s="522"/>
      <c r="KG137" s="522"/>
      <c r="KH137" s="522"/>
      <c r="KI137" s="522"/>
      <c r="KJ137" s="522"/>
      <c r="KK137" s="242">
        <f t="shared" si="341"/>
        <v>0</v>
      </c>
      <c r="KL137" s="234"/>
      <c r="KN137" s="254"/>
      <c r="KO137" s="254"/>
      <c r="KP137" s="254"/>
      <c r="KQ137" s="254"/>
      <c r="KR137" s="254"/>
      <c r="KS137" s="254"/>
      <c r="KT137" s="254"/>
      <c r="KU137" s="254"/>
      <c r="KV137" s="254"/>
      <c r="KW137" s="254"/>
      <c r="KX137" s="254"/>
      <c r="KY137" s="254"/>
      <c r="KZ137" s="254"/>
      <c r="LA137" s="254"/>
      <c r="LB137" s="254"/>
      <c r="LC137" s="254"/>
      <c r="LD137" s="254"/>
      <c r="LE137" s="254"/>
      <c r="LF137" s="522"/>
      <c r="LG137" s="522"/>
      <c r="LH137" s="522"/>
      <c r="LI137" s="522"/>
      <c r="LJ137" s="522"/>
      <c r="LK137" s="522"/>
      <c r="LL137" s="522"/>
      <c r="LM137" s="522"/>
      <c r="LN137" s="522"/>
      <c r="LO137" s="522"/>
      <c r="LP137" s="522"/>
      <c r="LQ137" s="522"/>
      <c r="LR137" s="242">
        <f t="shared" si="342"/>
        <v>0</v>
      </c>
      <c r="LU137" s="254"/>
      <c r="LV137" s="254"/>
      <c r="LW137" s="254"/>
      <c r="LX137" s="254"/>
      <c r="LY137" s="254"/>
      <c r="LZ137" s="254"/>
      <c r="MA137" s="254"/>
      <c r="MB137" s="254"/>
      <c r="MC137" s="254"/>
      <c r="MD137" s="254"/>
      <c r="ME137" s="254"/>
      <c r="MF137" s="254"/>
      <c r="MG137" s="254"/>
      <c r="MH137" s="254"/>
      <c r="MI137" s="254"/>
      <c r="MJ137" s="254"/>
      <c r="MK137" s="254"/>
      <c r="ML137" s="254"/>
      <c r="MM137" s="522"/>
      <c r="MN137" s="522"/>
      <c r="MO137" s="522"/>
      <c r="MP137" s="522"/>
      <c r="MQ137" s="522"/>
      <c r="MR137" s="522"/>
      <c r="MS137" s="522"/>
      <c r="MT137" s="522"/>
      <c r="MU137" s="522"/>
      <c r="MV137" s="522"/>
      <c r="MW137" s="522"/>
      <c r="MX137" s="522"/>
      <c r="MY137" s="242">
        <f t="shared" si="343"/>
        <v>0</v>
      </c>
      <c r="NB137" s="254"/>
      <c r="NC137" s="254"/>
      <c r="ND137" s="254"/>
      <c r="NE137" s="254"/>
      <c r="NF137" s="254"/>
      <c r="NG137" s="254"/>
      <c r="NH137" s="254"/>
      <c r="NI137" s="254"/>
      <c r="NJ137" s="254"/>
      <c r="NK137" s="254"/>
      <c r="NL137" s="254"/>
      <c r="NM137" s="254"/>
      <c r="NN137" s="254"/>
      <c r="NO137" s="254"/>
      <c r="NP137" s="254"/>
      <c r="NQ137" s="254"/>
      <c r="NR137" s="254"/>
      <c r="NS137" s="254"/>
      <c r="NT137" s="522"/>
      <c r="NU137" s="522"/>
      <c r="NV137" s="522"/>
      <c r="NW137" s="522"/>
      <c r="NX137" s="522"/>
      <c r="NY137" s="522"/>
      <c r="NZ137" s="522"/>
      <c r="OA137" s="522"/>
      <c r="OB137" s="522"/>
      <c r="OC137" s="522"/>
      <c r="OD137" s="522"/>
      <c r="OE137" s="522"/>
      <c r="OF137" s="242">
        <f t="shared" ref="OF137:OF153" si="348">HLOOKUP($OF$13,$NB$13:$OE$196,A137,)</f>
        <v>0</v>
      </c>
      <c r="OI137" s="254"/>
      <c r="OJ137" s="254"/>
      <c r="OK137" s="254"/>
      <c r="OL137" s="254"/>
      <c r="OM137" s="254"/>
      <c r="ON137" s="254"/>
      <c r="OO137" s="254"/>
      <c r="OP137" s="254"/>
      <c r="OQ137" s="254"/>
      <c r="OR137" s="254"/>
      <c r="OS137" s="254"/>
      <c r="OT137" s="254"/>
      <c r="OU137" s="254"/>
      <c r="OV137" s="254"/>
      <c r="OW137" s="254"/>
      <c r="OX137" s="254"/>
      <c r="OY137" s="254"/>
      <c r="OZ137" s="254"/>
      <c r="PA137" s="522"/>
      <c r="PB137" s="522"/>
      <c r="PC137" s="522"/>
      <c r="PD137" s="522"/>
      <c r="PE137" s="522"/>
      <c r="PF137" s="522"/>
      <c r="PG137" s="522"/>
      <c r="PH137" s="522"/>
      <c r="PI137" s="522"/>
      <c r="PJ137" s="522"/>
      <c r="PK137" s="522"/>
      <c r="PL137" s="522"/>
      <c r="PM137" s="240">
        <f t="shared" si="344"/>
        <v>0</v>
      </c>
      <c r="PP137" s="254"/>
      <c r="PQ137" s="254"/>
      <c r="PR137" s="254"/>
      <c r="PS137" s="254"/>
      <c r="PT137" s="254"/>
      <c r="PU137" s="254"/>
      <c r="PV137" s="254"/>
      <c r="PW137" s="254"/>
      <c r="PX137" s="254"/>
      <c r="PY137" s="254"/>
      <c r="PZ137" s="254"/>
      <c r="QA137" s="254"/>
      <c r="QB137" s="254"/>
      <c r="QC137" s="254"/>
      <c r="QD137" s="254"/>
      <c r="QE137" s="254"/>
      <c r="QF137" s="254"/>
      <c r="QG137" s="254"/>
      <c r="QH137" s="522"/>
      <c r="QI137" s="522"/>
      <c r="QJ137" s="522"/>
      <c r="QK137" s="522"/>
      <c r="QL137" s="522"/>
      <c r="QM137" s="522"/>
      <c r="QN137" s="522"/>
      <c r="QO137" s="522"/>
      <c r="QP137" s="522"/>
      <c r="QQ137" s="522"/>
      <c r="QR137" s="522"/>
      <c r="QS137" s="522"/>
      <c r="QT137" s="242">
        <f t="shared" si="345"/>
        <v>0</v>
      </c>
      <c r="QU137" s="235"/>
      <c r="QV137" s="235"/>
      <c r="QW137" s="254"/>
      <c r="QX137" s="254"/>
      <c r="QY137" s="254"/>
      <c r="QZ137" s="254"/>
      <c r="RA137" s="254"/>
      <c r="RB137" s="254"/>
      <c r="RC137" s="254"/>
      <c r="RD137" s="254"/>
      <c r="RE137" s="254"/>
      <c r="RF137" s="254"/>
      <c r="RG137" s="254"/>
      <c r="RH137" s="254"/>
      <c r="RI137" s="254"/>
      <c r="RJ137" s="254"/>
      <c r="RK137" s="254"/>
      <c r="RL137" s="254"/>
      <c r="RM137" s="254"/>
      <c r="RN137" s="254"/>
      <c r="RO137" s="522"/>
      <c r="RP137" s="522"/>
      <c r="RQ137" s="522"/>
      <c r="RR137" s="522"/>
      <c r="RS137" s="522"/>
      <c r="RT137" s="522"/>
      <c r="RU137" s="522"/>
      <c r="RV137" s="522"/>
      <c r="RW137" s="522"/>
      <c r="RX137" s="522"/>
      <c r="RY137" s="522"/>
      <c r="RZ137" s="522"/>
      <c r="SA137" s="522"/>
    </row>
    <row r="138" spans="1:495" ht="15" hidden="1" outlineLevel="1">
      <c r="A138" s="604">
        <f t="shared" si="253"/>
        <v>126</v>
      </c>
      <c r="B138" s="521"/>
      <c r="C138" s="522"/>
      <c r="D138" s="522"/>
      <c r="E138" s="327"/>
      <c r="F138" s="254"/>
      <c r="G138" s="522"/>
      <c r="H138" s="522"/>
      <c r="I138" s="522"/>
      <c r="J138" s="522"/>
      <c r="K138" s="522"/>
      <c r="L138" s="522"/>
      <c r="M138" s="522"/>
      <c r="N138" s="522"/>
      <c r="O138" s="522"/>
      <c r="P138" s="522"/>
      <c r="Q138" s="522"/>
      <c r="R138" s="522"/>
      <c r="S138" s="522"/>
      <c r="T138" s="522"/>
      <c r="U138" s="522"/>
      <c r="V138" s="522"/>
      <c r="W138" s="522"/>
      <c r="X138" s="522"/>
      <c r="Y138" s="522"/>
      <c r="Z138" s="522"/>
      <c r="AA138" s="522"/>
      <c r="AB138" s="522"/>
      <c r="AC138" s="522"/>
      <c r="AD138" s="522"/>
      <c r="AE138" s="522"/>
      <c r="AF138" s="522"/>
      <c r="AG138" s="522"/>
      <c r="AH138" s="524"/>
      <c r="AI138" s="524"/>
      <c r="AJ138" s="254"/>
      <c r="AK138" s="254"/>
      <c r="AL138" s="254"/>
      <c r="AM138" s="254"/>
      <c r="AN138" s="254"/>
      <c r="AO138" s="254"/>
      <c r="AP138" s="254"/>
      <c r="AQ138" s="254"/>
      <c r="AR138" s="254"/>
      <c r="AS138" s="254"/>
      <c r="AT138" s="254"/>
      <c r="AU138" s="254"/>
      <c r="AV138" s="254"/>
      <c r="AW138" s="254"/>
      <c r="AX138" s="254"/>
      <c r="AY138" s="254"/>
      <c r="AZ138" s="254"/>
      <c r="BA138" s="254"/>
      <c r="BB138" s="522"/>
      <c r="BC138" s="522"/>
      <c r="BD138" s="522"/>
      <c r="BE138" s="522"/>
      <c r="BF138" s="522"/>
      <c r="BG138" s="522"/>
      <c r="BH138" s="522"/>
      <c r="BI138" s="522"/>
      <c r="BJ138" s="522"/>
      <c r="BK138" s="522"/>
      <c r="BL138" s="522"/>
      <c r="BM138" s="522"/>
      <c r="BN138" s="522"/>
      <c r="BO138" s="524"/>
      <c r="BP138" s="524"/>
      <c r="BQ138" s="254"/>
      <c r="BR138" s="254"/>
      <c r="BS138" s="254"/>
      <c r="BT138" s="254"/>
      <c r="BU138" s="254"/>
      <c r="BV138" s="254"/>
      <c r="BW138" s="254"/>
      <c r="BX138" s="254"/>
      <c r="BY138" s="254"/>
      <c r="BZ138" s="254"/>
      <c r="CA138" s="254"/>
      <c r="CB138" s="254"/>
      <c r="CC138" s="254"/>
      <c r="CD138" s="254"/>
      <c r="CE138" s="254"/>
      <c r="CF138" s="254"/>
      <c r="CG138" s="254"/>
      <c r="CH138" s="254"/>
      <c r="CI138" s="522"/>
      <c r="CJ138" s="522"/>
      <c r="CK138" s="522"/>
      <c r="CL138" s="522"/>
      <c r="CM138" s="522"/>
      <c r="CN138" s="522"/>
      <c r="CO138" s="522"/>
      <c r="CP138" s="522"/>
      <c r="CQ138" s="522"/>
      <c r="CR138" s="522"/>
      <c r="CS138" s="522"/>
      <c r="CT138" s="522"/>
      <c r="CU138" s="522"/>
      <c r="CV138" s="524"/>
      <c r="CW138" s="524"/>
      <c r="CX138" s="254"/>
      <c r="CY138" s="254"/>
      <c r="CZ138" s="254"/>
      <c r="DA138" s="254"/>
      <c r="DB138" s="254"/>
      <c r="DC138" s="254"/>
      <c r="DD138" s="254"/>
      <c r="DE138" s="254"/>
      <c r="DF138" s="254"/>
      <c r="DG138" s="254"/>
      <c r="DH138" s="254"/>
      <c r="DI138" s="254"/>
      <c r="DJ138" s="254"/>
      <c r="DK138" s="254"/>
      <c r="DL138" s="254"/>
      <c r="DM138" s="254"/>
      <c r="DN138" s="254"/>
      <c r="DO138" s="254"/>
      <c r="DP138" s="522"/>
      <c r="DQ138" s="522"/>
      <c r="DR138" s="522"/>
      <c r="DS138" s="522"/>
      <c r="DT138" s="522"/>
      <c r="DU138" s="522"/>
      <c r="DV138" s="522"/>
      <c r="DW138" s="522"/>
      <c r="DX138" s="522"/>
      <c r="DY138" s="522"/>
      <c r="DZ138" s="522"/>
      <c r="EA138" s="522"/>
      <c r="EB138" s="522"/>
      <c r="EC138" s="524"/>
      <c r="ED138" s="524"/>
      <c r="EE138" s="254"/>
      <c r="EF138" s="254"/>
      <c r="EG138" s="254"/>
      <c r="EH138" s="254"/>
      <c r="EI138" s="254"/>
      <c r="EJ138" s="254"/>
      <c r="EK138" s="254"/>
      <c r="EL138" s="254"/>
      <c r="EM138" s="254"/>
      <c r="EN138" s="254"/>
      <c r="EO138" s="254"/>
      <c r="EP138" s="254"/>
      <c r="EQ138" s="254"/>
      <c r="ER138" s="254"/>
      <c r="ES138" s="254"/>
      <c r="ET138" s="254"/>
      <c r="EU138" s="254"/>
      <c r="EV138" s="254"/>
      <c r="EW138" s="522"/>
      <c r="EX138" s="522"/>
      <c r="EY138" s="522"/>
      <c r="EZ138" s="522"/>
      <c r="FA138" s="522"/>
      <c r="FB138" s="522"/>
      <c r="FC138" s="522"/>
      <c r="FD138" s="522"/>
      <c r="FE138" s="522"/>
      <c r="FF138" s="522"/>
      <c r="FG138" s="522"/>
      <c r="FH138" s="522"/>
      <c r="FI138" s="522"/>
      <c r="FJ138" s="524"/>
      <c r="FK138" s="524"/>
      <c r="FL138" s="254"/>
      <c r="FM138" s="254"/>
      <c r="FN138" s="254"/>
      <c r="FO138" s="254"/>
      <c r="FP138" s="254"/>
      <c r="FQ138" s="254"/>
      <c r="FR138" s="254"/>
      <c r="FS138" s="254"/>
      <c r="FT138" s="254"/>
      <c r="FU138" s="254"/>
      <c r="FV138" s="254"/>
      <c r="FW138" s="254"/>
      <c r="FX138" s="254"/>
      <c r="FY138" s="254"/>
      <c r="FZ138" s="254"/>
      <c r="GA138" s="254"/>
      <c r="GB138" s="254"/>
      <c r="GC138" s="254"/>
      <c r="GD138" s="522"/>
      <c r="GE138" s="522"/>
      <c r="GF138" s="522"/>
      <c r="GG138" s="522"/>
      <c r="GH138" s="522"/>
      <c r="GI138" s="522"/>
      <c r="GJ138" s="522"/>
      <c r="GK138" s="522"/>
      <c r="GL138" s="522"/>
      <c r="GM138" s="522"/>
      <c r="GN138" s="522"/>
      <c r="GO138" s="522"/>
      <c r="GP138" s="522"/>
      <c r="GQ138" s="524"/>
      <c r="GR138" s="524"/>
      <c r="GS138" s="254"/>
      <c r="GT138" s="254"/>
      <c r="GU138" s="254"/>
      <c r="GV138" s="254"/>
      <c r="GW138" s="254"/>
      <c r="GX138" s="254"/>
      <c r="GY138" s="254"/>
      <c r="GZ138" s="254"/>
      <c r="HA138" s="254"/>
      <c r="HB138" s="254"/>
      <c r="HC138" s="254"/>
      <c r="HD138" s="254"/>
      <c r="HE138" s="254"/>
      <c r="HF138" s="254"/>
      <c r="HG138" s="254"/>
      <c r="HH138" s="254"/>
      <c r="HI138" s="254"/>
      <c r="HJ138" s="254"/>
      <c r="HK138" s="522"/>
      <c r="HL138" s="522"/>
      <c r="HM138" s="522"/>
      <c r="HN138" s="522"/>
      <c r="HO138" s="522"/>
      <c r="HP138" s="522"/>
      <c r="HQ138" s="522"/>
      <c r="HR138" s="522"/>
      <c r="HS138" s="522"/>
      <c r="HT138" s="522"/>
      <c r="HU138" s="522"/>
      <c r="HV138" s="522"/>
      <c r="HW138" s="522"/>
      <c r="HZ138" s="254"/>
      <c r="IA138" s="254"/>
      <c r="IB138" s="254"/>
      <c r="IC138" s="254"/>
      <c r="ID138" s="254"/>
      <c r="IE138" s="254"/>
      <c r="IF138" s="254"/>
      <c r="IG138" s="254"/>
      <c r="IH138" s="254"/>
      <c r="II138" s="254"/>
      <c r="IJ138" s="254"/>
      <c r="IK138" s="254"/>
      <c r="IL138" s="254"/>
      <c r="IM138" s="254"/>
      <c r="IN138" s="254"/>
      <c r="IO138" s="254"/>
      <c r="IP138" s="254"/>
      <c r="IQ138" s="254"/>
      <c r="IR138" s="522"/>
      <c r="IS138" s="522"/>
      <c r="IT138" s="522"/>
      <c r="IU138" s="522"/>
      <c r="IV138" s="522"/>
      <c r="IW138" s="522"/>
      <c r="IX138" s="522"/>
      <c r="IY138" s="522"/>
      <c r="IZ138" s="522"/>
      <c r="JA138" s="522"/>
      <c r="JB138" s="522"/>
      <c r="JC138" s="523"/>
      <c r="JD138" s="254">
        <f t="shared" si="326"/>
        <v>0</v>
      </c>
      <c r="JG138" s="254"/>
      <c r="JH138" s="254"/>
      <c r="JI138" s="254"/>
      <c r="JJ138" s="254"/>
      <c r="JK138" s="254"/>
      <c r="JL138" s="254"/>
      <c r="JM138" s="254"/>
      <c r="JN138" s="254"/>
      <c r="JO138" s="254"/>
      <c r="JP138" s="254"/>
      <c r="JQ138" s="254"/>
      <c r="JR138" s="254"/>
      <c r="JS138" s="254"/>
      <c r="JT138" s="254"/>
      <c r="JU138" s="254"/>
      <c r="JV138" s="254"/>
      <c r="JW138" s="254"/>
      <c r="JX138" s="254"/>
      <c r="JY138" s="522"/>
      <c r="JZ138" s="522"/>
      <c r="KA138" s="522"/>
      <c r="KB138" s="522"/>
      <c r="KC138" s="522"/>
      <c r="KD138" s="522"/>
      <c r="KE138" s="522"/>
      <c r="KF138" s="522"/>
      <c r="KG138" s="522"/>
      <c r="KH138" s="522"/>
      <c r="KI138" s="522"/>
      <c r="KJ138" s="522"/>
      <c r="KK138" s="242">
        <f t="shared" si="341"/>
        <v>0</v>
      </c>
      <c r="KL138" s="234"/>
      <c r="KN138" s="254"/>
      <c r="KO138" s="254"/>
      <c r="KP138" s="254"/>
      <c r="KQ138" s="254"/>
      <c r="KR138" s="254"/>
      <c r="KS138" s="254"/>
      <c r="KT138" s="254"/>
      <c r="KU138" s="254"/>
      <c r="KV138" s="254"/>
      <c r="KW138" s="254"/>
      <c r="KX138" s="254"/>
      <c r="KY138" s="254"/>
      <c r="KZ138" s="254"/>
      <c r="LA138" s="254"/>
      <c r="LB138" s="254"/>
      <c r="LC138" s="254"/>
      <c r="LD138" s="254"/>
      <c r="LE138" s="254"/>
      <c r="LF138" s="522"/>
      <c r="LG138" s="522"/>
      <c r="LH138" s="522"/>
      <c r="LI138" s="522"/>
      <c r="LJ138" s="522"/>
      <c r="LK138" s="522"/>
      <c r="LL138" s="522"/>
      <c r="LM138" s="522"/>
      <c r="LN138" s="522"/>
      <c r="LO138" s="522"/>
      <c r="LP138" s="522"/>
      <c r="LQ138" s="522"/>
      <c r="LR138" s="242">
        <f t="shared" si="342"/>
        <v>0</v>
      </c>
      <c r="LU138" s="254"/>
      <c r="LV138" s="254"/>
      <c r="LW138" s="254"/>
      <c r="LX138" s="254"/>
      <c r="LY138" s="254"/>
      <c r="LZ138" s="254"/>
      <c r="MA138" s="254"/>
      <c r="MB138" s="254"/>
      <c r="MC138" s="254"/>
      <c r="MD138" s="254"/>
      <c r="ME138" s="254"/>
      <c r="MF138" s="254"/>
      <c r="MG138" s="254"/>
      <c r="MH138" s="254"/>
      <c r="MI138" s="254"/>
      <c r="MJ138" s="254"/>
      <c r="MK138" s="254"/>
      <c r="ML138" s="254"/>
      <c r="MM138" s="522"/>
      <c r="MN138" s="522"/>
      <c r="MO138" s="522"/>
      <c r="MP138" s="522"/>
      <c r="MQ138" s="522"/>
      <c r="MR138" s="522"/>
      <c r="MS138" s="522"/>
      <c r="MT138" s="522"/>
      <c r="MU138" s="522"/>
      <c r="MV138" s="522"/>
      <c r="MW138" s="522"/>
      <c r="MX138" s="522"/>
      <c r="MY138" s="242">
        <f t="shared" si="343"/>
        <v>0</v>
      </c>
      <c r="NB138" s="254"/>
      <c r="NC138" s="254"/>
      <c r="ND138" s="254"/>
      <c r="NE138" s="254"/>
      <c r="NF138" s="254"/>
      <c r="NG138" s="254"/>
      <c r="NH138" s="254"/>
      <c r="NI138" s="254"/>
      <c r="NJ138" s="254"/>
      <c r="NK138" s="254"/>
      <c r="NL138" s="254"/>
      <c r="NM138" s="254"/>
      <c r="NN138" s="254"/>
      <c r="NO138" s="254"/>
      <c r="NP138" s="254"/>
      <c r="NQ138" s="254"/>
      <c r="NR138" s="254"/>
      <c r="NS138" s="254"/>
      <c r="NT138" s="522"/>
      <c r="NU138" s="522"/>
      <c r="NV138" s="522"/>
      <c r="NW138" s="522"/>
      <c r="NX138" s="522"/>
      <c r="NY138" s="522"/>
      <c r="NZ138" s="522"/>
      <c r="OA138" s="522"/>
      <c r="OB138" s="522"/>
      <c r="OC138" s="522"/>
      <c r="OD138" s="522"/>
      <c r="OE138" s="522"/>
      <c r="OF138" s="242">
        <f t="shared" si="348"/>
        <v>0</v>
      </c>
      <c r="OI138" s="254"/>
      <c r="OJ138" s="254"/>
      <c r="OK138" s="254"/>
      <c r="OL138" s="254"/>
      <c r="OM138" s="254"/>
      <c r="ON138" s="254"/>
      <c r="OO138" s="254"/>
      <c r="OP138" s="254"/>
      <c r="OQ138" s="254"/>
      <c r="OR138" s="254"/>
      <c r="OS138" s="254"/>
      <c r="OT138" s="254"/>
      <c r="OU138" s="254"/>
      <c r="OV138" s="254"/>
      <c r="OW138" s="254"/>
      <c r="OX138" s="254"/>
      <c r="OY138" s="254"/>
      <c r="OZ138" s="254"/>
      <c r="PA138" s="522"/>
      <c r="PB138" s="522"/>
      <c r="PC138" s="522"/>
      <c r="PD138" s="522"/>
      <c r="PE138" s="522"/>
      <c r="PF138" s="522"/>
      <c r="PG138" s="522"/>
      <c r="PH138" s="522"/>
      <c r="PI138" s="522"/>
      <c r="PJ138" s="522"/>
      <c r="PK138" s="522"/>
      <c r="PL138" s="522"/>
      <c r="PM138" s="240">
        <f t="shared" si="344"/>
        <v>0</v>
      </c>
      <c r="PP138" s="254"/>
      <c r="PQ138" s="254"/>
      <c r="PR138" s="254"/>
      <c r="PS138" s="254"/>
      <c r="PT138" s="254"/>
      <c r="PU138" s="254"/>
      <c r="PV138" s="254"/>
      <c r="PW138" s="254"/>
      <c r="PX138" s="254"/>
      <c r="PY138" s="254"/>
      <c r="PZ138" s="254"/>
      <c r="QA138" s="254"/>
      <c r="QB138" s="254"/>
      <c r="QC138" s="254"/>
      <c r="QD138" s="254"/>
      <c r="QE138" s="254"/>
      <c r="QF138" s="254"/>
      <c r="QG138" s="254"/>
      <c r="QH138" s="522"/>
      <c r="QI138" s="522"/>
      <c r="QJ138" s="522"/>
      <c r="QK138" s="522"/>
      <c r="QL138" s="522"/>
      <c r="QM138" s="522"/>
      <c r="QN138" s="522"/>
      <c r="QO138" s="522"/>
      <c r="QP138" s="522"/>
      <c r="QQ138" s="522"/>
      <c r="QR138" s="522"/>
      <c r="QS138" s="522"/>
      <c r="QT138" s="242">
        <f t="shared" si="345"/>
        <v>0</v>
      </c>
      <c r="QU138" s="235"/>
      <c r="QV138" s="235"/>
      <c r="QW138" s="254"/>
      <c r="QX138" s="254"/>
      <c r="QY138" s="254"/>
      <c r="QZ138" s="254"/>
      <c r="RA138" s="254"/>
      <c r="RB138" s="254"/>
      <c r="RC138" s="254"/>
      <c r="RD138" s="254"/>
      <c r="RE138" s="254"/>
      <c r="RF138" s="254"/>
      <c r="RG138" s="254"/>
      <c r="RH138" s="254"/>
      <c r="RI138" s="254"/>
      <c r="RJ138" s="254"/>
      <c r="RK138" s="254"/>
      <c r="RL138" s="254"/>
      <c r="RM138" s="254"/>
      <c r="RN138" s="254"/>
      <c r="RO138" s="522"/>
      <c r="RP138" s="522"/>
      <c r="RQ138" s="522"/>
      <c r="RR138" s="522"/>
      <c r="RS138" s="522"/>
      <c r="RT138" s="522"/>
      <c r="RU138" s="522"/>
      <c r="RV138" s="522"/>
      <c r="RW138" s="522"/>
      <c r="RX138" s="522"/>
      <c r="RY138" s="522"/>
      <c r="RZ138" s="522"/>
      <c r="SA138" s="522"/>
    </row>
    <row r="139" spans="1:495" ht="15" hidden="1" outlineLevel="1">
      <c r="A139" s="604">
        <f t="shared" si="253"/>
        <v>127</v>
      </c>
      <c r="B139" s="521"/>
      <c r="C139" s="522"/>
      <c r="D139" s="522"/>
      <c r="E139" s="327"/>
      <c r="F139" s="254"/>
      <c r="G139" s="522"/>
      <c r="H139" s="522"/>
      <c r="I139" s="522"/>
      <c r="J139" s="522"/>
      <c r="K139" s="522"/>
      <c r="L139" s="522"/>
      <c r="M139" s="522"/>
      <c r="N139" s="522"/>
      <c r="O139" s="522"/>
      <c r="P139" s="522"/>
      <c r="Q139" s="522"/>
      <c r="R139" s="522"/>
      <c r="S139" s="522"/>
      <c r="T139" s="522"/>
      <c r="U139" s="522"/>
      <c r="V139" s="522"/>
      <c r="W139" s="522"/>
      <c r="X139" s="522"/>
      <c r="Y139" s="522"/>
      <c r="Z139" s="522"/>
      <c r="AA139" s="522"/>
      <c r="AB139" s="522"/>
      <c r="AC139" s="522"/>
      <c r="AD139" s="522"/>
      <c r="AE139" s="522"/>
      <c r="AF139" s="522"/>
      <c r="AG139" s="522"/>
      <c r="AH139" s="524"/>
      <c r="AI139" s="524"/>
      <c r="AJ139" s="254"/>
      <c r="AK139" s="254"/>
      <c r="AL139" s="254"/>
      <c r="AM139" s="254"/>
      <c r="AN139" s="254"/>
      <c r="AO139" s="254"/>
      <c r="AP139" s="254"/>
      <c r="AQ139" s="254"/>
      <c r="AR139" s="254"/>
      <c r="AS139" s="254"/>
      <c r="AT139" s="254"/>
      <c r="AU139" s="254"/>
      <c r="AV139" s="254"/>
      <c r="AW139" s="254"/>
      <c r="AX139" s="254"/>
      <c r="AY139" s="254"/>
      <c r="AZ139" s="254"/>
      <c r="BA139" s="254"/>
      <c r="BB139" s="522"/>
      <c r="BC139" s="522"/>
      <c r="BD139" s="522"/>
      <c r="BE139" s="522"/>
      <c r="BF139" s="522"/>
      <c r="BG139" s="522"/>
      <c r="BH139" s="522"/>
      <c r="BI139" s="522"/>
      <c r="BJ139" s="522"/>
      <c r="BK139" s="522"/>
      <c r="BL139" s="522"/>
      <c r="BM139" s="522"/>
      <c r="BN139" s="522"/>
      <c r="BO139" s="524"/>
      <c r="BP139" s="524"/>
      <c r="BQ139" s="254"/>
      <c r="BR139" s="254"/>
      <c r="BS139" s="254"/>
      <c r="BT139" s="254"/>
      <c r="BU139" s="254"/>
      <c r="BV139" s="254"/>
      <c r="BW139" s="254"/>
      <c r="BX139" s="254"/>
      <c r="BY139" s="254"/>
      <c r="BZ139" s="254"/>
      <c r="CA139" s="254"/>
      <c r="CB139" s="254"/>
      <c r="CC139" s="254"/>
      <c r="CD139" s="254"/>
      <c r="CE139" s="254"/>
      <c r="CF139" s="254"/>
      <c r="CG139" s="254"/>
      <c r="CH139" s="254"/>
      <c r="CI139" s="522"/>
      <c r="CJ139" s="522"/>
      <c r="CK139" s="522"/>
      <c r="CL139" s="522"/>
      <c r="CM139" s="522"/>
      <c r="CN139" s="522"/>
      <c r="CO139" s="522"/>
      <c r="CP139" s="522"/>
      <c r="CQ139" s="522"/>
      <c r="CR139" s="522"/>
      <c r="CS139" s="522"/>
      <c r="CT139" s="522"/>
      <c r="CU139" s="522"/>
      <c r="CV139" s="524"/>
      <c r="CW139" s="524"/>
      <c r="CX139" s="254"/>
      <c r="CY139" s="254"/>
      <c r="CZ139" s="254"/>
      <c r="DA139" s="254"/>
      <c r="DB139" s="254"/>
      <c r="DC139" s="254"/>
      <c r="DD139" s="254"/>
      <c r="DE139" s="254"/>
      <c r="DF139" s="254"/>
      <c r="DG139" s="254"/>
      <c r="DH139" s="254"/>
      <c r="DI139" s="254"/>
      <c r="DJ139" s="254"/>
      <c r="DK139" s="254"/>
      <c r="DL139" s="254"/>
      <c r="DM139" s="254"/>
      <c r="DN139" s="254"/>
      <c r="DO139" s="254"/>
      <c r="DP139" s="522"/>
      <c r="DQ139" s="522"/>
      <c r="DR139" s="522"/>
      <c r="DS139" s="522"/>
      <c r="DT139" s="522"/>
      <c r="DU139" s="522"/>
      <c r="DV139" s="522"/>
      <c r="DW139" s="522"/>
      <c r="DX139" s="522"/>
      <c r="DY139" s="522"/>
      <c r="DZ139" s="522"/>
      <c r="EA139" s="522"/>
      <c r="EB139" s="522"/>
      <c r="EC139" s="524"/>
      <c r="ED139" s="524"/>
      <c r="EE139" s="254"/>
      <c r="EF139" s="254"/>
      <c r="EG139" s="254"/>
      <c r="EH139" s="254"/>
      <c r="EI139" s="254"/>
      <c r="EJ139" s="254"/>
      <c r="EK139" s="254"/>
      <c r="EL139" s="254"/>
      <c r="EM139" s="254"/>
      <c r="EN139" s="254"/>
      <c r="EO139" s="254"/>
      <c r="EP139" s="254"/>
      <c r="EQ139" s="254"/>
      <c r="ER139" s="254"/>
      <c r="ES139" s="254"/>
      <c r="ET139" s="254"/>
      <c r="EU139" s="254"/>
      <c r="EV139" s="254"/>
      <c r="EW139" s="522"/>
      <c r="EX139" s="522"/>
      <c r="EY139" s="522"/>
      <c r="EZ139" s="522"/>
      <c r="FA139" s="522"/>
      <c r="FB139" s="522"/>
      <c r="FC139" s="522"/>
      <c r="FD139" s="522"/>
      <c r="FE139" s="522"/>
      <c r="FF139" s="522"/>
      <c r="FG139" s="522"/>
      <c r="FH139" s="522"/>
      <c r="FI139" s="522"/>
      <c r="FJ139" s="524"/>
      <c r="FK139" s="524"/>
      <c r="FL139" s="254"/>
      <c r="FM139" s="254"/>
      <c r="FN139" s="254"/>
      <c r="FO139" s="254"/>
      <c r="FP139" s="254"/>
      <c r="FQ139" s="254"/>
      <c r="FR139" s="254"/>
      <c r="FS139" s="254"/>
      <c r="FT139" s="254"/>
      <c r="FU139" s="254"/>
      <c r="FV139" s="254"/>
      <c r="FW139" s="254"/>
      <c r="FX139" s="254"/>
      <c r="FY139" s="254"/>
      <c r="FZ139" s="254"/>
      <c r="GA139" s="254"/>
      <c r="GB139" s="254"/>
      <c r="GC139" s="254"/>
      <c r="GD139" s="522"/>
      <c r="GE139" s="522"/>
      <c r="GF139" s="522"/>
      <c r="GG139" s="522"/>
      <c r="GH139" s="522"/>
      <c r="GI139" s="522"/>
      <c r="GJ139" s="522"/>
      <c r="GK139" s="522"/>
      <c r="GL139" s="522"/>
      <c r="GM139" s="522"/>
      <c r="GN139" s="522"/>
      <c r="GO139" s="522"/>
      <c r="GP139" s="522"/>
      <c r="GQ139" s="524"/>
      <c r="GR139" s="524"/>
      <c r="GS139" s="254"/>
      <c r="GT139" s="254"/>
      <c r="GU139" s="254"/>
      <c r="GV139" s="254"/>
      <c r="GW139" s="254"/>
      <c r="GX139" s="254"/>
      <c r="GY139" s="254"/>
      <c r="GZ139" s="254"/>
      <c r="HA139" s="254"/>
      <c r="HB139" s="254"/>
      <c r="HC139" s="254"/>
      <c r="HD139" s="254"/>
      <c r="HE139" s="254"/>
      <c r="HF139" s="254"/>
      <c r="HG139" s="254"/>
      <c r="HH139" s="254"/>
      <c r="HI139" s="254"/>
      <c r="HJ139" s="254"/>
      <c r="HK139" s="522"/>
      <c r="HL139" s="522"/>
      <c r="HM139" s="522"/>
      <c r="HN139" s="522"/>
      <c r="HO139" s="522"/>
      <c r="HP139" s="522"/>
      <c r="HQ139" s="522"/>
      <c r="HR139" s="522"/>
      <c r="HS139" s="522"/>
      <c r="HT139" s="522"/>
      <c r="HU139" s="522"/>
      <c r="HV139" s="522"/>
      <c r="HW139" s="522"/>
      <c r="HZ139" s="254"/>
      <c r="IA139" s="254"/>
      <c r="IB139" s="254"/>
      <c r="IC139" s="254"/>
      <c r="ID139" s="254"/>
      <c r="IE139" s="254"/>
      <c r="IF139" s="254"/>
      <c r="IG139" s="254"/>
      <c r="IH139" s="254"/>
      <c r="II139" s="254"/>
      <c r="IJ139" s="254"/>
      <c r="IK139" s="254"/>
      <c r="IL139" s="254"/>
      <c r="IM139" s="254"/>
      <c r="IN139" s="254"/>
      <c r="IO139" s="254"/>
      <c r="IP139" s="254"/>
      <c r="IQ139" s="254"/>
      <c r="IR139" s="522"/>
      <c r="IS139" s="522"/>
      <c r="IT139" s="522"/>
      <c r="IU139" s="522"/>
      <c r="IV139" s="522"/>
      <c r="IW139" s="522"/>
      <c r="IX139" s="522"/>
      <c r="IY139" s="522"/>
      <c r="IZ139" s="522"/>
      <c r="JA139" s="522"/>
      <c r="JB139" s="522"/>
      <c r="JC139" s="523"/>
      <c r="JD139" s="254">
        <f t="shared" si="326"/>
        <v>0</v>
      </c>
      <c r="JG139" s="254"/>
      <c r="JH139" s="254"/>
      <c r="JI139" s="254"/>
      <c r="JJ139" s="254"/>
      <c r="JK139" s="254"/>
      <c r="JL139" s="254"/>
      <c r="JM139" s="254"/>
      <c r="JN139" s="254"/>
      <c r="JO139" s="254"/>
      <c r="JP139" s="254"/>
      <c r="JQ139" s="254"/>
      <c r="JR139" s="254"/>
      <c r="JS139" s="254"/>
      <c r="JT139" s="254"/>
      <c r="JU139" s="254"/>
      <c r="JV139" s="254"/>
      <c r="JW139" s="254"/>
      <c r="JX139" s="254"/>
      <c r="JY139" s="522"/>
      <c r="JZ139" s="522"/>
      <c r="KA139" s="522"/>
      <c r="KB139" s="522"/>
      <c r="KC139" s="522"/>
      <c r="KD139" s="522"/>
      <c r="KE139" s="522"/>
      <c r="KF139" s="522"/>
      <c r="KG139" s="522"/>
      <c r="KH139" s="522"/>
      <c r="KI139" s="522"/>
      <c r="KJ139" s="522"/>
      <c r="KK139" s="242">
        <f t="shared" si="341"/>
        <v>0</v>
      </c>
      <c r="KL139" s="234"/>
      <c r="KN139" s="254"/>
      <c r="KO139" s="254"/>
      <c r="KP139" s="254"/>
      <c r="KQ139" s="254"/>
      <c r="KR139" s="254"/>
      <c r="KS139" s="254"/>
      <c r="KT139" s="254"/>
      <c r="KU139" s="254"/>
      <c r="KV139" s="254"/>
      <c r="KW139" s="254"/>
      <c r="KX139" s="254"/>
      <c r="KY139" s="254"/>
      <c r="KZ139" s="254"/>
      <c r="LA139" s="254"/>
      <c r="LB139" s="254"/>
      <c r="LC139" s="254"/>
      <c r="LD139" s="254"/>
      <c r="LE139" s="254"/>
      <c r="LF139" s="522"/>
      <c r="LG139" s="522"/>
      <c r="LH139" s="522"/>
      <c r="LI139" s="522"/>
      <c r="LJ139" s="522"/>
      <c r="LK139" s="522"/>
      <c r="LL139" s="522"/>
      <c r="LM139" s="522"/>
      <c r="LN139" s="522"/>
      <c r="LO139" s="522"/>
      <c r="LP139" s="522"/>
      <c r="LQ139" s="522"/>
      <c r="LR139" s="242">
        <f t="shared" si="342"/>
        <v>0</v>
      </c>
      <c r="LU139" s="254"/>
      <c r="LV139" s="254"/>
      <c r="LW139" s="254"/>
      <c r="LX139" s="254"/>
      <c r="LY139" s="254"/>
      <c r="LZ139" s="254"/>
      <c r="MA139" s="254"/>
      <c r="MB139" s="254"/>
      <c r="MC139" s="254"/>
      <c r="MD139" s="254"/>
      <c r="ME139" s="254"/>
      <c r="MF139" s="254"/>
      <c r="MG139" s="254"/>
      <c r="MH139" s="254"/>
      <c r="MI139" s="254"/>
      <c r="MJ139" s="254"/>
      <c r="MK139" s="254"/>
      <c r="ML139" s="254"/>
      <c r="MM139" s="522"/>
      <c r="MN139" s="522"/>
      <c r="MO139" s="522"/>
      <c r="MP139" s="522"/>
      <c r="MQ139" s="522"/>
      <c r="MR139" s="522"/>
      <c r="MS139" s="522"/>
      <c r="MT139" s="522"/>
      <c r="MU139" s="522"/>
      <c r="MV139" s="522"/>
      <c r="MW139" s="522"/>
      <c r="MX139" s="522"/>
      <c r="MY139" s="242">
        <f t="shared" si="343"/>
        <v>0</v>
      </c>
      <c r="NB139" s="254"/>
      <c r="NC139" s="254"/>
      <c r="ND139" s="254"/>
      <c r="NE139" s="254"/>
      <c r="NF139" s="254"/>
      <c r="NG139" s="254"/>
      <c r="NH139" s="254"/>
      <c r="NI139" s="254"/>
      <c r="NJ139" s="254"/>
      <c r="NK139" s="254"/>
      <c r="NL139" s="254"/>
      <c r="NM139" s="254"/>
      <c r="NN139" s="254"/>
      <c r="NO139" s="254"/>
      <c r="NP139" s="254"/>
      <c r="NQ139" s="254"/>
      <c r="NR139" s="254"/>
      <c r="NS139" s="254"/>
      <c r="NT139" s="522"/>
      <c r="NU139" s="522"/>
      <c r="NV139" s="522"/>
      <c r="NW139" s="522"/>
      <c r="NX139" s="522"/>
      <c r="NY139" s="522"/>
      <c r="NZ139" s="522"/>
      <c r="OA139" s="522"/>
      <c r="OB139" s="522"/>
      <c r="OC139" s="522"/>
      <c r="OD139" s="522"/>
      <c r="OE139" s="522"/>
      <c r="OF139" s="242">
        <f t="shared" si="348"/>
        <v>0</v>
      </c>
      <c r="OI139" s="254"/>
      <c r="OJ139" s="254"/>
      <c r="OK139" s="254"/>
      <c r="OL139" s="254"/>
      <c r="OM139" s="254"/>
      <c r="ON139" s="254"/>
      <c r="OO139" s="254"/>
      <c r="OP139" s="254"/>
      <c r="OQ139" s="254"/>
      <c r="OR139" s="254"/>
      <c r="OS139" s="254"/>
      <c r="OT139" s="254"/>
      <c r="OU139" s="254"/>
      <c r="OV139" s="254"/>
      <c r="OW139" s="254"/>
      <c r="OX139" s="254"/>
      <c r="OY139" s="254"/>
      <c r="OZ139" s="254"/>
      <c r="PA139" s="522"/>
      <c r="PB139" s="522"/>
      <c r="PC139" s="522"/>
      <c r="PD139" s="522"/>
      <c r="PE139" s="522"/>
      <c r="PF139" s="522"/>
      <c r="PG139" s="522"/>
      <c r="PH139" s="522"/>
      <c r="PI139" s="522"/>
      <c r="PJ139" s="522"/>
      <c r="PK139" s="522"/>
      <c r="PL139" s="522"/>
      <c r="PM139" s="240">
        <f t="shared" si="344"/>
        <v>0</v>
      </c>
      <c r="PP139" s="254"/>
      <c r="PQ139" s="254"/>
      <c r="PR139" s="254"/>
      <c r="PS139" s="254"/>
      <c r="PT139" s="254"/>
      <c r="PU139" s="254"/>
      <c r="PV139" s="254"/>
      <c r="PW139" s="254"/>
      <c r="PX139" s="254"/>
      <c r="PY139" s="254"/>
      <c r="PZ139" s="254"/>
      <c r="QA139" s="254"/>
      <c r="QB139" s="254"/>
      <c r="QC139" s="254"/>
      <c r="QD139" s="254"/>
      <c r="QE139" s="254"/>
      <c r="QF139" s="254"/>
      <c r="QG139" s="254"/>
      <c r="QH139" s="522"/>
      <c r="QI139" s="522"/>
      <c r="QJ139" s="522"/>
      <c r="QK139" s="522"/>
      <c r="QL139" s="522"/>
      <c r="QM139" s="522"/>
      <c r="QN139" s="522"/>
      <c r="QO139" s="522"/>
      <c r="QP139" s="522"/>
      <c r="QQ139" s="522"/>
      <c r="QR139" s="522"/>
      <c r="QS139" s="522"/>
      <c r="QT139" s="242">
        <f t="shared" si="345"/>
        <v>0</v>
      </c>
      <c r="QU139" s="235"/>
      <c r="QV139" s="235"/>
      <c r="QW139" s="254"/>
      <c r="QX139" s="254"/>
      <c r="QY139" s="254"/>
      <c r="QZ139" s="254"/>
      <c r="RA139" s="254"/>
      <c r="RB139" s="254"/>
      <c r="RC139" s="254"/>
      <c r="RD139" s="254"/>
      <c r="RE139" s="254"/>
      <c r="RF139" s="254"/>
      <c r="RG139" s="254"/>
      <c r="RH139" s="254"/>
      <c r="RI139" s="254"/>
      <c r="RJ139" s="254"/>
      <c r="RK139" s="254"/>
      <c r="RL139" s="254"/>
      <c r="RM139" s="254"/>
      <c r="RN139" s="254"/>
      <c r="RO139" s="522"/>
      <c r="RP139" s="522"/>
      <c r="RQ139" s="522"/>
      <c r="RR139" s="522"/>
      <c r="RS139" s="522"/>
      <c r="RT139" s="522"/>
      <c r="RU139" s="522"/>
      <c r="RV139" s="522"/>
      <c r="RW139" s="522"/>
      <c r="RX139" s="522"/>
      <c r="RY139" s="522"/>
      <c r="RZ139" s="522"/>
      <c r="SA139" s="522"/>
    </row>
    <row r="140" spans="1:495" ht="15" hidden="1" outlineLevel="1">
      <c r="A140" s="604">
        <f t="shared" si="253"/>
        <v>128</v>
      </c>
      <c r="B140" s="521"/>
      <c r="C140" s="522"/>
      <c r="D140" s="522"/>
      <c r="E140" s="327"/>
      <c r="F140" s="254"/>
      <c r="G140" s="522"/>
      <c r="H140" s="522"/>
      <c r="I140" s="522"/>
      <c r="J140" s="522"/>
      <c r="K140" s="522"/>
      <c r="L140" s="522"/>
      <c r="M140" s="522"/>
      <c r="N140" s="522"/>
      <c r="O140" s="522"/>
      <c r="P140" s="522"/>
      <c r="Q140" s="522"/>
      <c r="R140" s="522"/>
      <c r="S140" s="522"/>
      <c r="T140" s="522"/>
      <c r="U140" s="522"/>
      <c r="V140" s="522"/>
      <c r="W140" s="522"/>
      <c r="X140" s="522"/>
      <c r="Y140" s="522"/>
      <c r="Z140" s="522"/>
      <c r="AA140" s="522"/>
      <c r="AB140" s="522"/>
      <c r="AC140" s="522"/>
      <c r="AD140" s="522"/>
      <c r="AE140" s="522"/>
      <c r="AF140" s="522"/>
      <c r="AG140" s="522"/>
      <c r="AH140" s="524"/>
      <c r="AI140" s="524"/>
      <c r="AJ140" s="254"/>
      <c r="AK140" s="254"/>
      <c r="AL140" s="254"/>
      <c r="AM140" s="254"/>
      <c r="AN140" s="254"/>
      <c r="AO140" s="254"/>
      <c r="AP140" s="254"/>
      <c r="AQ140" s="254"/>
      <c r="AR140" s="254"/>
      <c r="AS140" s="254"/>
      <c r="AT140" s="254"/>
      <c r="AU140" s="254"/>
      <c r="AV140" s="254"/>
      <c r="AW140" s="254"/>
      <c r="AX140" s="254"/>
      <c r="AY140" s="254"/>
      <c r="AZ140" s="254"/>
      <c r="BA140" s="254"/>
      <c r="BB140" s="522"/>
      <c r="BC140" s="522"/>
      <c r="BD140" s="522"/>
      <c r="BE140" s="522"/>
      <c r="BF140" s="522"/>
      <c r="BG140" s="522"/>
      <c r="BH140" s="522"/>
      <c r="BI140" s="522"/>
      <c r="BJ140" s="522"/>
      <c r="BK140" s="522"/>
      <c r="BL140" s="522"/>
      <c r="BM140" s="522"/>
      <c r="BN140" s="522"/>
      <c r="BO140" s="524"/>
      <c r="BP140" s="524"/>
      <c r="BQ140" s="254"/>
      <c r="BR140" s="254"/>
      <c r="BS140" s="254"/>
      <c r="BT140" s="254"/>
      <c r="BU140" s="254"/>
      <c r="BV140" s="254"/>
      <c r="BW140" s="254"/>
      <c r="BX140" s="254"/>
      <c r="BY140" s="254"/>
      <c r="BZ140" s="254"/>
      <c r="CA140" s="254"/>
      <c r="CB140" s="254"/>
      <c r="CC140" s="254"/>
      <c r="CD140" s="254"/>
      <c r="CE140" s="254"/>
      <c r="CF140" s="254"/>
      <c r="CG140" s="254"/>
      <c r="CH140" s="254"/>
      <c r="CI140" s="522"/>
      <c r="CJ140" s="522"/>
      <c r="CK140" s="522"/>
      <c r="CL140" s="522"/>
      <c r="CM140" s="522"/>
      <c r="CN140" s="522"/>
      <c r="CO140" s="522"/>
      <c r="CP140" s="522"/>
      <c r="CQ140" s="522"/>
      <c r="CR140" s="522"/>
      <c r="CS140" s="522"/>
      <c r="CT140" s="522"/>
      <c r="CU140" s="522"/>
      <c r="CV140" s="524"/>
      <c r="CW140" s="524"/>
      <c r="CX140" s="254"/>
      <c r="CY140" s="254"/>
      <c r="CZ140" s="254"/>
      <c r="DA140" s="254"/>
      <c r="DB140" s="254"/>
      <c r="DC140" s="254"/>
      <c r="DD140" s="254"/>
      <c r="DE140" s="254"/>
      <c r="DF140" s="254"/>
      <c r="DG140" s="254"/>
      <c r="DH140" s="254"/>
      <c r="DI140" s="254"/>
      <c r="DJ140" s="254"/>
      <c r="DK140" s="254"/>
      <c r="DL140" s="254"/>
      <c r="DM140" s="254"/>
      <c r="DN140" s="254"/>
      <c r="DO140" s="254"/>
      <c r="DP140" s="522"/>
      <c r="DQ140" s="522"/>
      <c r="DR140" s="522"/>
      <c r="DS140" s="522"/>
      <c r="DT140" s="522"/>
      <c r="DU140" s="522"/>
      <c r="DV140" s="522"/>
      <c r="DW140" s="522"/>
      <c r="DX140" s="522"/>
      <c r="DY140" s="522"/>
      <c r="DZ140" s="522"/>
      <c r="EA140" s="522"/>
      <c r="EB140" s="522"/>
      <c r="EC140" s="524"/>
      <c r="ED140" s="524"/>
      <c r="EE140" s="254"/>
      <c r="EF140" s="254"/>
      <c r="EG140" s="254"/>
      <c r="EH140" s="254"/>
      <c r="EI140" s="254"/>
      <c r="EJ140" s="254"/>
      <c r="EK140" s="254"/>
      <c r="EL140" s="254"/>
      <c r="EM140" s="254"/>
      <c r="EN140" s="254"/>
      <c r="EO140" s="254"/>
      <c r="EP140" s="254"/>
      <c r="EQ140" s="254"/>
      <c r="ER140" s="254"/>
      <c r="ES140" s="254"/>
      <c r="ET140" s="254"/>
      <c r="EU140" s="254"/>
      <c r="EV140" s="254"/>
      <c r="EW140" s="522"/>
      <c r="EX140" s="522"/>
      <c r="EY140" s="522"/>
      <c r="EZ140" s="522"/>
      <c r="FA140" s="522"/>
      <c r="FB140" s="522"/>
      <c r="FC140" s="522"/>
      <c r="FD140" s="522"/>
      <c r="FE140" s="522"/>
      <c r="FF140" s="522"/>
      <c r="FG140" s="522"/>
      <c r="FH140" s="522"/>
      <c r="FI140" s="522"/>
      <c r="FJ140" s="524"/>
      <c r="FK140" s="524"/>
      <c r="FL140" s="254"/>
      <c r="FM140" s="254"/>
      <c r="FN140" s="254"/>
      <c r="FO140" s="254"/>
      <c r="FP140" s="254"/>
      <c r="FQ140" s="254"/>
      <c r="FR140" s="254"/>
      <c r="FS140" s="254"/>
      <c r="FT140" s="254"/>
      <c r="FU140" s="254"/>
      <c r="FV140" s="254"/>
      <c r="FW140" s="254"/>
      <c r="FX140" s="254"/>
      <c r="FY140" s="254"/>
      <c r="FZ140" s="254"/>
      <c r="GA140" s="254"/>
      <c r="GB140" s="254"/>
      <c r="GC140" s="254"/>
      <c r="GD140" s="522"/>
      <c r="GE140" s="522"/>
      <c r="GF140" s="522"/>
      <c r="GG140" s="522"/>
      <c r="GH140" s="522"/>
      <c r="GI140" s="522"/>
      <c r="GJ140" s="522"/>
      <c r="GK140" s="522"/>
      <c r="GL140" s="522"/>
      <c r="GM140" s="522"/>
      <c r="GN140" s="522"/>
      <c r="GO140" s="522"/>
      <c r="GP140" s="522"/>
      <c r="GQ140" s="524"/>
      <c r="GR140" s="524"/>
      <c r="GS140" s="254"/>
      <c r="GT140" s="254"/>
      <c r="GU140" s="254"/>
      <c r="GV140" s="254"/>
      <c r="GW140" s="254"/>
      <c r="GX140" s="254"/>
      <c r="GY140" s="254"/>
      <c r="GZ140" s="254"/>
      <c r="HA140" s="254"/>
      <c r="HB140" s="254"/>
      <c r="HC140" s="254"/>
      <c r="HD140" s="254"/>
      <c r="HE140" s="254"/>
      <c r="HF140" s="254"/>
      <c r="HG140" s="254"/>
      <c r="HH140" s="254"/>
      <c r="HI140" s="254"/>
      <c r="HJ140" s="254"/>
      <c r="HK140" s="522"/>
      <c r="HL140" s="522"/>
      <c r="HM140" s="522"/>
      <c r="HN140" s="522"/>
      <c r="HO140" s="522"/>
      <c r="HP140" s="522"/>
      <c r="HQ140" s="522"/>
      <c r="HR140" s="522"/>
      <c r="HS140" s="522"/>
      <c r="HT140" s="522"/>
      <c r="HU140" s="522"/>
      <c r="HV140" s="522"/>
      <c r="HW140" s="522"/>
      <c r="HZ140" s="254"/>
      <c r="IA140" s="254"/>
      <c r="IB140" s="254"/>
      <c r="IC140" s="254"/>
      <c r="ID140" s="254"/>
      <c r="IE140" s="254"/>
      <c r="IF140" s="254"/>
      <c r="IG140" s="254"/>
      <c r="IH140" s="254"/>
      <c r="II140" s="254"/>
      <c r="IJ140" s="254"/>
      <c r="IK140" s="254"/>
      <c r="IL140" s="254"/>
      <c r="IM140" s="254"/>
      <c r="IN140" s="254"/>
      <c r="IO140" s="254"/>
      <c r="IP140" s="254"/>
      <c r="IQ140" s="254"/>
      <c r="IR140" s="522"/>
      <c r="IS140" s="522"/>
      <c r="IT140" s="522"/>
      <c r="IU140" s="522"/>
      <c r="IV140" s="522"/>
      <c r="IW140" s="522"/>
      <c r="IX140" s="522"/>
      <c r="IY140" s="522"/>
      <c r="IZ140" s="522"/>
      <c r="JA140" s="522"/>
      <c r="JB140" s="522"/>
      <c r="JC140" s="523"/>
      <c r="JD140" s="254">
        <f t="shared" si="326"/>
        <v>0</v>
      </c>
      <c r="JG140" s="254"/>
      <c r="JH140" s="254"/>
      <c r="JI140" s="254"/>
      <c r="JJ140" s="254"/>
      <c r="JK140" s="254"/>
      <c r="JL140" s="254"/>
      <c r="JM140" s="254"/>
      <c r="JN140" s="254"/>
      <c r="JO140" s="254"/>
      <c r="JP140" s="254"/>
      <c r="JQ140" s="254"/>
      <c r="JR140" s="254"/>
      <c r="JS140" s="254"/>
      <c r="JT140" s="254"/>
      <c r="JU140" s="254"/>
      <c r="JV140" s="254"/>
      <c r="JW140" s="254"/>
      <c r="JX140" s="254"/>
      <c r="JY140" s="522"/>
      <c r="JZ140" s="522"/>
      <c r="KA140" s="522"/>
      <c r="KB140" s="522"/>
      <c r="KC140" s="522"/>
      <c r="KD140" s="522"/>
      <c r="KE140" s="522"/>
      <c r="KF140" s="522"/>
      <c r="KG140" s="522"/>
      <c r="KH140" s="522"/>
      <c r="KI140" s="522"/>
      <c r="KJ140" s="522"/>
      <c r="KK140" s="242">
        <f t="shared" si="341"/>
        <v>0</v>
      </c>
      <c r="KL140" s="234"/>
      <c r="KN140" s="254"/>
      <c r="KO140" s="254"/>
      <c r="KP140" s="254"/>
      <c r="KQ140" s="254"/>
      <c r="KR140" s="254"/>
      <c r="KS140" s="254"/>
      <c r="KT140" s="254"/>
      <c r="KU140" s="254"/>
      <c r="KV140" s="254"/>
      <c r="KW140" s="254"/>
      <c r="KX140" s="254"/>
      <c r="KY140" s="254"/>
      <c r="KZ140" s="254"/>
      <c r="LA140" s="254"/>
      <c r="LB140" s="254"/>
      <c r="LC140" s="254"/>
      <c r="LD140" s="254"/>
      <c r="LE140" s="254"/>
      <c r="LF140" s="522"/>
      <c r="LG140" s="522"/>
      <c r="LH140" s="522"/>
      <c r="LI140" s="522"/>
      <c r="LJ140" s="522"/>
      <c r="LK140" s="522"/>
      <c r="LL140" s="522"/>
      <c r="LM140" s="522"/>
      <c r="LN140" s="522"/>
      <c r="LO140" s="522"/>
      <c r="LP140" s="522"/>
      <c r="LQ140" s="522"/>
      <c r="LR140" s="242">
        <f t="shared" si="342"/>
        <v>0</v>
      </c>
      <c r="LU140" s="254"/>
      <c r="LV140" s="254"/>
      <c r="LW140" s="254"/>
      <c r="LX140" s="254"/>
      <c r="LY140" s="254"/>
      <c r="LZ140" s="254"/>
      <c r="MA140" s="254"/>
      <c r="MB140" s="254"/>
      <c r="MC140" s="254"/>
      <c r="MD140" s="254"/>
      <c r="ME140" s="254"/>
      <c r="MF140" s="254"/>
      <c r="MG140" s="254"/>
      <c r="MH140" s="254"/>
      <c r="MI140" s="254"/>
      <c r="MJ140" s="254"/>
      <c r="MK140" s="254"/>
      <c r="ML140" s="254"/>
      <c r="MM140" s="522"/>
      <c r="MN140" s="522"/>
      <c r="MO140" s="522"/>
      <c r="MP140" s="522"/>
      <c r="MQ140" s="522"/>
      <c r="MR140" s="522"/>
      <c r="MS140" s="522"/>
      <c r="MT140" s="522"/>
      <c r="MU140" s="522"/>
      <c r="MV140" s="522"/>
      <c r="MW140" s="522"/>
      <c r="MX140" s="522"/>
      <c r="MY140" s="242">
        <f t="shared" si="343"/>
        <v>0</v>
      </c>
      <c r="NB140" s="254"/>
      <c r="NC140" s="254"/>
      <c r="ND140" s="254"/>
      <c r="NE140" s="254"/>
      <c r="NF140" s="254"/>
      <c r="NG140" s="254"/>
      <c r="NH140" s="254"/>
      <c r="NI140" s="254"/>
      <c r="NJ140" s="254"/>
      <c r="NK140" s="254"/>
      <c r="NL140" s="254"/>
      <c r="NM140" s="254"/>
      <c r="NN140" s="254"/>
      <c r="NO140" s="254"/>
      <c r="NP140" s="254"/>
      <c r="NQ140" s="254"/>
      <c r="NR140" s="254"/>
      <c r="NS140" s="254"/>
      <c r="NT140" s="522"/>
      <c r="NU140" s="522"/>
      <c r="NV140" s="522"/>
      <c r="NW140" s="522"/>
      <c r="NX140" s="522"/>
      <c r="NY140" s="522"/>
      <c r="NZ140" s="522"/>
      <c r="OA140" s="522"/>
      <c r="OB140" s="522"/>
      <c r="OC140" s="522"/>
      <c r="OD140" s="522"/>
      <c r="OE140" s="522"/>
      <c r="OF140" s="242">
        <f t="shared" si="348"/>
        <v>0</v>
      </c>
      <c r="OI140" s="254"/>
      <c r="OJ140" s="254"/>
      <c r="OK140" s="254"/>
      <c r="OL140" s="254"/>
      <c r="OM140" s="254"/>
      <c r="ON140" s="254"/>
      <c r="OO140" s="254"/>
      <c r="OP140" s="254"/>
      <c r="OQ140" s="254"/>
      <c r="OR140" s="254"/>
      <c r="OS140" s="254"/>
      <c r="OT140" s="254"/>
      <c r="OU140" s="254"/>
      <c r="OV140" s="254"/>
      <c r="OW140" s="254"/>
      <c r="OX140" s="254"/>
      <c r="OY140" s="254"/>
      <c r="OZ140" s="254"/>
      <c r="PA140" s="522"/>
      <c r="PB140" s="522"/>
      <c r="PC140" s="522"/>
      <c r="PD140" s="522"/>
      <c r="PE140" s="522"/>
      <c r="PF140" s="522"/>
      <c r="PG140" s="522"/>
      <c r="PH140" s="522"/>
      <c r="PI140" s="522"/>
      <c r="PJ140" s="522"/>
      <c r="PK140" s="522"/>
      <c r="PL140" s="522"/>
      <c r="PM140" s="240">
        <f t="shared" si="344"/>
        <v>0</v>
      </c>
      <c r="PP140" s="254"/>
      <c r="PQ140" s="254"/>
      <c r="PR140" s="254"/>
      <c r="PS140" s="254"/>
      <c r="PT140" s="254"/>
      <c r="PU140" s="254"/>
      <c r="PV140" s="254"/>
      <c r="PW140" s="254"/>
      <c r="PX140" s="254"/>
      <c r="PY140" s="254"/>
      <c r="PZ140" s="254"/>
      <c r="QA140" s="254"/>
      <c r="QB140" s="254"/>
      <c r="QC140" s="254"/>
      <c r="QD140" s="254"/>
      <c r="QE140" s="254"/>
      <c r="QF140" s="254"/>
      <c r="QG140" s="254"/>
      <c r="QH140" s="522"/>
      <c r="QI140" s="522"/>
      <c r="QJ140" s="522"/>
      <c r="QK140" s="522"/>
      <c r="QL140" s="522"/>
      <c r="QM140" s="522"/>
      <c r="QN140" s="522"/>
      <c r="QO140" s="522"/>
      <c r="QP140" s="522"/>
      <c r="QQ140" s="522"/>
      <c r="QR140" s="522"/>
      <c r="QS140" s="522"/>
      <c r="QT140" s="242">
        <f t="shared" si="345"/>
        <v>0</v>
      </c>
      <c r="QU140" s="235"/>
      <c r="QV140" s="235"/>
      <c r="QW140" s="254"/>
      <c r="QX140" s="254"/>
      <c r="QY140" s="254"/>
      <c r="QZ140" s="254"/>
      <c r="RA140" s="254"/>
      <c r="RB140" s="254"/>
      <c r="RC140" s="254"/>
      <c r="RD140" s="254"/>
      <c r="RE140" s="254"/>
      <c r="RF140" s="254"/>
      <c r="RG140" s="254"/>
      <c r="RH140" s="254"/>
      <c r="RI140" s="254"/>
      <c r="RJ140" s="254"/>
      <c r="RK140" s="254"/>
      <c r="RL140" s="254"/>
      <c r="RM140" s="254"/>
      <c r="RN140" s="254"/>
      <c r="RO140" s="522"/>
      <c r="RP140" s="522"/>
      <c r="RQ140" s="522"/>
      <c r="RR140" s="522"/>
      <c r="RS140" s="522"/>
      <c r="RT140" s="522"/>
      <c r="RU140" s="522"/>
      <c r="RV140" s="522"/>
      <c r="RW140" s="522"/>
      <c r="RX140" s="522"/>
      <c r="RY140" s="522"/>
      <c r="RZ140" s="522"/>
      <c r="SA140" s="522"/>
    </row>
    <row r="141" spans="1:495" ht="15" hidden="1" outlineLevel="1">
      <c r="A141" s="604">
        <f t="shared" si="253"/>
        <v>129</v>
      </c>
      <c r="B141" s="521"/>
      <c r="C141" s="522"/>
      <c r="D141" s="522"/>
      <c r="E141" s="327"/>
      <c r="F141" s="254"/>
      <c r="G141" s="522"/>
      <c r="H141" s="522"/>
      <c r="I141" s="522"/>
      <c r="J141" s="522"/>
      <c r="K141" s="522"/>
      <c r="L141" s="522"/>
      <c r="M141" s="522"/>
      <c r="N141" s="522"/>
      <c r="O141" s="522"/>
      <c r="P141" s="522"/>
      <c r="Q141" s="522"/>
      <c r="R141" s="522"/>
      <c r="S141" s="522"/>
      <c r="T141" s="522"/>
      <c r="U141" s="522"/>
      <c r="V141" s="522"/>
      <c r="W141" s="522"/>
      <c r="X141" s="522"/>
      <c r="Y141" s="522"/>
      <c r="Z141" s="522"/>
      <c r="AA141" s="522"/>
      <c r="AB141" s="522"/>
      <c r="AC141" s="522"/>
      <c r="AD141" s="522"/>
      <c r="AE141" s="522"/>
      <c r="AF141" s="522"/>
      <c r="AG141" s="522"/>
      <c r="AH141" s="524"/>
      <c r="AI141" s="524"/>
      <c r="AJ141" s="254"/>
      <c r="AK141" s="254"/>
      <c r="AL141" s="254"/>
      <c r="AM141" s="254"/>
      <c r="AN141" s="254"/>
      <c r="AO141" s="254"/>
      <c r="AP141" s="254"/>
      <c r="AQ141" s="254"/>
      <c r="AR141" s="254"/>
      <c r="AS141" s="254"/>
      <c r="AT141" s="254"/>
      <c r="AU141" s="254"/>
      <c r="AV141" s="254"/>
      <c r="AW141" s="254"/>
      <c r="AX141" s="254"/>
      <c r="AY141" s="254"/>
      <c r="AZ141" s="254"/>
      <c r="BA141" s="254"/>
      <c r="BB141" s="522"/>
      <c r="BC141" s="522"/>
      <c r="BD141" s="522"/>
      <c r="BE141" s="522"/>
      <c r="BF141" s="522"/>
      <c r="BG141" s="522"/>
      <c r="BH141" s="522"/>
      <c r="BI141" s="522"/>
      <c r="BJ141" s="522"/>
      <c r="BK141" s="522"/>
      <c r="BL141" s="522"/>
      <c r="BM141" s="522"/>
      <c r="BN141" s="522"/>
      <c r="BO141" s="524"/>
      <c r="BP141" s="524"/>
      <c r="BQ141" s="254"/>
      <c r="BR141" s="254"/>
      <c r="BS141" s="254"/>
      <c r="BT141" s="254"/>
      <c r="BU141" s="254"/>
      <c r="BV141" s="254"/>
      <c r="BW141" s="254"/>
      <c r="BX141" s="254"/>
      <c r="BY141" s="254"/>
      <c r="BZ141" s="254"/>
      <c r="CA141" s="254"/>
      <c r="CB141" s="254"/>
      <c r="CC141" s="254"/>
      <c r="CD141" s="254"/>
      <c r="CE141" s="254"/>
      <c r="CF141" s="254"/>
      <c r="CG141" s="254"/>
      <c r="CH141" s="254"/>
      <c r="CI141" s="522"/>
      <c r="CJ141" s="522"/>
      <c r="CK141" s="522"/>
      <c r="CL141" s="522"/>
      <c r="CM141" s="522"/>
      <c r="CN141" s="522"/>
      <c r="CO141" s="522"/>
      <c r="CP141" s="522"/>
      <c r="CQ141" s="522"/>
      <c r="CR141" s="522"/>
      <c r="CS141" s="522"/>
      <c r="CT141" s="522"/>
      <c r="CU141" s="522"/>
      <c r="CV141" s="524"/>
      <c r="CW141" s="524"/>
      <c r="CX141" s="254"/>
      <c r="CY141" s="254"/>
      <c r="CZ141" s="254"/>
      <c r="DA141" s="254"/>
      <c r="DB141" s="254"/>
      <c r="DC141" s="254"/>
      <c r="DD141" s="254"/>
      <c r="DE141" s="254"/>
      <c r="DF141" s="254"/>
      <c r="DG141" s="254"/>
      <c r="DH141" s="254"/>
      <c r="DI141" s="254"/>
      <c r="DJ141" s="254"/>
      <c r="DK141" s="254"/>
      <c r="DL141" s="254"/>
      <c r="DM141" s="254"/>
      <c r="DN141" s="254"/>
      <c r="DO141" s="254"/>
      <c r="DP141" s="522"/>
      <c r="DQ141" s="522"/>
      <c r="DR141" s="522"/>
      <c r="DS141" s="522"/>
      <c r="DT141" s="522"/>
      <c r="DU141" s="522"/>
      <c r="DV141" s="522"/>
      <c r="DW141" s="522"/>
      <c r="DX141" s="522"/>
      <c r="DY141" s="522"/>
      <c r="DZ141" s="522"/>
      <c r="EA141" s="522"/>
      <c r="EB141" s="522"/>
      <c r="EC141" s="524"/>
      <c r="ED141" s="524"/>
      <c r="EE141" s="254"/>
      <c r="EF141" s="254"/>
      <c r="EG141" s="254"/>
      <c r="EH141" s="254"/>
      <c r="EI141" s="254"/>
      <c r="EJ141" s="254"/>
      <c r="EK141" s="254"/>
      <c r="EL141" s="254"/>
      <c r="EM141" s="254"/>
      <c r="EN141" s="254"/>
      <c r="EO141" s="254"/>
      <c r="EP141" s="254"/>
      <c r="EQ141" s="254"/>
      <c r="ER141" s="254"/>
      <c r="ES141" s="254"/>
      <c r="ET141" s="254"/>
      <c r="EU141" s="254"/>
      <c r="EV141" s="254"/>
      <c r="EW141" s="522"/>
      <c r="EX141" s="522"/>
      <c r="EY141" s="522"/>
      <c r="EZ141" s="522"/>
      <c r="FA141" s="522"/>
      <c r="FB141" s="522"/>
      <c r="FC141" s="522"/>
      <c r="FD141" s="522"/>
      <c r="FE141" s="522"/>
      <c r="FF141" s="522"/>
      <c r="FG141" s="522"/>
      <c r="FH141" s="522"/>
      <c r="FI141" s="522"/>
      <c r="FJ141" s="524"/>
      <c r="FK141" s="524"/>
      <c r="FL141" s="254"/>
      <c r="FM141" s="254"/>
      <c r="FN141" s="254"/>
      <c r="FO141" s="254"/>
      <c r="FP141" s="254"/>
      <c r="FQ141" s="254"/>
      <c r="FR141" s="254"/>
      <c r="FS141" s="254"/>
      <c r="FT141" s="254"/>
      <c r="FU141" s="254"/>
      <c r="FV141" s="254"/>
      <c r="FW141" s="254"/>
      <c r="FX141" s="254"/>
      <c r="FY141" s="254"/>
      <c r="FZ141" s="254"/>
      <c r="GA141" s="254"/>
      <c r="GB141" s="254"/>
      <c r="GC141" s="254"/>
      <c r="GD141" s="522"/>
      <c r="GE141" s="522"/>
      <c r="GF141" s="522"/>
      <c r="GG141" s="522"/>
      <c r="GH141" s="522"/>
      <c r="GI141" s="522"/>
      <c r="GJ141" s="522"/>
      <c r="GK141" s="522"/>
      <c r="GL141" s="522"/>
      <c r="GM141" s="522"/>
      <c r="GN141" s="522"/>
      <c r="GO141" s="522"/>
      <c r="GP141" s="522"/>
      <c r="GQ141" s="524"/>
      <c r="GR141" s="524"/>
      <c r="GS141" s="254"/>
      <c r="GT141" s="254"/>
      <c r="GU141" s="254"/>
      <c r="GV141" s="254"/>
      <c r="GW141" s="254"/>
      <c r="GX141" s="254"/>
      <c r="GY141" s="254"/>
      <c r="GZ141" s="254"/>
      <c r="HA141" s="254"/>
      <c r="HB141" s="254"/>
      <c r="HC141" s="254"/>
      <c r="HD141" s="254"/>
      <c r="HE141" s="254"/>
      <c r="HF141" s="254"/>
      <c r="HG141" s="254"/>
      <c r="HH141" s="254"/>
      <c r="HI141" s="254"/>
      <c r="HJ141" s="254"/>
      <c r="HK141" s="522"/>
      <c r="HL141" s="522"/>
      <c r="HM141" s="522"/>
      <c r="HN141" s="522"/>
      <c r="HO141" s="522"/>
      <c r="HP141" s="522"/>
      <c r="HQ141" s="522"/>
      <c r="HR141" s="522"/>
      <c r="HS141" s="522"/>
      <c r="HT141" s="522"/>
      <c r="HU141" s="522"/>
      <c r="HV141" s="522"/>
      <c r="HW141" s="522"/>
      <c r="HZ141" s="254"/>
      <c r="IA141" s="254"/>
      <c r="IB141" s="254"/>
      <c r="IC141" s="254"/>
      <c r="ID141" s="254"/>
      <c r="IE141" s="254"/>
      <c r="IF141" s="254"/>
      <c r="IG141" s="254"/>
      <c r="IH141" s="254"/>
      <c r="II141" s="254"/>
      <c r="IJ141" s="254"/>
      <c r="IK141" s="254"/>
      <c r="IL141" s="254"/>
      <c r="IM141" s="254"/>
      <c r="IN141" s="254"/>
      <c r="IO141" s="254"/>
      <c r="IP141" s="254"/>
      <c r="IQ141" s="254"/>
      <c r="IR141" s="522"/>
      <c r="IS141" s="522"/>
      <c r="IT141" s="522"/>
      <c r="IU141" s="522"/>
      <c r="IV141" s="522"/>
      <c r="IW141" s="522"/>
      <c r="IX141" s="522"/>
      <c r="IY141" s="522"/>
      <c r="IZ141" s="522"/>
      <c r="JA141" s="522"/>
      <c r="JB141" s="522"/>
      <c r="JC141" s="523"/>
      <c r="JD141" s="254">
        <f t="shared" si="326"/>
        <v>0</v>
      </c>
      <c r="JG141" s="254"/>
      <c r="JH141" s="254"/>
      <c r="JI141" s="254"/>
      <c r="JJ141" s="254"/>
      <c r="JK141" s="254"/>
      <c r="JL141" s="254"/>
      <c r="JM141" s="254"/>
      <c r="JN141" s="254"/>
      <c r="JO141" s="254"/>
      <c r="JP141" s="254"/>
      <c r="JQ141" s="254"/>
      <c r="JR141" s="254"/>
      <c r="JS141" s="254"/>
      <c r="JT141" s="254"/>
      <c r="JU141" s="254"/>
      <c r="JV141" s="254"/>
      <c r="JW141" s="254"/>
      <c r="JX141" s="254"/>
      <c r="JY141" s="522"/>
      <c r="JZ141" s="522"/>
      <c r="KA141" s="522"/>
      <c r="KB141" s="522"/>
      <c r="KC141" s="522"/>
      <c r="KD141" s="522"/>
      <c r="KE141" s="522"/>
      <c r="KF141" s="522"/>
      <c r="KG141" s="522"/>
      <c r="KH141" s="522"/>
      <c r="KI141" s="522"/>
      <c r="KJ141" s="522"/>
      <c r="KK141" s="242">
        <f t="shared" si="341"/>
        <v>0</v>
      </c>
      <c r="KL141" s="234"/>
      <c r="KN141" s="254"/>
      <c r="KO141" s="254"/>
      <c r="KP141" s="254"/>
      <c r="KQ141" s="254"/>
      <c r="KR141" s="254"/>
      <c r="KS141" s="254"/>
      <c r="KT141" s="254"/>
      <c r="KU141" s="254"/>
      <c r="KV141" s="254"/>
      <c r="KW141" s="254"/>
      <c r="KX141" s="254"/>
      <c r="KY141" s="254"/>
      <c r="KZ141" s="254"/>
      <c r="LA141" s="254"/>
      <c r="LB141" s="254"/>
      <c r="LC141" s="254"/>
      <c r="LD141" s="254"/>
      <c r="LE141" s="254"/>
      <c r="LF141" s="522"/>
      <c r="LG141" s="522"/>
      <c r="LH141" s="522"/>
      <c r="LI141" s="522"/>
      <c r="LJ141" s="522"/>
      <c r="LK141" s="522"/>
      <c r="LL141" s="522"/>
      <c r="LM141" s="522"/>
      <c r="LN141" s="522"/>
      <c r="LO141" s="522"/>
      <c r="LP141" s="522"/>
      <c r="LQ141" s="522"/>
      <c r="LR141" s="242">
        <f t="shared" si="342"/>
        <v>0</v>
      </c>
      <c r="LU141" s="254"/>
      <c r="LV141" s="254"/>
      <c r="LW141" s="254"/>
      <c r="LX141" s="254"/>
      <c r="LY141" s="254"/>
      <c r="LZ141" s="254"/>
      <c r="MA141" s="254"/>
      <c r="MB141" s="254"/>
      <c r="MC141" s="254"/>
      <c r="MD141" s="254"/>
      <c r="ME141" s="254"/>
      <c r="MF141" s="254"/>
      <c r="MG141" s="254"/>
      <c r="MH141" s="254"/>
      <c r="MI141" s="254"/>
      <c r="MJ141" s="254"/>
      <c r="MK141" s="254"/>
      <c r="ML141" s="254"/>
      <c r="MM141" s="522"/>
      <c r="MN141" s="522"/>
      <c r="MO141" s="522"/>
      <c r="MP141" s="522"/>
      <c r="MQ141" s="522"/>
      <c r="MR141" s="522"/>
      <c r="MS141" s="522"/>
      <c r="MT141" s="522"/>
      <c r="MU141" s="522"/>
      <c r="MV141" s="522"/>
      <c r="MW141" s="522"/>
      <c r="MX141" s="522"/>
      <c r="MY141" s="242">
        <f t="shared" si="343"/>
        <v>0</v>
      </c>
      <c r="NB141" s="254"/>
      <c r="NC141" s="254"/>
      <c r="ND141" s="254"/>
      <c r="NE141" s="254"/>
      <c r="NF141" s="254"/>
      <c r="NG141" s="254"/>
      <c r="NH141" s="254"/>
      <c r="NI141" s="254"/>
      <c r="NJ141" s="254"/>
      <c r="NK141" s="254"/>
      <c r="NL141" s="254"/>
      <c r="NM141" s="254"/>
      <c r="NN141" s="254"/>
      <c r="NO141" s="254"/>
      <c r="NP141" s="254"/>
      <c r="NQ141" s="254"/>
      <c r="NR141" s="254"/>
      <c r="NS141" s="254"/>
      <c r="NT141" s="522"/>
      <c r="NU141" s="522"/>
      <c r="NV141" s="522"/>
      <c r="NW141" s="522"/>
      <c r="NX141" s="522"/>
      <c r="NY141" s="522"/>
      <c r="NZ141" s="522"/>
      <c r="OA141" s="522"/>
      <c r="OB141" s="522"/>
      <c r="OC141" s="522"/>
      <c r="OD141" s="522"/>
      <c r="OE141" s="522"/>
      <c r="OF141" s="242">
        <f t="shared" si="348"/>
        <v>0</v>
      </c>
      <c r="OI141" s="254"/>
      <c r="OJ141" s="254"/>
      <c r="OK141" s="254"/>
      <c r="OL141" s="254"/>
      <c r="OM141" s="254"/>
      <c r="ON141" s="254"/>
      <c r="OO141" s="254"/>
      <c r="OP141" s="254"/>
      <c r="OQ141" s="254"/>
      <c r="OR141" s="254"/>
      <c r="OS141" s="254"/>
      <c r="OT141" s="254"/>
      <c r="OU141" s="254"/>
      <c r="OV141" s="254"/>
      <c r="OW141" s="254"/>
      <c r="OX141" s="254"/>
      <c r="OY141" s="254"/>
      <c r="OZ141" s="254"/>
      <c r="PA141" s="522"/>
      <c r="PB141" s="522"/>
      <c r="PC141" s="522"/>
      <c r="PD141" s="522"/>
      <c r="PE141" s="522"/>
      <c r="PF141" s="522"/>
      <c r="PG141" s="522"/>
      <c r="PH141" s="522"/>
      <c r="PI141" s="522"/>
      <c r="PJ141" s="522"/>
      <c r="PK141" s="522"/>
      <c r="PL141" s="522"/>
      <c r="PM141" s="240">
        <f t="shared" si="344"/>
        <v>0</v>
      </c>
      <c r="PP141" s="254"/>
      <c r="PQ141" s="254"/>
      <c r="PR141" s="254"/>
      <c r="PS141" s="254"/>
      <c r="PT141" s="254"/>
      <c r="PU141" s="254"/>
      <c r="PV141" s="254"/>
      <c r="PW141" s="254"/>
      <c r="PX141" s="254"/>
      <c r="PY141" s="254"/>
      <c r="PZ141" s="254"/>
      <c r="QA141" s="254"/>
      <c r="QB141" s="254"/>
      <c r="QC141" s="254"/>
      <c r="QD141" s="254"/>
      <c r="QE141" s="254"/>
      <c r="QF141" s="254"/>
      <c r="QG141" s="254"/>
      <c r="QH141" s="522"/>
      <c r="QI141" s="522"/>
      <c r="QJ141" s="522"/>
      <c r="QK141" s="522"/>
      <c r="QL141" s="522"/>
      <c r="QM141" s="522"/>
      <c r="QN141" s="522"/>
      <c r="QO141" s="522"/>
      <c r="QP141" s="522"/>
      <c r="QQ141" s="522"/>
      <c r="QR141" s="522"/>
      <c r="QS141" s="522"/>
      <c r="QT141" s="242">
        <f t="shared" si="345"/>
        <v>0</v>
      </c>
      <c r="QU141" s="235"/>
      <c r="QV141" s="235"/>
      <c r="QW141" s="254"/>
      <c r="QX141" s="254"/>
      <c r="QY141" s="254"/>
      <c r="QZ141" s="254"/>
      <c r="RA141" s="254"/>
      <c r="RB141" s="254"/>
      <c r="RC141" s="254"/>
      <c r="RD141" s="254"/>
      <c r="RE141" s="254"/>
      <c r="RF141" s="254"/>
      <c r="RG141" s="254"/>
      <c r="RH141" s="254"/>
      <c r="RI141" s="254"/>
      <c r="RJ141" s="254"/>
      <c r="RK141" s="254"/>
      <c r="RL141" s="254"/>
      <c r="RM141" s="254"/>
      <c r="RN141" s="254"/>
      <c r="RO141" s="522"/>
      <c r="RP141" s="522"/>
      <c r="RQ141" s="522"/>
      <c r="RR141" s="522"/>
      <c r="RS141" s="522"/>
      <c r="RT141" s="522"/>
      <c r="RU141" s="522"/>
      <c r="RV141" s="522"/>
      <c r="RW141" s="522"/>
      <c r="RX141" s="522"/>
      <c r="RY141" s="522"/>
      <c r="RZ141" s="522"/>
      <c r="SA141" s="522"/>
    </row>
    <row r="142" spans="1:495" ht="15" hidden="1" outlineLevel="1">
      <c r="A142" s="604">
        <f t="shared" si="253"/>
        <v>130</v>
      </c>
      <c r="B142" s="521"/>
      <c r="C142" s="522"/>
      <c r="D142" s="522"/>
      <c r="E142" s="327"/>
      <c r="F142" s="254"/>
      <c r="G142" s="522"/>
      <c r="H142" s="522"/>
      <c r="I142" s="522"/>
      <c r="J142" s="522"/>
      <c r="K142" s="522"/>
      <c r="L142" s="522"/>
      <c r="M142" s="522"/>
      <c r="N142" s="522"/>
      <c r="O142" s="522"/>
      <c r="P142" s="522"/>
      <c r="Q142" s="522"/>
      <c r="R142" s="522"/>
      <c r="S142" s="522"/>
      <c r="T142" s="522"/>
      <c r="U142" s="522"/>
      <c r="V142" s="522"/>
      <c r="W142" s="522"/>
      <c r="X142" s="522"/>
      <c r="Y142" s="522"/>
      <c r="Z142" s="522"/>
      <c r="AA142" s="522"/>
      <c r="AB142" s="522"/>
      <c r="AC142" s="522"/>
      <c r="AD142" s="522"/>
      <c r="AE142" s="522"/>
      <c r="AF142" s="522"/>
      <c r="AG142" s="522"/>
      <c r="AH142" s="524"/>
      <c r="AI142" s="524"/>
      <c r="AJ142" s="254"/>
      <c r="AK142" s="254"/>
      <c r="AL142" s="254"/>
      <c r="AM142" s="254"/>
      <c r="AN142" s="254"/>
      <c r="AO142" s="254"/>
      <c r="AP142" s="254"/>
      <c r="AQ142" s="254"/>
      <c r="AR142" s="254"/>
      <c r="AS142" s="254"/>
      <c r="AT142" s="254"/>
      <c r="AU142" s="254"/>
      <c r="AV142" s="254"/>
      <c r="AW142" s="254"/>
      <c r="AX142" s="254"/>
      <c r="AY142" s="254"/>
      <c r="AZ142" s="254"/>
      <c r="BA142" s="254"/>
      <c r="BB142" s="522"/>
      <c r="BC142" s="522"/>
      <c r="BD142" s="522"/>
      <c r="BE142" s="522"/>
      <c r="BF142" s="522"/>
      <c r="BG142" s="522"/>
      <c r="BH142" s="522"/>
      <c r="BI142" s="522"/>
      <c r="BJ142" s="522"/>
      <c r="BK142" s="522"/>
      <c r="BL142" s="522"/>
      <c r="BM142" s="522"/>
      <c r="BN142" s="522"/>
      <c r="BO142" s="524"/>
      <c r="BP142" s="524"/>
      <c r="BQ142" s="254"/>
      <c r="BR142" s="254"/>
      <c r="BS142" s="254"/>
      <c r="BT142" s="254"/>
      <c r="BU142" s="254"/>
      <c r="BV142" s="254"/>
      <c r="BW142" s="254"/>
      <c r="BX142" s="254"/>
      <c r="BY142" s="254"/>
      <c r="BZ142" s="254"/>
      <c r="CA142" s="254"/>
      <c r="CB142" s="254"/>
      <c r="CC142" s="254"/>
      <c r="CD142" s="254"/>
      <c r="CE142" s="254"/>
      <c r="CF142" s="254"/>
      <c r="CG142" s="254"/>
      <c r="CH142" s="254"/>
      <c r="CI142" s="522"/>
      <c r="CJ142" s="522"/>
      <c r="CK142" s="522"/>
      <c r="CL142" s="522"/>
      <c r="CM142" s="522"/>
      <c r="CN142" s="522"/>
      <c r="CO142" s="522"/>
      <c r="CP142" s="522"/>
      <c r="CQ142" s="522"/>
      <c r="CR142" s="522"/>
      <c r="CS142" s="522"/>
      <c r="CT142" s="522"/>
      <c r="CU142" s="522"/>
      <c r="CV142" s="524"/>
      <c r="CW142" s="524"/>
      <c r="CX142" s="254"/>
      <c r="CY142" s="254"/>
      <c r="CZ142" s="254"/>
      <c r="DA142" s="254"/>
      <c r="DB142" s="254"/>
      <c r="DC142" s="254"/>
      <c r="DD142" s="254"/>
      <c r="DE142" s="254"/>
      <c r="DF142" s="254"/>
      <c r="DG142" s="254"/>
      <c r="DH142" s="254"/>
      <c r="DI142" s="254"/>
      <c r="DJ142" s="254"/>
      <c r="DK142" s="254"/>
      <c r="DL142" s="254"/>
      <c r="DM142" s="254"/>
      <c r="DN142" s="254"/>
      <c r="DO142" s="254"/>
      <c r="DP142" s="522"/>
      <c r="DQ142" s="522"/>
      <c r="DR142" s="522"/>
      <c r="DS142" s="522"/>
      <c r="DT142" s="522"/>
      <c r="DU142" s="522"/>
      <c r="DV142" s="522"/>
      <c r="DW142" s="522"/>
      <c r="DX142" s="522"/>
      <c r="DY142" s="522"/>
      <c r="DZ142" s="522"/>
      <c r="EA142" s="522"/>
      <c r="EB142" s="522"/>
      <c r="EC142" s="524"/>
      <c r="ED142" s="524"/>
      <c r="EE142" s="254"/>
      <c r="EF142" s="254"/>
      <c r="EG142" s="254"/>
      <c r="EH142" s="254"/>
      <c r="EI142" s="254"/>
      <c r="EJ142" s="254"/>
      <c r="EK142" s="254"/>
      <c r="EL142" s="254"/>
      <c r="EM142" s="254"/>
      <c r="EN142" s="254"/>
      <c r="EO142" s="254"/>
      <c r="EP142" s="254"/>
      <c r="EQ142" s="254"/>
      <c r="ER142" s="254"/>
      <c r="ES142" s="254"/>
      <c r="ET142" s="254"/>
      <c r="EU142" s="254"/>
      <c r="EV142" s="254"/>
      <c r="EW142" s="522"/>
      <c r="EX142" s="522"/>
      <c r="EY142" s="522"/>
      <c r="EZ142" s="522"/>
      <c r="FA142" s="522"/>
      <c r="FB142" s="522"/>
      <c r="FC142" s="522"/>
      <c r="FD142" s="522"/>
      <c r="FE142" s="522"/>
      <c r="FF142" s="522"/>
      <c r="FG142" s="522"/>
      <c r="FH142" s="522"/>
      <c r="FI142" s="522"/>
      <c r="FJ142" s="524"/>
      <c r="FK142" s="524"/>
      <c r="FL142" s="254"/>
      <c r="FM142" s="254"/>
      <c r="FN142" s="254"/>
      <c r="FO142" s="254"/>
      <c r="FP142" s="254"/>
      <c r="FQ142" s="254"/>
      <c r="FR142" s="254"/>
      <c r="FS142" s="254"/>
      <c r="FT142" s="254"/>
      <c r="FU142" s="254"/>
      <c r="FV142" s="254"/>
      <c r="FW142" s="254"/>
      <c r="FX142" s="254"/>
      <c r="FY142" s="254"/>
      <c r="FZ142" s="254"/>
      <c r="GA142" s="254"/>
      <c r="GB142" s="254"/>
      <c r="GC142" s="254"/>
      <c r="GD142" s="522"/>
      <c r="GE142" s="522"/>
      <c r="GF142" s="522"/>
      <c r="GG142" s="522"/>
      <c r="GH142" s="522"/>
      <c r="GI142" s="522"/>
      <c r="GJ142" s="522"/>
      <c r="GK142" s="522"/>
      <c r="GL142" s="522"/>
      <c r="GM142" s="522"/>
      <c r="GN142" s="522"/>
      <c r="GO142" s="522"/>
      <c r="GP142" s="522"/>
      <c r="GQ142" s="524"/>
      <c r="GR142" s="524"/>
      <c r="GS142" s="254"/>
      <c r="GT142" s="254"/>
      <c r="GU142" s="254"/>
      <c r="GV142" s="254"/>
      <c r="GW142" s="254"/>
      <c r="GX142" s="254"/>
      <c r="GY142" s="254"/>
      <c r="GZ142" s="254"/>
      <c r="HA142" s="254"/>
      <c r="HB142" s="254"/>
      <c r="HC142" s="254"/>
      <c r="HD142" s="254"/>
      <c r="HE142" s="254"/>
      <c r="HF142" s="254"/>
      <c r="HG142" s="254"/>
      <c r="HH142" s="254"/>
      <c r="HI142" s="254"/>
      <c r="HJ142" s="254"/>
      <c r="HK142" s="522"/>
      <c r="HL142" s="522"/>
      <c r="HM142" s="522"/>
      <c r="HN142" s="522"/>
      <c r="HO142" s="522"/>
      <c r="HP142" s="522"/>
      <c r="HQ142" s="522"/>
      <c r="HR142" s="522"/>
      <c r="HS142" s="522"/>
      <c r="HT142" s="522"/>
      <c r="HU142" s="522"/>
      <c r="HV142" s="522"/>
      <c r="HW142" s="522"/>
      <c r="HZ142" s="254"/>
      <c r="IA142" s="254"/>
      <c r="IB142" s="254"/>
      <c r="IC142" s="254"/>
      <c r="ID142" s="254"/>
      <c r="IE142" s="254"/>
      <c r="IF142" s="254"/>
      <c r="IG142" s="254"/>
      <c r="IH142" s="254"/>
      <c r="II142" s="254"/>
      <c r="IJ142" s="254"/>
      <c r="IK142" s="254"/>
      <c r="IL142" s="254"/>
      <c r="IM142" s="254"/>
      <c r="IN142" s="254"/>
      <c r="IO142" s="254"/>
      <c r="IP142" s="254"/>
      <c r="IQ142" s="254"/>
      <c r="IR142" s="522"/>
      <c r="IS142" s="522"/>
      <c r="IT142" s="522"/>
      <c r="IU142" s="522"/>
      <c r="IV142" s="522"/>
      <c r="IW142" s="522"/>
      <c r="IX142" s="522"/>
      <c r="IY142" s="522"/>
      <c r="IZ142" s="522"/>
      <c r="JA142" s="522"/>
      <c r="JB142" s="522"/>
      <c r="JC142" s="523"/>
      <c r="JD142" s="254">
        <f t="shared" si="326"/>
        <v>0</v>
      </c>
      <c r="JG142" s="254"/>
      <c r="JH142" s="254"/>
      <c r="JI142" s="254"/>
      <c r="JJ142" s="254"/>
      <c r="JK142" s="254"/>
      <c r="JL142" s="254"/>
      <c r="JM142" s="254"/>
      <c r="JN142" s="254"/>
      <c r="JO142" s="254"/>
      <c r="JP142" s="254"/>
      <c r="JQ142" s="254"/>
      <c r="JR142" s="254"/>
      <c r="JS142" s="254"/>
      <c r="JT142" s="254"/>
      <c r="JU142" s="254"/>
      <c r="JV142" s="254"/>
      <c r="JW142" s="254"/>
      <c r="JX142" s="254"/>
      <c r="JY142" s="522"/>
      <c r="JZ142" s="522"/>
      <c r="KA142" s="522"/>
      <c r="KB142" s="522"/>
      <c r="KC142" s="522"/>
      <c r="KD142" s="522"/>
      <c r="KE142" s="522"/>
      <c r="KF142" s="522"/>
      <c r="KG142" s="522"/>
      <c r="KH142" s="522"/>
      <c r="KI142" s="522"/>
      <c r="KJ142" s="522"/>
      <c r="KK142" s="242">
        <f t="shared" si="341"/>
        <v>0</v>
      </c>
      <c r="KL142" s="234"/>
      <c r="KN142" s="254"/>
      <c r="KO142" s="254"/>
      <c r="KP142" s="254"/>
      <c r="KQ142" s="254"/>
      <c r="KR142" s="254"/>
      <c r="KS142" s="254"/>
      <c r="KT142" s="254"/>
      <c r="KU142" s="254"/>
      <c r="KV142" s="254"/>
      <c r="KW142" s="254"/>
      <c r="KX142" s="254"/>
      <c r="KY142" s="254"/>
      <c r="KZ142" s="254"/>
      <c r="LA142" s="254"/>
      <c r="LB142" s="254"/>
      <c r="LC142" s="254"/>
      <c r="LD142" s="254"/>
      <c r="LE142" s="254"/>
      <c r="LF142" s="522"/>
      <c r="LG142" s="522"/>
      <c r="LH142" s="522"/>
      <c r="LI142" s="522"/>
      <c r="LJ142" s="522"/>
      <c r="LK142" s="522"/>
      <c r="LL142" s="522"/>
      <c r="LM142" s="522"/>
      <c r="LN142" s="522"/>
      <c r="LO142" s="522"/>
      <c r="LP142" s="522"/>
      <c r="LQ142" s="522"/>
      <c r="LR142" s="242">
        <f t="shared" si="342"/>
        <v>0</v>
      </c>
      <c r="LU142" s="254"/>
      <c r="LV142" s="254"/>
      <c r="LW142" s="254"/>
      <c r="LX142" s="254"/>
      <c r="LY142" s="254"/>
      <c r="LZ142" s="254"/>
      <c r="MA142" s="254"/>
      <c r="MB142" s="254"/>
      <c r="MC142" s="254"/>
      <c r="MD142" s="254"/>
      <c r="ME142" s="254"/>
      <c r="MF142" s="254"/>
      <c r="MG142" s="254"/>
      <c r="MH142" s="254"/>
      <c r="MI142" s="254"/>
      <c r="MJ142" s="254"/>
      <c r="MK142" s="254"/>
      <c r="ML142" s="254"/>
      <c r="MM142" s="522"/>
      <c r="MN142" s="522"/>
      <c r="MO142" s="522"/>
      <c r="MP142" s="522"/>
      <c r="MQ142" s="522"/>
      <c r="MR142" s="522"/>
      <c r="MS142" s="522"/>
      <c r="MT142" s="522"/>
      <c r="MU142" s="522"/>
      <c r="MV142" s="522"/>
      <c r="MW142" s="522"/>
      <c r="MX142" s="522"/>
      <c r="MY142" s="242">
        <f t="shared" si="343"/>
        <v>0</v>
      </c>
      <c r="NB142" s="254"/>
      <c r="NC142" s="254"/>
      <c r="ND142" s="254"/>
      <c r="NE142" s="254"/>
      <c r="NF142" s="254"/>
      <c r="NG142" s="254"/>
      <c r="NH142" s="254"/>
      <c r="NI142" s="254"/>
      <c r="NJ142" s="254"/>
      <c r="NK142" s="254"/>
      <c r="NL142" s="254"/>
      <c r="NM142" s="254"/>
      <c r="NN142" s="254"/>
      <c r="NO142" s="254"/>
      <c r="NP142" s="254"/>
      <c r="NQ142" s="254"/>
      <c r="NR142" s="254"/>
      <c r="NS142" s="254"/>
      <c r="NT142" s="522"/>
      <c r="NU142" s="522"/>
      <c r="NV142" s="522"/>
      <c r="NW142" s="522"/>
      <c r="NX142" s="522"/>
      <c r="NY142" s="522"/>
      <c r="NZ142" s="522"/>
      <c r="OA142" s="522"/>
      <c r="OB142" s="522"/>
      <c r="OC142" s="522"/>
      <c r="OD142" s="522"/>
      <c r="OE142" s="522"/>
      <c r="OF142" s="242">
        <f t="shared" si="348"/>
        <v>0</v>
      </c>
      <c r="OI142" s="254"/>
      <c r="OJ142" s="254"/>
      <c r="OK142" s="254"/>
      <c r="OL142" s="254"/>
      <c r="OM142" s="254"/>
      <c r="ON142" s="254"/>
      <c r="OO142" s="254"/>
      <c r="OP142" s="254"/>
      <c r="OQ142" s="254"/>
      <c r="OR142" s="254"/>
      <c r="OS142" s="254"/>
      <c r="OT142" s="254"/>
      <c r="OU142" s="254"/>
      <c r="OV142" s="254"/>
      <c r="OW142" s="254"/>
      <c r="OX142" s="254"/>
      <c r="OY142" s="254"/>
      <c r="OZ142" s="254"/>
      <c r="PA142" s="522"/>
      <c r="PB142" s="522"/>
      <c r="PC142" s="522"/>
      <c r="PD142" s="522"/>
      <c r="PE142" s="522"/>
      <c r="PF142" s="522"/>
      <c r="PG142" s="522"/>
      <c r="PH142" s="522"/>
      <c r="PI142" s="522"/>
      <c r="PJ142" s="522"/>
      <c r="PK142" s="522"/>
      <c r="PL142" s="522"/>
      <c r="PM142" s="240">
        <f t="shared" si="344"/>
        <v>0</v>
      </c>
      <c r="PP142" s="254"/>
      <c r="PQ142" s="254"/>
      <c r="PR142" s="254"/>
      <c r="PS142" s="254"/>
      <c r="PT142" s="254"/>
      <c r="PU142" s="254"/>
      <c r="PV142" s="254"/>
      <c r="PW142" s="254"/>
      <c r="PX142" s="254"/>
      <c r="PY142" s="254"/>
      <c r="PZ142" s="254"/>
      <c r="QA142" s="254"/>
      <c r="QB142" s="254"/>
      <c r="QC142" s="254"/>
      <c r="QD142" s="254"/>
      <c r="QE142" s="254"/>
      <c r="QF142" s="254"/>
      <c r="QG142" s="254"/>
      <c r="QH142" s="522"/>
      <c r="QI142" s="522"/>
      <c r="QJ142" s="522"/>
      <c r="QK142" s="522"/>
      <c r="QL142" s="522"/>
      <c r="QM142" s="522"/>
      <c r="QN142" s="522"/>
      <c r="QO142" s="522"/>
      <c r="QP142" s="522"/>
      <c r="QQ142" s="522"/>
      <c r="QR142" s="522"/>
      <c r="QS142" s="522"/>
      <c r="QT142" s="242">
        <f t="shared" si="345"/>
        <v>0</v>
      </c>
      <c r="QU142" s="235"/>
      <c r="QV142" s="235"/>
      <c r="QW142" s="254"/>
      <c r="QX142" s="254"/>
      <c r="QY142" s="254"/>
      <c r="QZ142" s="254"/>
      <c r="RA142" s="254"/>
      <c r="RB142" s="254"/>
      <c r="RC142" s="254"/>
      <c r="RD142" s="254"/>
      <c r="RE142" s="254"/>
      <c r="RF142" s="254"/>
      <c r="RG142" s="254"/>
      <c r="RH142" s="254"/>
      <c r="RI142" s="254"/>
      <c r="RJ142" s="254"/>
      <c r="RK142" s="254"/>
      <c r="RL142" s="254"/>
      <c r="RM142" s="254"/>
      <c r="RN142" s="254"/>
      <c r="RO142" s="522"/>
      <c r="RP142" s="522"/>
      <c r="RQ142" s="522"/>
      <c r="RR142" s="522"/>
      <c r="RS142" s="522"/>
      <c r="RT142" s="522"/>
      <c r="RU142" s="522"/>
      <c r="RV142" s="522"/>
      <c r="RW142" s="522"/>
      <c r="RX142" s="522"/>
      <c r="RY142" s="522"/>
      <c r="RZ142" s="522"/>
      <c r="SA142" s="522"/>
    </row>
    <row r="143" spans="1:495" ht="15" hidden="1" outlineLevel="1">
      <c r="A143" s="604">
        <f t="shared" ref="A143:A206" si="349">A142+1</f>
        <v>131</v>
      </c>
      <c r="B143" s="521"/>
      <c r="C143" s="522"/>
      <c r="D143" s="522"/>
      <c r="E143" s="327"/>
      <c r="F143" s="254"/>
      <c r="G143" s="522"/>
      <c r="H143" s="522"/>
      <c r="I143" s="522"/>
      <c r="J143" s="522"/>
      <c r="K143" s="522"/>
      <c r="L143" s="522"/>
      <c r="M143" s="522"/>
      <c r="N143" s="522"/>
      <c r="O143" s="522"/>
      <c r="P143" s="522"/>
      <c r="Q143" s="522"/>
      <c r="R143" s="522"/>
      <c r="S143" s="522"/>
      <c r="T143" s="522"/>
      <c r="U143" s="522"/>
      <c r="V143" s="522"/>
      <c r="W143" s="522"/>
      <c r="X143" s="522"/>
      <c r="Y143" s="522"/>
      <c r="Z143" s="522"/>
      <c r="AA143" s="522"/>
      <c r="AB143" s="522"/>
      <c r="AC143" s="522"/>
      <c r="AD143" s="522"/>
      <c r="AE143" s="522"/>
      <c r="AF143" s="522"/>
      <c r="AG143" s="522"/>
      <c r="AH143" s="524"/>
      <c r="AI143" s="524"/>
      <c r="AJ143" s="254"/>
      <c r="AK143" s="254"/>
      <c r="AL143" s="254"/>
      <c r="AM143" s="254"/>
      <c r="AN143" s="254"/>
      <c r="AO143" s="254"/>
      <c r="AP143" s="254"/>
      <c r="AQ143" s="254"/>
      <c r="AR143" s="254"/>
      <c r="AS143" s="254"/>
      <c r="AT143" s="254"/>
      <c r="AU143" s="254"/>
      <c r="AV143" s="254"/>
      <c r="AW143" s="254"/>
      <c r="AX143" s="254"/>
      <c r="AY143" s="254"/>
      <c r="AZ143" s="254"/>
      <c r="BA143" s="254"/>
      <c r="BB143" s="522"/>
      <c r="BC143" s="522"/>
      <c r="BD143" s="522"/>
      <c r="BE143" s="522"/>
      <c r="BF143" s="522"/>
      <c r="BG143" s="522"/>
      <c r="BH143" s="522"/>
      <c r="BI143" s="522"/>
      <c r="BJ143" s="522"/>
      <c r="BK143" s="522"/>
      <c r="BL143" s="522"/>
      <c r="BM143" s="522"/>
      <c r="BN143" s="522"/>
      <c r="BO143" s="524"/>
      <c r="BP143" s="524"/>
      <c r="BQ143" s="254"/>
      <c r="BR143" s="254"/>
      <c r="BS143" s="254"/>
      <c r="BT143" s="254"/>
      <c r="BU143" s="254"/>
      <c r="BV143" s="254"/>
      <c r="BW143" s="254"/>
      <c r="BX143" s="254"/>
      <c r="BY143" s="254"/>
      <c r="BZ143" s="254"/>
      <c r="CA143" s="254"/>
      <c r="CB143" s="254"/>
      <c r="CC143" s="254"/>
      <c r="CD143" s="254"/>
      <c r="CE143" s="254"/>
      <c r="CF143" s="254"/>
      <c r="CG143" s="254"/>
      <c r="CH143" s="254"/>
      <c r="CI143" s="522"/>
      <c r="CJ143" s="522"/>
      <c r="CK143" s="522"/>
      <c r="CL143" s="522"/>
      <c r="CM143" s="522"/>
      <c r="CN143" s="522"/>
      <c r="CO143" s="522"/>
      <c r="CP143" s="522"/>
      <c r="CQ143" s="522"/>
      <c r="CR143" s="522"/>
      <c r="CS143" s="522"/>
      <c r="CT143" s="522"/>
      <c r="CU143" s="522"/>
      <c r="CV143" s="524"/>
      <c r="CW143" s="524"/>
      <c r="CX143" s="254"/>
      <c r="CY143" s="254"/>
      <c r="CZ143" s="254"/>
      <c r="DA143" s="254"/>
      <c r="DB143" s="254"/>
      <c r="DC143" s="254"/>
      <c r="DD143" s="254"/>
      <c r="DE143" s="254"/>
      <c r="DF143" s="254"/>
      <c r="DG143" s="254"/>
      <c r="DH143" s="254"/>
      <c r="DI143" s="254"/>
      <c r="DJ143" s="254"/>
      <c r="DK143" s="254"/>
      <c r="DL143" s="254"/>
      <c r="DM143" s="254"/>
      <c r="DN143" s="254"/>
      <c r="DO143" s="254"/>
      <c r="DP143" s="522"/>
      <c r="DQ143" s="522"/>
      <c r="DR143" s="522"/>
      <c r="DS143" s="522"/>
      <c r="DT143" s="522"/>
      <c r="DU143" s="522"/>
      <c r="DV143" s="522"/>
      <c r="DW143" s="522"/>
      <c r="DX143" s="522"/>
      <c r="DY143" s="522"/>
      <c r="DZ143" s="522"/>
      <c r="EA143" s="522"/>
      <c r="EB143" s="522"/>
      <c r="EC143" s="524"/>
      <c r="ED143" s="524"/>
      <c r="EE143" s="254"/>
      <c r="EF143" s="254"/>
      <c r="EG143" s="254"/>
      <c r="EH143" s="254"/>
      <c r="EI143" s="254"/>
      <c r="EJ143" s="254"/>
      <c r="EK143" s="254"/>
      <c r="EL143" s="254"/>
      <c r="EM143" s="254"/>
      <c r="EN143" s="254"/>
      <c r="EO143" s="254"/>
      <c r="EP143" s="254"/>
      <c r="EQ143" s="254"/>
      <c r="ER143" s="254"/>
      <c r="ES143" s="254"/>
      <c r="ET143" s="254"/>
      <c r="EU143" s="254"/>
      <c r="EV143" s="254"/>
      <c r="EW143" s="522"/>
      <c r="EX143" s="522"/>
      <c r="EY143" s="522"/>
      <c r="EZ143" s="522"/>
      <c r="FA143" s="522"/>
      <c r="FB143" s="522"/>
      <c r="FC143" s="522"/>
      <c r="FD143" s="522"/>
      <c r="FE143" s="522"/>
      <c r="FF143" s="522"/>
      <c r="FG143" s="522"/>
      <c r="FH143" s="522"/>
      <c r="FI143" s="522"/>
      <c r="FJ143" s="524"/>
      <c r="FK143" s="524"/>
      <c r="FL143" s="254"/>
      <c r="FM143" s="254"/>
      <c r="FN143" s="254"/>
      <c r="FO143" s="254"/>
      <c r="FP143" s="254"/>
      <c r="FQ143" s="254"/>
      <c r="FR143" s="254"/>
      <c r="FS143" s="254"/>
      <c r="FT143" s="254"/>
      <c r="FU143" s="254"/>
      <c r="FV143" s="254"/>
      <c r="FW143" s="254"/>
      <c r="FX143" s="254"/>
      <c r="FY143" s="254"/>
      <c r="FZ143" s="254"/>
      <c r="GA143" s="254"/>
      <c r="GB143" s="254"/>
      <c r="GC143" s="254"/>
      <c r="GD143" s="522"/>
      <c r="GE143" s="522"/>
      <c r="GF143" s="522"/>
      <c r="GG143" s="522"/>
      <c r="GH143" s="522"/>
      <c r="GI143" s="522"/>
      <c r="GJ143" s="522"/>
      <c r="GK143" s="522"/>
      <c r="GL143" s="522"/>
      <c r="GM143" s="522"/>
      <c r="GN143" s="522"/>
      <c r="GO143" s="522"/>
      <c r="GP143" s="522"/>
      <c r="GQ143" s="524"/>
      <c r="GR143" s="524"/>
      <c r="GS143" s="254"/>
      <c r="GT143" s="254"/>
      <c r="GU143" s="254"/>
      <c r="GV143" s="254"/>
      <c r="GW143" s="254"/>
      <c r="GX143" s="254"/>
      <c r="GY143" s="254"/>
      <c r="GZ143" s="254"/>
      <c r="HA143" s="254"/>
      <c r="HB143" s="254"/>
      <c r="HC143" s="254"/>
      <c r="HD143" s="254"/>
      <c r="HE143" s="254"/>
      <c r="HF143" s="254"/>
      <c r="HG143" s="254"/>
      <c r="HH143" s="254"/>
      <c r="HI143" s="254"/>
      <c r="HJ143" s="254"/>
      <c r="HK143" s="522"/>
      <c r="HL143" s="522"/>
      <c r="HM143" s="522"/>
      <c r="HN143" s="522"/>
      <c r="HO143" s="522"/>
      <c r="HP143" s="522"/>
      <c r="HQ143" s="522"/>
      <c r="HR143" s="522"/>
      <c r="HS143" s="522"/>
      <c r="HT143" s="522"/>
      <c r="HU143" s="522"/>
      <c r="HV143" s="522"/>
      <c r="HW143" s="522"/>
      <c r="HZ143" s="254"/>
      <c r="IA143" s="254"/>
      <c r="IB143" s="254"/>
      <c r="IC143" s="254"/>
      <c r="ID143" s="254"/>
      <c r="IE143" s="254"/>
      <c r="IF143" s="254"/>
      <c r="IG143" s="254"/>
      <c r="IH143" s="254"/>
      <c r="II143" s="254"/>
      <c r="IJ143" s="254"/>
      <c r="IK143" s="254"/>
      <c r="IL143" s="254"/>
      <c r="IM143" s="254"/>
      <c r="IN143" s="254"/>
      <c r="IO143" s="254"/>
      <c r="IP143" s="254"/>
      <c r="IQ143" s="254"/>
      <c r="IR143" s="522"/>
      <c r="IS143" s="522"/>
      <c r="IT143" s="522"/>
      <c r="IU143" s="522"/>
      <c r="IV143" s="522"/>
      <c r="IW143" s="522"/>
      <c r="IX143" s="522"/>
      <c r="IY143" s="522"/>
      <c r="IZ143" s="522"/>
      <c r="JA143" s="522"/>
      <c r="JB143" s="522"/>
      <c r="JC143" s="523"/>
      <c r="JD143" s="254">
        <f t="shared" si="326"/>
        <v>0</v>
      </c>
      <c r="JG143" s="254"/>
      <c r="JH143" s="254"/>
      <c r="JI143" s="254"/>
      <c r="JJ143" s="254"/>
      <c r="JK143" s="254"/>
      <c r="JL143" s="254"/>
      <c r="JM143" s="254"/>
      <c r="JN143" s="254"/>
      <c r="JO143" s="254"/>
      <c r="JP143" s="254"/>
      <c r="JQ143" s="254"/>
      <c r="JR143" s="254"/>
      <c r="JS143" s="254"/>
      <c r="JT143" s="254"/>
      <c r="JU143" s="254"/>
      <c r="JV143" s="254"/>
      <c r="JW143" s="254"/>
      <c r="JX143" s="254"/>
      <c r="JY143" s="522"/>
      <c r="JZ143" s="522"/>
      <c r="KA143" s="522"/>
      <c r="KB143" s="522"/>
      <c r="KC143" s="522"/>
      <c r="KD143" s="522"/>
      <c r="KE143" s="522"/>
      <c r="KF143" s="522"/>
      <c r="KG143" s="522"/>
      <c r="KH143" s="522"/>
      <c r="KI143" s="522"/>
      <c r="KJ143" s="522"/>
      <c r="KK143" s="242">
        <f t="shared" si="341"/>
        <v>0</v>
      </c>
      <c r="KL143" s="234"/>
      <c r="KN143" s="254"/>
      <c r="KO143" s="254"/>
      <c r="KP143" s="254"/>
      <c r="KQ143" s="254"/>
      <c r="KR143" s="254"/>
      <c r="KS143" s="254"/>
      <c r="KT143" s="254"/>
      <c r="KU143" s="254"/>
      <c r="KV143" s="254"/>
      <c r="KW143" s="254"/>
      <c r="KX143" s="254"/>
      <c r="KY143" s="254"/>
      <c r="KZ143" s="254"/>
      <c r="LA143" s="254"/>
      <c r="LB143" s="254"/>
      <c r="LC143" s="254"/>
      <c r="LD143" s="254"/>
      <c r="LE143" s="254"/>
      <c r="LF143" s="522"/>
      <c r="LG143" s="522"/>
      <c r="LH143" s="522"/>
      <c r="LI143" s="522"/>
      <c r="LJ143" s="522"/>
      <c r="LK143" s="522"/>
      <c r="LL143" s="522"/>
      <c r="LM143" s="522"/>
      <c r="LN143" s="522"/>
      <c r="LO143" s="522"/>
      <c r="LP143" s="522"/>
      <c r="LQ143" s="522"/>
      <c r="LR143" s="242">
        <f t="shared" ref="LR143:LR153" si="350">HLOOKUP($LR$13,$KN$13:$LQ$196,A143,0)</f>
        <v>0</v>
      </c>
      <c r="LU143" s="254"/>
      <c r="LV143" s="254"/>
      <c r="LW143" s="254"/>
      <c r="LX143" s="254"/>
      <c r="LY143" s="254"/>
      <c r="LZ143" s="254"/>
      <c r="MA143" s="254"/>
      <c r="MB143" s="254"/>
      <c r="MC143" s="254"/>
      <c r="MD143" s="254"/>
      <c r="ME143" s="254"/>
      <c r="MF143" s="254"/>
      <c r="MG143" s="254"/>
      <c r="MH143" s="254"/>
      <c r="MI143" s="254"/>
      <c r="MJ143" s="254"/>
      <c r="MK143" s="254"/>
      <c r="ML143" s="254"/>
      <c r="MM143" s="522"/>
      <c r="MN143" s="522"/>
      <c r="MO143" s="522"/>
      <c r="MP143" s="522"/>
      <c r="MQ143" s="522"/>
      <c r="MR143" s="522"/>
      <c r="MS143" s="522"/>
      <c r="MT143" s="522"/>
      <c r="MU143" s="522"/>
      <c r="MV143" s="522"/>
      <c r="MW143" s="522"/>
      <c r="MX143" s="522"/>
      <c r="MY143" s="242">
        <f t="shared" ref="MY143:MY153" si="351">HLOOKUP($MY$13,$LU$13:$LZ$196,A143,)</f>
        <v>0</v>
      </c>
      <c r="NB143" s="254"/>
      <c r="NC143" s="254"/>
      <c r="ND143" s="254"/>
      <c r="NE143" s="254"/>
      <c r="NF143" s="254"/>
      <c r="NG143" s="254"/>
      <c r="NH143" s="254"/>
      <c r="NI143" s="254"/>
      <c r="NJ143" s="254"/>
      <c r="NK143" s="254"/>
      <c r="NL143" s="254"/>
      <c r="NM143" s="254"/>
      <c r="NN143" s="254"/>
      <c r="NO143" s="254"/>
      <c r="NP143" s="254"/>
      <c r="NQ143" s="254"/>
      <c r="NR143" s="254"/>
      <c r="NS143" s="254"/>
      <c r="NT143" s="522"/>
      <c r="NU143" s="522"/>
      <c r="NV143" s="522"/>
      <c r="NW143" s="522"/>
      <c r="NX143" s="522"/>
      <c r="NY143" s="522"/>
      <c r="NZ143" s="522"/>
      <c r="OA143" s="522"/>
      <c r="OB143" s="522"/>
      <c r="OC143" s="522"/>
      <c r="OD143" s="522"/>
      <c r="OE143" s="522"/>
      <c r="OF143" s="242">
        <f t="shared" si="348"/>
        <v>0</v>
      </c>
      <c r="OI143" s="254"/>
      <c r="OJ143" s="254"/>
      <c r="OK143" s="254"/>
      <c r="OL143" s="254"/>
      <c r="OM143" s="254"/>
      <c r="ON143" s="254"/>
      <c r="OO143" s="254"/>
      <c r="OP143" s="254"/>
      <c r="OQ143" s="254"/>
      <c r="OR143" s="254"/>
      <c r="OS143" s="254"/>
      <c r="OT143" s="254"/>
      <c r="OU143" s="254"/>
      <c r="OV143" s="254"/>
      <c r="OW143" s="254"/>
      <c r="OX143" s="254"/>
      <c r="OY143" s="254"/>
      <c r="OZ143" s="254"/>
      <c r="PA143" s="522"/>
      <c r="PB143" s="522"/>
      <c r="PC143" s="522"/>
      <c r="PD143" s="522"/>
      <c r="PE143" s="522"/>
      <c r="PF143" s="522"/>
      <c r="PG143" s="522"/>
      <c r="PH143" s="522"/>
      <c r="PI143" s="522"/>
      <c r="PJ143" s="522"/>
      <c r="PK143" s="522"/>
      <c r="PL143" s="522"/>
      <c r="PM143" s="240">
        <f t="shared" ref="PM143:PM152" si="352">HLOOKUP($PM$13,$OI$13:$OL$196,A143,)</f>
        <v>0</v>
      </c>
      <c r="PP143" s="254"/>
      <c r="PQ143" s="254"/>
      <c r="PR143" s="254"/>
      <c r="PS143" s="254"/>
      <c r="PT143" s="254"/>
      <c r="PU143" s="254"/>
      <c r="PV143" s="254"/>
      <c r="PW143" s="254"/>
      <c r="PX143" s="254"/>
      <c r="PY143" s="254"/>
      <c r="PZ143" s="254"/>
      <c r="QA143" s="254"/>
      <c r="QB143" s="254"/>
      <c r="QC143" s="254"/>
      <c r="QD143" s="254"/>
      <c r="QE143" s="254"/>
      <c r="QF143" s="254"/>
      <c r="QG143" s="254"/>
      <c r="QH143" s="522"/>
      <c r="QI143" s="522"/>
      <c r="QJ143" s="522"/>
      <c r="QK143" s="522"/>
      <c r="QL143" s="522"/>
      <c r="QM143" s="522"/>
      <c r="QN143" s="522"/>
      <c r="QO143" s="522"/>
      <c r="QP143" s="522"/>
      <c r="QQ143" s="522"/>
      <c r="QR143" s="522"/>
      <c r="QS143" s="522"/>
      <c r="QT143" s="242">
        <f t="shared" ref="QT143:QT151" si="353">HLOOKUP($QT$13,$PP$13:$QS$196,A143)</f>
        <v>0</v>
      </c>
      <c r="QU143" s="235"/>
      <c r="QV143" s="235"/>
      <c r="QW143" s="254"/>
      <c r="QX143" s="254"/>
      <c r="QY143" s="254"/>
      <c r="QZ143" s="254"/>
      <c r="RA143" s="254"/>
      <c r="RB143" s="254"/>
      <c r="RC143" s="254"/>
      <c r="RD143" s="254"/>
      <c r="RE143" s="254"/>
      <c r="RF143" s="254"/>
      <c r="RG143" s="254"/>
      <c r="RH143" s="254"/>
      <c r="RI143" s="254"/>
      <c r="RJ143" s="254"/>
      <c r="RK143" s="254"/>
      <c r="RL143" s="254"/>
      <c r="RM143" s="254"/>
      <c r="RN143" s="254"/>
      <c r="RO143" s="522"/>
      <c r="RP143" s="522"/>
      <c r="RQ143" s="522"/>
      <c r="RR143" s="522"/>
      <c r="RS143" s="522"/>
      <c r="RT143" s="522"/>
      <c r="RU143" s="522"/>
      <c r="RV143" s="522"/>
      <c r="RW143" s="522"/>
      <c r="RX143" s="522"/>
      <c r="RY143" s="522"/>
      <c r="RZ143" s="522"/>
      <c r="SA143" s="522"/>
    </row>
    <row r="144" spans="1:495" ht="15" hidden="1" outlineLevel="1">
      <c r="A144" s="604">
        <f t="shared" si="349"/>
        <v>132</v>
      </c>
      <c r="B144" s="521"/>
      <c r="C144" s="522"/>
      <c r="D144" s="522"/>
      <c r="E144" s="327"/>
      <c r="F144" s="254"/>
      <c r="G144" s="522"/>
      <c r="H144" s="522"/>
      <c r="I144" s="522"/>
      <c r="J144" s="522"/>
      <c r="K144" s="522"/>
      <c r="L144" s="522"/>
      <c r="M144" s="522"/>
      <c r="N144" s="522"/>
      <c r="O144" s="522"/>
      <c r="P144" s="522"/>
      <c r="Q144" s="522"/>
      <c r="R144" s="522"/>
      <c r="S144" s="522"/>
      <c r="T144" s="522"/>
      <c r="U144" s="522"/>
      <c r="V144" s="522"/>
      <c r="W144" s="522"/>
      <c r="X144" s="522"/>
      <c r="Y144" s="522"/>
      <c r="Z144" s="522"/>
      <c r="AA144" s="522"/>
      <c r="AB144" s="522"/>
      <c r="AC144" s="522"/>
      <c r="AD144" s="522"/>
      <c r="AE144" s="522"/>
      <c r="AF144" s="522"/>
      <c r="AG144" s="522"/>
      <c r="AH144" s="524"/>
      <c r="AI144" s="524"/>
      <c r="AJ144" s="254"/>
      <c r="AK144" s="254"/>
      <c r="AL144" s="254"/>
      <c r="AM144" s="254"/>
      <c r="AN144" s="254"/>
      <c r="AO144" s="254"/>
      <c r="AP144" s="254"/>
      <c r="AQ144" s="254"/>
      <c r="AR144" s="254"/>
      <c r="AS144" s="254"/>
      <c r="AT144" s="254"/>
      <c r="AU144" s="254"/>
      <c r="AV144" s="254"/>
      <c r="AW144" s="254"/>
      <c r="AX144" s="254"/>
      <c r="AY144" s="254"/>
      <c r="AZ144" s="254"/>
      <c r="BA144" s="254"/>
      <c r="BB144" s="522"/>
      <c r="BC144" s="522"/>
      <c r="BD144" s="522"/>
      <c r="BE144" s="522"/>
      <c r="BF144" s="522"/>
      <c r="BG144" s="522"/>
      <c r="BH144" s="522"/>
      <c r="BI144" s="522"/>
      <c r="BJ144" s="522"/>
      <c r="BK144" s="522"/>
      <c r="BL144" s="522"/>
      <c r="BM144" s="522"/>
      <c r="BN144" s="522"/>
      <c r="BO144" s="524"/>
      <c r="BP144" s="524"/>
      <c r="BQ144" s="254"/>
      <c r="BR144" s="254"/>
      <c r="BS144" s="254"/>
      <c r="BT144" s="254"/>
      <c r="BU144" s="254"/>
      <c r="BV144" s="254"/>
      <c r="BW144" s="254"/>
      <c r="BX144" s="254"/>
      <c r="BY144" s="254"/>
      <c r="BZ144" s="254"/>
      <c r="CA144" s="254"/>
      <c r="CB144" s="254"/>
      <c r="CC144" s="254"/>
      <c r="CD144" s="254"/>
      <c r="CE144" s="254"/>
      <c r="CF144" s="254"/>
      <c r="CG144" s="254"/>
      <c r="CH144" s="254"/>
      <c r="CI144" s="522"/>
      <c r="CJ144" s="522"/>
      <c r="CK144" s="522"/>
      <c r="CL144" s="522"/>
      <c r="CM144" s="522"/>
      <c r="CN144" s="522"/>
      <c r="CO144" s="522"/>
      <c r="CP144" s="522"/>
      <c r="CQ144" s="522"/>
      <c r="CR144" s="522"/>
      <c r="CS144" s="522"/>
      <c r="CT144" s="522"/>
      <c r="CU144" s="522"/>
      <c r="CV144" s="524"/>
      <c r="CW144" s="524"/>
      <c r="CX144" s="254"/>
      <c r="CY144" s="254"/>
      <c r="CZ144" s="254"/>
      <c r="DA144" s="254"/>
      <c r="DB144" s="254"/>
      <c r="DC144" s="254"/>
      <c r="DD144" s="254"/>
      <c r="DE144" s="254"/>
      <c r="DF144" s="254"/>
      <c r="DG144" s="254"/>
      <c r="DH144" s="254"/>
      <c r="DI144" s="254"/>
      <c r="DJ144" s="254"/>
      <c r="DK144" s="254"/>
      <c r="DL144" s="254"/>
      <c r="DM144" s="254"/>
      <c r="DN144" s="254"/>
      <c r="DO144" s="254"/>
      <c r="DP144" s="522"/>
      <c r="DQ144" s="522"/>
      <c r="DR144" s="522"/>
      <c r="DS144" s="522"/>
      <c r="DT144" s="522"/>
      <c r="DU144" s="522"/>
      <c r="DV144" s="522"/>
      <c r="DW144" s="522"/>
      <c r="DX144" s="522"/>
      <c r="DY144" s="522"/>
      <c r="DZ144" s="522"/>
      <c r="EA144" s="522"/>
      <c r="EB144" s="522"/>
      <c r="EC144" s="524"/>
      <c r="ED144" s="524"/>
      <c r="EE144" s="254"/>
      <c r="EF144" s="254"/>
      <c r="EG144" s="254"/>
      <c r="EH144" s="254"/>
      <c r="EI144" s="254"/>
      <c r="EJ144" s="254"/>
      <c r="EK144" s="254"/>
      <c r="EL144" s="254"/>
      <c r="EM144" s="254"/>
      <c r="EN144" s="254"/>
      <c r="EO144" s="254"/>
      <c r="EP144" s="254"/>
      <c r="EQ144" s="254"/>
      <c r="ER144" s="254"/>
      <c r="ES144" s="254"/>
      <c r="ET144" s="254"/>
      <c r="EU144" s="254"/>
      <c r="EV144" s="254"/>
      <c r="EW144" s="522"/>
      <c r="EX144" s="522"/>
      <c r="EY144" s="522"/>
      <c r="EZ144" s="522"/>
      <c r="FA144" s="522"/>
      <c r="FB144" s="522"/>
      <c r="FC144" s="522"/>
      <c r="FD144" s="522"/>
      <c r="FE144" s="522"/>
      <c r="FF144" s="522"/>
      <c r="FG144" s="522"/>
      <c r="FH144" s="522"/>
      <c r="FI144" s="522"/>
      <c r="FJ144" s="524"/>
      <c r="FK144" s="524"/>
      <c r="FL144" s="254"/>
      <c r="FM144" s="254"/>
      <c r="FN144" s="254"/>
      <c r="FO144" s="254"/>
      <c r="FP144" s="254"/>
      <c r="FQ144" s="254"/>
      <c r="FR144" s="254"/>
      <c r="FS144" s="254"/>
      <c r="FT144" s="254"/>
      <c r="FU144" s="254"/>
      <c r="FV144" s="254"/>
      <c r="FW144" s="254"/>
      <c r="FX144" s="254"/>
      <c r="FY144" s="254"/>
      <c r="FZ144" s="254"/>
      <c r="GA144" s="254"/>
      <c r="GB144" s="254"/>
      <c r="GC144" s="254"/>
      <c r="GD144" s="522"/>
      <c r="GE144" s="522"/>
      <c r="GF144" s="522"/>
      <c r="GG144" s="522"/>
      <c r="GH144" s="522"/>
      <c r="GI144" s="522"/>
      <c r="GJ144" s="522"/>
      <c r="GK144" s="522"/>
      <c r="GL144" s="522"/>
      <c r="GM144" s="522"/>
      <c r="GN144" s="522"/>
      <c r="GO144" s="522"/>
      <c r="GP144" s="522"/>
      <c r="GQ144" s="524"/>
      <c r="GR144" s="524"/>
      <c r="GS144" s="254"/>
      <c r="GT144" s="254"/>
      <c r="GU144" s="254"/>
      <c r="GV144" s="254"/>
      <c r="GW144" s="254"/>
      <c r="GX144" s="254"/>
      <c r="GY144" s="254"/>
      <c r="GZ144" s="254"/>
      <c r="HA144" s="254"/>
      <c r="HB144" s="254"/>
      <c r="HC144" s="254"/>
      <c r="HD144" s="254"/>
      <c r="HE144" s="254"/>
      <c r="HF144" s="254"/>
      <c r="HG144" s="254"/>
      <c r="HH144" s="254"/>
      <c r="HI144" s="254"/>
      <c r="HJ144" s="254"/>
      <c r="HK144" s="522"/>
      <c r="HL144" s="522"/>
      <c r="HM144" s="522"/>
      <c r="HN144" s="522"/>
      <c r="HO144" s="522"/>
      <c r="HP144" s="522"/>
      <c r="HQ144" s="522"/>
      <c r="HR144" s="522"/>
      <c r="HS144" s="522"/>
      <c r="HT144" s="522"/>
      <c r="HU144" s="522"/>
      <c r="HV144" s="522"/>
      <c r="HW144" s="522"/>
      <c r="HZ144" s="254"/>
      <c r="IA144" s="254"/>
      <c r="IB144" s="254"/>
      <c r="IC144" s="254"/>
      <c r="ID144" s="254"/>
      <c r="IE144" s="254"/>
      <c r="IF144" s="254"/>
      <c r="IG144" s="254"/>
      <c r="IH144" s="254"/>
      <c r="II144" s="254"/>
      <c r="IJ144" s="254"/>
      <c r="IK144" s="254"/>
      <c r="IL144" s="254"/>
      <c r="IM144" s="254"/>
      <c r="IN144" s="254"/>
      <c r="IO144" s="254"/>
      <c r="IP144" s="254"/>
      <c r="IQ144" s="254"/>
      <c r="IR144" s="522"/>
      <c r="IS144" s="522"/>
      <c r="IT144" s="522"/>
      <c r="IU144" s="522"/>
      <c r="IV144" s="522"/>
      <c r="IW144" s="522"/>
      <c r="IX144" s="522"/>
      <c r="IY144" s="522"/>
      <c r="IZ144" s="522"/>
      <c r="JA144" s="522"/>
      <c r="JB144" s="522"/>
      <c r="JC144" s="523"/>
      <c r="JD144" s="254">
        <f t="shared" si="326"/>
        <v>0</v>
      </c>
      <c r="JG144" s="254"/>
      <c r="JH144" s="254"/>
      <c r="JI144" s="254"/>
      <c r="JJ144" s="254"/>
      <c r="JK144" s="254"/>
      <c r="JL144" s="254"/>
      <c r="JM144" s="254"/>
      <c r="JN144" s="254"/>
      <c r="JO144" s="254"/>
      <c r="JP144" s="254"/>
      <c r="JQ144" s="254"/>
      <c r="JR144" s="254"/>
      <c r="JS144" s="254"/>
      <c r="JT144" s="254"/>
      <c r="JU144" s="254"/>
      <c r="JV144" s="254"/>
      <c r="JW144" s="254"/>
      <c r="JX144" s="254"/>
      <c r="JY144" s="522"/>
      <c r="JZ144" s="522"/>
      <c r="KA144" s="522"/>
      <c r="KB144" s="522"/>
      <c r="KC144" s="522"/>
      <c r="KD144" s="522"/>
      <c r="KE144" s="522"/>
      <c r="KF144" s="522"/>
      <c r="KG144" s="522"/>
      <c r="KH144" s="522"/>
      <c r="KI144" s="522"/>
      <c r="KJ144" s="522"/>
      <c r="KK144" s="242">
        <f t="shared" si="341"/>
        <v>0</v>
      </c>
      <c r="KL144" s="234"/>
      <c r="KN144" s="254"/>
      <c r="KO144" s="254"/>
      <c r="KP144" s="254"/>
      <c r="KQ144" s="254"/>
      <c r="KR144" s="254"/>
      <c r="KS144" s="254"/>
      <c r="KT144" s="254"/>
      <c r="KU144" s="254"/>
      <c r="KV144" s="254"/>
      <c r="KW144" s="254"/>
      <c r="KX144" s="254"/>
      <c r="KY144" s="254"/>
      <c r="KZ144" s="254"/>
      <c r="LA144" s="254"/>
      <c r="LB144" s="254"/>
      <c r="LC144" s="254"/>
      <c r="LD144" s="254"/>
      <c r="LE144" s="254"/>
      <c r="LF144" s="522"/>
      <c r="LG144" s="522"/>
      <c r="LH144" s="522"/>
      <c r="LI144" s="522"/>
      <c r="LJ144" s="522"/>
      <c r="LK144" s="522"/>
      <c r="LL144" s="522"/>
      <c r="LM144" s="522"/>
      <c r="LN144" s="522"/>
      <c r="LO144" s="522"/>
      <c r="LP144" s="522"/>
      <c r="LQ144" s="522"/>
      <c r="LR144" s="242">
        <f t="shared" si="350"/>
        <v>0</v>
      </c>
      <c r="LU144" s="254"/>
      <c r="LV144" s="254"/>
      <c r="LW144" s="254"/>
      <c r="LX144" s="254"/>
      <c r="LY144" s="254"/>
      <c r="LZ144" s="254"/>
      <c r="MA144" s="254"/>
      <c r="MB144" s="254"/>
      <c r="MC144" s="254"/>
      <c r="MD144" s="254"/>
      <c r="ME144" s="254"/>
      <c r="MF144" s="254"/>
      <c r="MG144" s="254"/>
      <c r="MH144" s="254"/>
      <c r="MI144" s="254"/>
      <c r="MJ144" s="254"/>
      <c r="MK144" s="254"/>
      <c r="ML144" s="254"/>
      <c r="MM144" s="522"/>
      <c r="MN144" s="522"/>
      <c r="MO144" s="522"/>
      <c r="MP144" s="522"/>
      <c r="MQ144" s="522"/>
      <c r="MR144" s="522"/>
      <c r="MS144" s="522"/>
      <c r="MT144" s="522"/>
      <c r="MU144" s="522"/>
      <c r="MV144" s="522"/>
      <c r="MW144" s="522"/>
      <c r="MX144" s="522"/>
      <c r="MY144" s="242">
        <f t="shared" si="351"/>
        <v>0</v>
      </c>
      <c r="NB144" s="254"/>
      <c r="NC144" s="254"/>
      <c r="ND144" s="254"/>
      <c r="NE144" s="254"/>
      <c r="NF144" s="254"/>
      <c r="NG144" s="254"/>
      <c r="NH144" s="254"/>
      <c r="NI144" s="254"/>
      <c r="NJ144" s="254"/>
      <c r="NK144" s="254"/>
      <c r="NL144" s="254"/>
      <c r="NM144" s="254"/>
      <c r="NN144" s="254"/>
      <c r="NO144" s="254"/>
      <c r="NP144" s="254"/>
      <c r="NQ144" s="254"/>
      <c r="NR144" s="254"/>
      <c r="NS144" s="254"/>
      <c r="NT144" s="522"/>
      <c r="NU144" s="522"/>
      <c r="NV144" s="522"/>
      <c r="NW144" s="522"/>
      <c r="NX144" s="522"/>
      <c r="NY144" s="522"/>
      <c r="NZ144" s="522"/>
      <c r="OA144" s="522"/>
      <c r="OB144" s="522"/>
      <c r="OC144" s="522"/>
      <c r="OD144" s="522"/>
      <c r="OE144" s="522"/>
      <c r="OF144" s="242">
        <f t="shared" si="348"/>
        <v>0</v>
      </c>
      <c r="OI144" s="254"/>
      <c r="OJ144" s="254"/>
      <c r="OK144" s="254"/>
      <c r="OL144" s="254"/>
      <c r="OM144" s="254"/>
      <c r="ON144" s="254"/>
      <c r="OO144" s="254"/>
      <c r="OP144" s="254"/>
      <c r="OQ144" s="254"/>
      <c r="OR144" s="254"/>
      <c r="OS144" s="254"/>
      <c r="OT144" s="254"/>
      <c r="OU144" s="254"/>
      <c r="OV144" s="254"/>
      <c r="OW144" s="254"/>
      <c r="OX144" s="254"/>
      <c r="OY144" s="254"/>
      <c r="OZ144" s="254"/>
      <c r="PA144" s="522"/>
      <c r="PB144" s="522"/>
      <c r="PC144" s="522"/>
      <c r="PD144" s="522"/>
      <c r="PE144" s="522"/>
      <c r="PF144" s="522"/>
      <c r="PG144" s="522"/>
      <c r="PH144" s="522"/>
      <c r="PI144" s="522"/>
      <c r="PJ144" s="522"/>
      <c r="PK144" s="522"/>
      <c r="PL144" s="522"/>
      <c r="PM144" s="240">
        <f t="shared" si="352"/>
        <v>0</v>
      </c>
      <c r="PP144" s="254"/>
      <c r="PQ144" s="254"/>
      <c r="PR144" s="254"/>
      <c r="PS144" s="254"/>
      <c r="PT144" s="254"/>
      <c r="PU144" s="254"/>
      <c r="PV144" s="254"/>
      <c r="PW144" s="254"/>
      <c r="PX144" s="254"/>
      <c r="PY144" s="254"/>
      <c r="PZ144" s="254"/>
      <c r="QA144" s="254"/>
      <c r="QB144" s="254"/>
      <c r="QC144" s="254"/>
      <c r="QD144" s="254"/>
      <c r="QE144" s="254"/>
      <c r="QF144" s="254"/>
      <c r="QG144" s="254"/>
      <c r="QH144" s="522"/>
      <c r="QI144" s="522"/>
      <c r="QJ144" s="522"/>
      <c r="QK144" s="522"/>
      <c r="QL144" s="522"/>
      <c r="QM144" s="522"/>
      <c r="QN144" s="522"/>
      <c r="QO144" s="522"/>
      <c r="QP144" s="522"/>
      <c r="QQ144" s="522"/>
      <c r="QR144" s="522"/>
      <c r="QS144" s="522"/>
      <c r="QT144" s="242">
        <f t="shared" si="353"/>
        <v>0</v>
      </c>
      <c r="QU144" s="235"/>
      <c r="QV144" s="235"/>
      <c r="QW144" s="254"/>
      <c r="QX144" s="254"/>
      <c r="QY144" s="254"/>
      <c r="QZ144" s="254"/>
      <c r="RA144" s="254"/>
      <c r="RB144" s="254"/>
      <c r="RC144" s="254"/>
      <c r="RD144" s="254"/>
      <c r="RE144" s="254"/>
      <c r="RF144" s="254"/>
      <c r="RG144" s="254"/>
      <c r="RH144" s="254"/>
      <c r="RI144" s="254"/>
      <c r="RJ144" s="254"/>
      <c r="RK144" s="254"/>
      <c r="RL144" s="254"/>
      <c r="RM144" s="254"/>
      <c r="RN144" s="254"/>
      <c r="RO144" s="522"/>
      <c r="RP144" s="522"/>
      <c r="RQ144" s="522"/>
      <c r="RR144" s="522"/>
      <c r="RS144" s="522"/>
      <c r="RT144" s="522"/>
      <c r="RU144" s="522"/>
      <c r="RV144" s="522"/>
      <c r="RW144" s="522"/>
      <c r="RX144" s="522"/>
      <c r="RY144" s="522"/>
      <c r="RZ144" s="522"/>
      <c r="SA144" s="522"/>
    </row>
    <row r="145" spans="1:495" ht="15" hidden="1" outlineLevel="1">
      <c r="A145" s="604">
        <f t="shared" si="349"/>
        <v>133</v>
      </c>
      <c r="B145" s="521"/>
      <c r="C145" s="522"/>
      <c r="D145" s="522"/>
      <c r="E145" s="327"/>
      <c r="F145" s="254"/>
      <c r="G145" s="522"/>
      <c r="H145" s="522"/>
      <c r="I145" s="522"/>
      <c r="J145" s="522"/>
      <c r="K145" s="522"/>
      <c r="L145" s="522"/>
      <c r="M145" s="522"/>
      <c r="N145" s="522"/>
      <c r="O145" s="522"/>
      <c r="P145" s="522"/>
      <c r="Q145" s="522"/>
      <c r="R145" s="522"/>
      <c r="S145" s="522"/>
      <c r="T145" s="522"/>
      <c r="U145" s="522"/>
      <c r="V145" s="522"/>
      <c r="W145" s="522"/>
      <c r="X145" s="522"/>
      <c r="Y145" s="522"/>
      <c r="Z145" s="522"/>
      <c r="AA145" s="522"/>
      <c r="AB145" s="522"/>
      <c r="AC145" s="522"/>
      <c r="AD145" s="522"/>
      <c r="AE145" s="522"/>
      <c r="AF145" s="522"/>
      <c r="AG145" s="522"/>
      <c r="AH145" s="524"/>
      <c r="AI145" s="524"/>
      <c r="AJ145" s="254"/>
      <c r="AK145" s="254"/>
      <c r="AL145" s="254"/>
      <c r="AM145" s="254"/>
      <c r="AN145" s="254"/>
      <c r="AO145" s="254"/>
      <c r="AP145" s="254"/>
      <c r="AQ145" s="254"/>
      <c r="AR145" s="254"/>
      <c r="AS145" s="254"/>
      <c r="AT145" s="254"/>
      <c r="AU145" s="254"/>
      <c r="AV145" s="254"/>
      <c r="AW145" s="254"/>
      <c r="AX145" s="254"/>
      <c r="AY145" s="254"/>
      <c r="AZ145" s="254"/>
      <c r="BA145" s="254"/>
      <c r="BB145" s="522"/>
      <c r="BC145" s="522"/>
      <c r="BD145" s="522"/>
      <c r="BE145" s="522"/>
      <c r="BF145" s="522"/>
      <c r="BG145" s="522"/>
      <c r="BH145" s="522"/>
      <c r="BI145" s="522"/>
      <c r="BJ145" s="522"/>
      <c r="BK145" s="522"/>
      <c r="BL145" s="522"/>
      <c r="BM145" s="522"/>
      <c r="BN145" s="522"/>
      <c r="BO145" s="524"/>
      <c r="BP145" s="524"/>
      <c r="BQ145" s="254"/>
      <c r="BR145" s="254"/>
      <c r="BS145" s="254"/>
      <c r="BT145" s="254"/>
      <c r="BU145" s="254"/>
      <c r="BV145" s="254"/>
      <c r="BW145" s="254"/>
      <c r="BX145" s="254"/>
      <c r="BY145" s="254"/>
      <c r="BZ145" s="254"/>
      <c r="CA145" s="254"/>
      <c r="CB145" s="254"/>
      <c r="CC145" s="254"/>
      <c r="CD145" s="254"/>
      <c r="CE145" s="254"/>
      <c r="CF145" s="254"/>
      <c r="CG145" s="254"/>
      <c r="CH145" s="254"/>
      <c r="CI145" s="522"/>
      <c r="CJ145" s="522"/>
      <c r="CK145" s="522"/>
      <c r="CL145" s="522"/>
      <c r="CM145" s="522"/>
      <c r="CN145" s="522"/>
      <c r="CO145" s="522"/>
      <c r="CP145" s="522"/>
      <c r="CQ145" s="522"/>
      <c r="CR145" s="522"/>
      <c r="CS145" s="522"/>
      <c r="CT145" s="522"/>
      <c r="CU145" s="522"/>
      <c r="CV145" s="524"/>
      <c r="CW145" s="524"/>
      <c r="CX145" s="254"/>
      <c r="CY145" s="254"/>
      <c r="CZ145" s="254"/>
      <c r="DA145" s="254"/>
      <c r="DB145" s="254"/>
      <c r="DC145" s="254"/>
      <c r="DD145" s="254"/>
      <c r="DE145" s="254"/>
      <c r="DF145" s="254"/>
      <c r="DG145" s="254"/>
      <c r="DH145" s="254"/>
      <c r="DI145" s="254"/>
      <c r="DJ145" s="254"/>
      <c r="DK145" s="254"/>
      <c r="DL145" s="254"/>
      <c r="DM145" s="254"/>
      <c r="DN145" s="254"/>
      <c r="DO145" s="254"/>
      <c r="DP145" s="522"/>
      <c r="DQ145" s="522"/>
      <c r="DR145" s="522"/>
      <c r="DS145" s="522"/>
      <c r="DT145" s="522"/>
      <c r="DU145" s="522"/>
      <c r="DV145" s="522"/>
      <c r="DW145" s="522"/>
      <c r="DX145" s="522"/>
      <c r="DY145" s="522"/>
      <c r="DZ145" s="522"/>
      <c r="EA145" s="522"/>
      <c r="EB145" s="522"/>
      <c r="EC145" s="524"/>
      <c r="ED145" s="524"/>
      <c r="EE145" s="254"/>
      <c r="EF145" s="254"/>
      <c r="EG145" s="254"/>
      <c r="EH145" s="254"/>
      <c r="EI145" s="254"/>
      <c r="EJ145" s="254"/>
      <c r="EK145" s="254"/>
      <c r="EL145" s="254"/>
      <c r="EM145" s="254"/>
      <c r="EN145" s="254"/>
      <c r="EO145" s="254"/>
      <c r="EP145" s="254"/>
      <c r="EQ145" s="254"/>
      <c r="ER145" s="254"/>
      <c r="ES145" s="254"/>
      <c r="ET145" s="254"/>
      <c r="EU145" s="254"/>
      <c r="EV145" s="254"/>
      <c r="EW145" s="522"/>
      <c r="EX145" s="522"/>
      <c r="EY145" s="522"/>
      <c r="EZ145" s="522"/>
      <c r="FA145" s="522"/>
      <c r="FB145" s="522"/>
      <c r="FC145" s="522"/>
      <c r="FD145" s="522"/>
      <c r="FE145" s="522"/>
      <c r="FF145" s="522"/>
      <c r="FG145" s="522"/>
      <c r="FH145" s="522"/>
      <c r="FI145" s="522"/>
      <c r="FJ145" s="524"/>
      <c r="FK145" s="524"/>
      <c r="FL145" s="254"/>
      <c r="FM145" s="254"/>
      <c r="FN145" s="254"/>
      <c r="FO145" s="254"/>
      <c r="FP145" s="254"/>
      <c r="FQ145" s="254"/>
      <c r="FR145" s="254"/>
      <c r="FS145" s="254"/>
      <c r="FT145" s="254"/>
      <c r="FU145" s="254"/>
      <c r="FV145" s="254"/>
      <c r="FW145" s="254"/>
      <c r="FX145" s="254"/>
      <c r="FY145" s="254"/>
      <c r="FZ145" s="254"/>
      <c r="GA145" s="254"/>
      <c r="GB145" s="254"/>
      <c r="GC145" s="254"/>
      <c r="GD145" s="522"/>
      <c r="GE145" s="522"/>
      <c r="GF145" s="522"/>
      <c r="GG145" s="522"/>
      <c r="GH145" s="522"/>
      <c r="GI145" s="522"/>
      <c r="GJ145" s="522"/>
      <c r="GK145" s="522"/>
      <c r="GL145" s="522"/>
      <c r="GM145" s="522"/>
      <c r="GN145" s="522"/>
      <c r="GO145" s="522"/>
      <c r="GP145" s="522"/>
      <c r="GQ145" s="524"/>
      <c r="GR145" s="524"/>
      <c r="GS145" s="254"/>
      <c r="GT145" s="254"/>
      <c r="GU145" s="254"/>
      <c r="GV145" s="254"/>
      <c r="GW145" s="254"/>
      <c r="GX145" s="254"/>
      <c r="GY145" s="254"/>
      <c r="GZ145" s="254"/>
      <c r="HA145" s="254"/>
      <c r="HB145" s="254"/>
      <c r="HC145" s="254"/>
      <c r="HD145" s="254"/>
      <c r="HE145" s="254"/>
      <c r="HF145" s="254"/>
      <c r="HG145" s="254"/>
      <c r="HH145" s="254"/>
      <c r="HI145" s="254"/>
      <c r="HJ145" s="254"/>
      <c r="HK145" s="522"/>
      <c r="HL145" s="522"/>
      <c r="HM145" s="522"/>
      <c r="HN145" s="522"/>
      <c r="HO145" s="522"/>
      <c r="HP145" s="522"/>
      <c r="HQ145" s="522"/>
      <c r="HR145" s="522"/>
      <c r="HS145" s="522"/>
      <c r="HT145" s="522"/>
      <c r="HU145" s="522"/>
      <c r="HV145" s="522"/>
      <c r="HW145" s="522"/>
      <c r="HZ145" s="254"/>
      <c r="IA145" s="254"/>
      <c r="IB145" s="254"/>
      <c r="IC145" s="254"/>
      <c r="ID145" s="254"/>
      <c r="IE145" s="254"/>
      <c r="IF145" s="254"/>
      <c r="IG145" s="254"/>
      <c r="IH145" s="254"/>
      <c r="II145" s="254"/>
      <c r="IJ145" s="254"/>
      <c r="IK145" s="254"/>
      <c r="IL145" s="254"/>
      <c r="IM145" s="254"/>
      <c r="IN145" s="254"/>
      <c r="IO145" s="254"/>
      <c r="IP145" s="254"/>
      <c r="IQ145" s="254"/>
      <c r="IR145" s="522"/>
      <c r="IS145" s="522"/>
      <c r="IT145" s="522"/>
      <c r="IU145" s="522"/>
      <c r="IV145" s="522"/>
      <c r="IW145" s="522"/>
      <c r="IX145" s="522"/>
      <c r="IY145" s="522"/>
      <c r="IZ145" s="522"/>
      <c r="JA145" s="522"/>
      <c r="JB145" s="522"/>
      <c r="JC145" s="523"/>
      <c r="JD145" s="254">
        <f t="shared" si="326"/>
        <v>0</v>
      </c>
      <c r="JG145" s="254"/>
      <c r="JH145" s="254"/>
      <c r="JI145" s="254"/>
      <c r="JJ145" s="254"/>
      <c r="JK145" s="254"/>
      <c r="JL145" s="254"/>
      <c r="JM145" s="254"/>
      <c r="JN145" s="254"/>
      <c r="JO145" s="254"/>
      <c r="JP145" s="254"/>
      <c r="JQ145" s="254"/>
      <c r="JR145" s="254"/>
      <c r="JS145" s="254"/>
      <c r="JT145" s="254"/>
      <c r="JU145" s="254"/>
      <c r="JV145" s="254"/>
      <c r="JW145" s="254"/>
      <c r="JX145" s="254"/>
      <c r="JY145" s="522"/>
      <c r="JZ145" s="522"/>
      <c r="KA145" s="522"/>
      <c r="KB145" s="522"/>
      <c r="KC145" s="522"/>
      <c r="KD145" s="522"/>
      <c r="KE145" s="522"/>
      <c r="KF145" s="522"/>
      <c r="KG145" s="522"/>
      <c r="KH145" s="522"/>
      <c r="KI145" s="522"/>
      <c r="KJ145" s="522"/>
      <c r="KK145" s="242">
        <f t="shared" si="341"/>
        <v>0</v>
      </c>
      <c r="KL145" s="234"/>
      <c r="KN145" s="254"/>
      <c r="KO145" s="254"/>
      <c r="KP145" s="254"/>
      <c r="KQ145" s="254"/>
      <c r="KR145" s="254"/>
      <c r="KS145" s="254"/>
      <c r="KT145" s="254"/>
      <c r="KU145" s="254"/>
      <c r="KV145" s="254"/>
      <c r="KW145" s="254"/>
      <c r="KX145" s="254"/>
      <c r="KY145" s="254"/>
      <c r="KZ145" s="254"/>
      <c r="LA145" s="254"/>
      <c r="LB145" s="254"/>
      <c r="LC145" s="254"/>
      <c r="LD145" s="254"/>
      <c r="LE145" s="254"/>
      <c r="LF145" s="522"/>
      <c r="LG145" s="522"/>
      <c r="LH145" s="522"/>
      <c r="LI145" s="522"/>
      <c r="LJ145" s="522"/>
      <c r="LK145" s="522"/>
      <c r="LL145" s="522"/>
      <c r="LM145" s="522"/>
      <c r="LN145" s="522"/>
      <c r="LO145" s="522"/>
      <c r="LP145" s="522"/>
      <c r="LQ145" s="522"/>
      <c r="LR145" s="242">
        <f t="shared" si="350"/>
        <v>0</v>
      </c>
      <c r="LU145" s="254"/>
      <c r="LV145" s="254"/>
      <c r="LW145" s="254"/>
      <c r="LX145" s="254"/>
      <c r="LY145" s="254"/>
      <c r="LZ145" s="254"/>
      <c r="MA145" s="254"/>
      <c r="MB145" s="254"/>
      <c r="MC145" s="254"/>
      <c r="MD145" s="254"/>
      <c r="ME145" s="254"/>
      <c r="MF145" s="254"/>
      <c r="MG145" s="254"/>
      <c r="MH145" s="254"/>
      <c r="MI145" s="254"/>
      <c r="MJ145" s="254"/>
      <c r="MK145" s="254"/>
      <c r="ML145" s="254"/>
      <c r="MM145" s="522"/>
      <c r="MN145" s="522"/>
      <c r="MO145" s="522"/>
      <c r="MP145" s="522"/>
      <c r="MQ145" s="522"/>
      <c r="MR145" s="522"/>
      <c r="MS145" s="522"/>
      <c r="MT145" s="522"/>
      <c r="MU145" s="522"/>
      <c r="MV145" s="522"/>
      <c r="MW145" s="522"/>
      <c r="MX145" s="522"/>
      <c r="MY145" s="242">
        <f t="shared" si="351"/>
        <v>0</v>
      </c>
      <c r="NB145" s="254"/>
      <c r="NC145" s="254"/>
      <c r="ND145" s="254"/>
      <c r="NE145" s="254"/>
      <c r="NF145" s="254"/>
      <c r="NG145" s="254"/>
      <c r="NH145" s="254"/>
      <c r="NI145" s="254"/>
      <c r="NJ145" s="254"/>
      <c r="NK145" s="254"/>
      <c r="NL145" s="254"/>
      <c r="NM145" s="254"/>
      <c r="NN145" s="254"/>
      <c r="NO145" s="254"/>
      <c r="NP145" s="254"/>
      <c r="NQ145" s="254"/>
      <c r="NR145" s="254"/>
      <c r="NS145" s="254"/>
      <c r="NT145" s="522"/>
      <c r="NU145" s="522"/>
      <c r="NV145" s="522"/>
      <c r="NW145" s="522"/>
      <c r="NX145" s="522"/>
      <c r="NY145" s="522"/>
      <c r="NZ145" s="522"/>
      <c r="OA145" s="522"/>
      <c r="OB145" s="522"/>
      <c r="OC145" s="522"/>
      <c r="OD145" s="522"/>
      <c r="OE145" s="522"/>
      <c r="OF145" s="242">
        <f t="shared" si="348"/>
        <v>0</v>
      </c>
      <c r="OI145" s="254"/>
      <c r="OJ145" s="254"/>
      <c r="OK145" s="254"/>
      <c r="OL145" s="254"/>
      <c r="OM145" s="254"/>
      <c r="ON145" s="254"/>
      <c r="OO145" s="254"/>
      <c r="OP145" s="254"/>
      <c r="OQ145" s="254"/>
      <c r="OR145" s="254"/>
      <c r="OS145" s="254"/>
      <c r="OT145" s="254"/>
      <c r="OU145" s="254"/>
      <c r="OV145" s="254"/>
      <c r="OW145" s="254"/>
      <c r="OX145" s="254"/>
      <c r="OY145" s="254"/>
      <c r="OZ145" s="254"/>
      <c r="PA145" s="522"/>
      <c r="PB145" s="522"/>
      <c r="PC145" s="522"/>
      <c r="PD145" s="522"/>
      <c r="PE145" s="522"/>
      <c r="PF145" s="522"/>
      <c r="PG145" s="522"/>
      <c r="PH145" s="522"/>
      <c r="PI145" s="522"/>
      <c r="PJ145" s="522"/>
      <c r="PK145" s="522"/>
      <c r="PL145" s="522"/>
      <c r="PM145" s="240">
        <f t="shared" si="352"/>
        <v>0</v>
      </c>
      <c r="PP145" s="254"/>
      <c r="PQ145" s="254"/>
      <c r="PR145" s="254"/>
      <c r="PS145" s="254"/>
      <c r="PT145" s="254"/>
      <c r="PU145" s="254"/>
      <c r="PV145" s="254"/>
      <c r="PW145" s="254"/>
      <c r="PX145" s="254"/>
      <c r="PY145" s="254"/>
      <c r="PZ145" s="254"/>
      <c r="QA145" s="254"/>
      <c r="QB145" s="254"/>
      <c r="QC145" s="254"/>
      <c r="QD145" s="254"/>
      <c r="QE145" s="254"/>
      <c r="QF145" s="254"/>
      <c r="QG145" s="254"/>
      <c r="QH145" s="522"/>
      <c r="QI145" s="522"/>
      <c r="QJ145" s="522"/>
      <c r="QK145" s="522"/>
      <c r="QL145" s="522"/>
      <c r="QM145" s="522"/>
      <c r="QN145" s="522"/>
      <c r="QO145" s="522"/>
      <c r="QP145" s="522"/>
      <c r="QQ145" s="522"/>
      <c r="QR145" s="522"/>
      <c r="QS145" s="522"/>
      <c r="QT145" s="242">
        <f t="shared" si="353"/>
        <v>0</v>
      </c>
      <c r="QU145" s="235"/>
      <c r="QV145" s="235"/>
      <c r="QW145" s="254"/>
      <c r="QX145" s="254"/>
      <c r="QY145" s="254"/>
      <c r="QZ145" s="254"/>
      <c r="RA145" s="254"/>
      <c r="RB145" s="254"/>
      <c r="RC145" s="254"/>
      <c r="RD145" s="254"/>
      <c r="RE145" s="254"/>
      <c r="RF145" s="254"/>
      <c r="RG145" s="254"/>
      <c r="RH145" s="254"/>
      <c r="RI145" s="254"/>
      <c r="RJ145" s="254"/>
      <c r="RK145" s="254"/>
      <c r="RL145" s="254"/>
      <c r="RM145" s="254"/>
      <c r="RN145" s="254"/>
      <c r="RO145" s="522"/>
      <c r="RP145" s="522"/>
      <c r="RQ145" s="522"/>
      <c r="RR145" s="522"/>
      <c r="RS145" s="522"/>
      <c r="RT145" s="522"/>
      <c r="RU145" s="522"/>
      <c r="RV145" s="522"/>
      <c r="RW145" s="522"/>
      <c r="RX145" s="522"/>
      <c r="RY145" s="522"/>
      <c r="RZ145" s="522"/>
      <c r="SA145" s="522"/>
    </row>
    <row r="146" spans="1:495" ht="15" hidden="1" outlineLevel="1">
      <c r="A146" s="604">
        <f t="shared" si="349"/>
        <v>134</v>
      </c>
      <c r="B146" s="521"/>
      <c r="C146" s="526"/>
      <c r="D146" s="526"/>
      <c r="E146" s="527"/>
      <c r="F146" s="258"/>
      <c r="G146" s="526"/>
      <c r="H146" s="526"/>
      <c r="I146" s="526"/>
      <c r="J146" s="526"/>
      <c r="K146" s="526"/>
      <c r="L146" s="526"/>
      <c r="M146" s="526"/>
      <c r="N146" s="526"/>
      <c r="O146" s="526"/>
      <c r="P146" s="526"/>
      <c r="Q146" s="526"/>
      <c r="R146" s="526"/>
      <c r="S146" s="526"/>
      <c r="T146" s="526"/>
      <c r="U146" s="526"/>
      <c r="V146" s="526"/>
      <c r="W146" s="526"/>
      <c r="X146" s="526"/>
      <c r="Y146" s="526"/>
      <c r="Z146" s="526"/>
      <c r="AA146" s="526"/>
      <c r="AB146" s="526"/>
      <c r="AC146" s="526"/>
      <c r="AD146" s="526"/>
      <c r="AE146" s="526"/>
      <c r="AF146" s="526"/>
      <c r="AG146" s="526"/>
      <c r="AH146" s="524"/>
      <c r="AI146" s="524"/>
      <c r="AJ146" s="258"/>
      <c r="AK146" s="258"/>
      <c r="AL146" s="258"/>
      <c r="AM146" s="258"/>
      <c r="AN146" s="258"/>
      <c r="AO146" s="258"/>
      <c r="AP146" s="258"/>
      <c r="AQ146" s="258"/>
      <c r="AR146" s="258"/>
      <c r="AS146" s="258"/>
      <c r="AT146" s="258"/>
      <c r="AU146" s="258"/>
      <c r="AV146" s="258"/>
      <c r="AW146" s="258"/>
      <c r="AX146" s="258"/>
      <c r="AY146" s="258"/>
      <c r="AZ146" s="258"/>
      <c r="BA146" s="258"/>
      <c r="BB146" s="526"/>
      <c r="BC146" s="526"/>
      <c r="BD146" s="526"/>
      <c r="BE146" s="526"/>
      <c r="BF146" s="526"/>
      <c r="BG146" s="526"/>
      <c r="BH146" s="526"/>
      <c r="BI146" s="526"/>
      <c r="BJ146" s="526"/>
      <c r="BK146" s="526"/>
      <c r="BL146" s="526"/>
      <c r="BM146" s="526"/>
      <c r="BN146" s="526"/>
      <c r="BO146" s="524"/>
      <c r="BP146" s="524"/>
      <c r="BQ146" s="258"/>
      <c r="BR146" s="258"/>
      <c r="BS146" s="258"/>
      <c r="BT146" s="258"/>
      <c r="BU146" s="258"/>
      <c r="BV146" s="258"/>
      <c r="BW146" s="258"/>
      <c r="BX146" s="258"/>
      <c r="BY146" s="258"/>
      <c r="BZ146" s="258"/>
      <c r="CA146" s="258"/>
      <c r="CB146" s="258"/>
      <c r="CC146" s="258"/>
      <c r="CD146" s="258"/>
      <c r="CE146" s="258"/>
      <c r="CF146" s="258"/>
      <c r="CG146" s="258"/>
      <c r="CH146" s="258"/>
      <c r="CI146" s="526"/>
      <c r="CJ146" s="526"/>
      <c r="CK146" s="526"/>
      <c r="CL146" s="526"/>
      <c r="CM146" s="526"/>
      <c r="CN146" s="526"/>
      <c r="CO146" s="526"/>
      <c r="CP146" s="526"/>
      <c r="CQ146" s="526"/>
      <c r="CR146" s="526"/>
      <c r="CS146" s="526"/>
      <c r="CT146" s="526"/>
      <c r="CU146" s="526"/>
      <c r="CV146" s="524"/>
      <c r="CW146" s="524"/>
      <c r="CX146" s="258"/>
      <c r="CY146" s="258"/>
      <c r="CZ146" s="258"/>
      <c r="DA146" s="258"/>
      <c r="DB146" s="258"/>
      <c r="DC146" s="258"/>
      <c r="DD146" s="258"/>
      <c r="DE146" s="258"/>
      <c r="DF146" s="258"/>
      <c r="DG146" s="258"/>
      <c r="DH146" s="258"/>
      <c r="DI146" s="258"/>
      <c r="DJ146" s="258"/>
      <c r="DK146" s="258"/>
      <c r="DL146" s="258"/>
      <c r="DM146" s="258"/>
      <c r="DN146" s="258"/>
      <c r="DO146" s="258"/>
      <c r="DP146" s="526"/>
      <c r="DQ146" s="526"/>
      <c r="DR146" s="526"/>
      <c r="DS146" s="526"/>
      <c r="DT146" s="526"/>
      <c r="DU146" s="526"/>
      <c r="DV146" s="526"/>
      <c r="DW146" s="526"/>
      <c r="DX146" s="526"/>
      <c r="DY146" s="526"/>
      <c r="DZ146" s="526"/>
      <c r="EA146" s="526"/>
      <c r="EB146" s="526"/>
      <c r="EC146" s="524"/>
      <c r="ED146" s="524"/>
      <c r="EE146" s="258"/>
      <c r="EF146" s="258"/>
      <c r="EG146" s="258"/>
      <c r="EH146" s="258"/>
      <c r="EI146" s="258"/>
      <c r="EJ146" s="258"/>
      <c r="EK146" s="258"/>
      <c r="EL146" s="258"/>
      <c r="EM146" s="258"/>
      <c r="EN146" s="258"/>
      <c r="EO146" s="258"/>
      <c r="EP146" s="258"/>
      <c r="EQ146" s="258"/>
      <c r="ER146" s="258"/>
      <c r="ES146" s="258"/>
      <c r="ET146" s="258"/>
      <c r="EU146" s="258"/>
      <c r="EV146" s="258"/>
      <c r="EW146" s="526"/>
      <c r="EX146" s="526"/>
      <c r="EY146" s="526"/>
      <c r="EZ146" s="526"/>
      <c r="FA146" s="526"/>
      <c r="FB146" s="526"/>
      <c r="FC146" s="526"/>
      <c r="FD146" s="526"/>
      <c r="FE146" s="526"/>
      <c r="FF146" s="526"/>
      <c r="FG146" s="526"/>
      <c r="FH146" s="526"/>
      <c r="FI146" s="526"/>
      <c r="FJ146" s="524"/>
      <c r="FK146" s="524"/>
      <c r="FL146" s="258"/>
      <c r="FM146" s="258"/>
      <c r="FN146" s="258"/>
      <c r="FO146" s="258"/>
      <c r="FP146" s="258"/>
      <c r="FQ146" s="258"/>
      <c r="FR146" s="258"/>
      <c r="FS146" s="258"/>
      <c r="FT146" s="258"/>
      <c r="FU146" s="258"/>
      <c r="FV146" s="258"/>
      <c r="FW146" s="258"/>
      <c r="FX146" s="258"/>
      <c r="FY146" s="258"/>
      <c r="FZ146" s="258"/>
      <c r="GA146" s="258"/>
      <c r="GB146" s="258"/>
      <c r="GC146" s="258"/>
      <c r="GD146" s="526"/>
      <c r="GE146" s="526"/>
      <c r="GF146" s="526"/>
      <c r="GG146" s="526"/>
      <c r="GH146" s="526"/>
      <c r="GI146" s="526"/>
      <c r="GJ146" s="526"/>
      <c r="GK146" s="526"/>
      <c r="GL146" s="526"/>
      <c r="GM146" s="526"/>
      <c r="GN146" s="526"/>
      <c r="GO146" s="526"/>
      <c r="GP146" s="526"/>
      <c r="GQ146" s="524"/>
      <c r="GR146" s="524"/>
      <c r="GS146" s="258"/>
      <c r="GT146" s="258"/>
      <c r="GU146" s="258"/>
      <c r="GV146" s="258"/>
      <c r="GW146" s="258"/>
      <c r="GX146" s="258"/>
      <c r="GY146" s="258"/>
      <c r="GZ146" s="258"/>
      <c r="HA146" s="258"/>
      <c r="HB146" s="258"/>
      <c r="HC146" s="258"/>
      <c r="HD146" s="258"/>
      <c r="HE146" s="258"/>
      <c r="HF146" s="258"/>
      <c r="HG146" s="258"/>
      <c r="HH146" s="258"/>
      <c r="HI146" s="258"/>
      <c r="HJ146" s="258"/>
      <c r="HK146" s="526"/>
      <c r="HL146" s="526"/>
      <c r="HM146" s="526"/>
      <c r="HN146" s="526"/>
      <c r="HO146" s="526"/>
      <c r="HP146" s="526"/>
      <c r="HQ146" s="526"/>
      <c r="HR146" s="526"/>
      <c r="HS146" s="526"/>
      <c r="HT146" s="526"/>
      <c r="HU146" s="526"/>
      <c r="HV146" s="526"/>
      <c r="HW146" s="526"/>
      <c r="HZ146" s="258"/>
      <c r="IA146" s="258"/>
      <c r="IB146" s="258"/>
      <c r="IC146" s="258"/>
      <c r="ID146" s="258"/>
      <c r="IE146" s="258"/>
      <c r="IF146" s="258"/>
      <c r="IG146" s="258"/>
      <c r="IH146" s="258"/>
      <c r="II146" s="258"/>
      <c r="IJ146" s="258"/>
      <c r="IK146" s="258"/>
      <c r="IL146" s="258"/>
      <c r="IM146" s="258"/>
      <c r="IN146" s="258"/>
      <c r="IO146" s="258"/>
      <c r="IP146" s="258"/>
      <c r="IQ146" s="258"/>
      <c r="IR146" s="526"/>
      <c r="IS146" s="526"/>
      <c r="IT146" s="526"/>
      <c r="IU146" s="526"/>
      <c r="IV146" s="526"/>
      <c r="IW146" s="526"/>
      <c r="IX146" s="526"/>
      <c r="IY146" s="526"/>
      <c r="IZ146" s="526"/>
      <c r="JA146" s="526"/>
      <c r="JB146" s="526"/>
      <c r="JC146" s="528"/>
      <c r="JD146" s="258">
        <f t="shared" si="326"/>
        <v>0</v>
      </c>
      <c r="JG146" s="258"/>
      <c r="JH146" s="258"/>
      <c r="JI146" s="258"/>
      <c r="JJ146" s="258"/>
      <c r="JK146" s="258"/>
      <c r="JL146" s="258"/>
      <c r="JM146" s="258"/>
      <c r="JN146" s="258"/>
      <c r="JO146" s="258"/>
      <c r="JP146" s="258"/>
      <c r="JQ146" s="258"/>
      <c r="JR146" s="258"/>
      <c r="JS146" s="258"/>
      <c r="JT146" s="258"/>
      <c r="JU146" s="258"/>
      <c r="JV146" s="258"/>
      <c r="JW146" s="258"/>
      <c r="JX146" s="258"/>
      <c r="JY146" s="526"/>
      <c r="JZ146" s="526"/>
      <c r="KA146" s="526"/>
      <c r="KB146" s="526"/>
      <c r="KC146" s="526"/>
      <c r="KD146" s="526"/>
      <c r="KE146" s="526"/>
      <c r="KF146" s="526"/>
      <c r="KG146" s="526"/>
      <c r="KH146" s="526"/>
      <c r="KI146" s="526"/>
      <c r="KJ146" s="526"/>
      <c r="KK146" s="240">
        <f t="shared" si="341"/>
        <v>0</v>
      </c>
      <c r="KL146" s="234"/>
      <c r="KN146" s="258"/>
      <c r="KO146" s="258"/>
      <c r="KP146" s="258"/>
      <c r="KQ146" s="258"/>
      <c r="KR146" s="258"/>
      <c r="KS146" s="258"/>
      <c r="KT146" s="258"/>
      <c r="KU146" s="258"/>
      <c r="KV146" s="258"/>
      <c r="KW146" s="258"/>
      <c r="KX146" s="258"/>
      <c r="KY146" s="258"/>
      <c r="KZ146" s="258"/>
      <c r="LA146" s="258"/>
      <c r="LB146" s="258"/>
      <c r="LC146" s="258"/>
      <c r="LD146" s="258"/>
      <c r="LE146" s="258"/>
      <c r="LF146" s="526"/>
      <c r="LG146" s="526"/>
      <c r="LH146" s="526"/>
      <c r="LI146" s="526"/>
      <c r="LJ146" s="526"/>
      <c r="LK146" s="526"/>
      <c r="LL146" s="526"/>
      <c r="LM146" s="526"/>
      <c r="LN146" s="526"/>
      <c r="LO146" s="526"/>
      <c r="LP146" s="526"/>
      <c r="LQ146" s="526"/>
      <c r="LR146" s="242">
        <f t="shared" si="350"/>
        <v>0</v>
      </c>
      <c r="LU146" s="258"/>
      <c r="LV146" s="258"/>
      <c r="LW146" s="258"/>
      <c r="LX146" s="258"/>
      <c r="LY146" s="258"/>
      <c r="LZ146" s="258"/>
      <c r="MA146" s="258"/>
      <c r="MB146" s="258"/>
      <c r="MC146" s="258"/>
      <c r="MD146" s="258"/>
      <c r="ME146" s="258"/>
      <c r="MF146" s="258"/>
      <c r="MG146" s="258"/>
      <c r="MH146" s="258"/>
      <c r="MI146" s="258"/>
      <c r="MJ146" s="258"/>
      <c r="MK146" s="258"/>
      <c r="ML146" s="258"/>
      <c r="MM146" s="526"/>
      <c r="MN146" s="526"/>
      <c r="MO146" s="526"/>
      <c r="MP146" s="526"/>
      <c r="MQ146" s="526"/>
      <c r="MR146" s="526"/>
      <c r="MS146" s="526"/>
      <c r="MT146" s="526"/>
      <c r="MU146" s="526"/>
      <c r="MV146" s="526"/>
      <c r="MW146" s="526"/>
      <c r="MX146" s="526"/>
      <c r="MY146" s="240">
        <f t="shared" si="351"/>
        <v>0</v>
      </c>
      <c r="NB146" s="258"/>
      <c r="NC146" s="258"/>
      <c r="ND146" s="258"/>
      <c r="NE146" s="258"/>
      <c r="NF146" s="258"/>
      <c r="NG146" s="258"/>
      <c r="NH146" s="258"/>
      <c r="NI146" s="258"/>
      <c r="NJ146" s="258"/>
      <c r="NK146" s="258"/>
      <c r="NL146" s="258"/>
      <c r="NM146" s="258"/>
      <c r="NN146" s="258"/>
      <c r="NO146" s="258"/>
      <c r="NP146" s="258"/>
      <c r="NQ146" s="258"/>
      <c r="NR146" s="258"/>
      <c r="NS146" s="258"/>
      <c r="NT146" s="526"/>
      <c r="NU146" s="526"/>
      <c r="NV146" s="526"/>
      <c r="NW146" s="526"/>
      <c r="NX146" s="526"/>
      <c r="NY146" s="526"/>
      <c r="NZ146" s="526"/>
      <c r="OA146" s="526"/>
      <c r="OB146" s="526"/>
      <c r="OC146" s="526"/>
      <c r="OD146" s="526"/>
      <c r="OE146" s="526"/>
      <c r="OF146" s="240">
        <f t="shared" si="348"/>
        <v>0</v>
      </c>
      <c r="OI146" s="258"/>
      <c r="OJ146" s="258"/>
      <c r="OK146" s="258"/>
      <c r="OL146" s="258"/>
      <c r="OM146" s="258"/>
      <c r="ON146" s="258"/>
      <c r="OO146" s="258"/>
      <c r="OP146" s="258"/>
      <c r="OQ146" s="258"/>
      <c r="OR146" s="258"/>
      <c r="OS146" s="258"/>
      <c r="OT146" s="258"/>
      <c r="OU146" s="258"/>
      <c r="OV146" s="258"/>
      <c r="OW146" s="258"/>
      <c r="OX146" s="258"/>
      <c r="OY146" s="258"/>
      <c r="OZ146" s="258"/>
      <c r="PA146" s="526"/>
      <c r="PB146" s="526"/>
      <c r="PC146" s="526"/>
      <c r="PD146" s="526"/>
      <c r="PE146" s="526"/>
      <c r="PF146" s="526"/>
      <c r="PG146" s="526"/>
      <c r="PH146" s="526"/>
      <c r="PI146" s="526"/>
      <c r="PJ146" s="526"/>
      <c r="PK146" s="526"/>
      <c r="PL146" s="526"/>
      <c r="PM146" s="240">
        <f t="shared" si="352"/>
        <v>0</v>
      </c>
      <c r="PP146" s="258"/>
      <c r="PQ146" s="258"/>
      <c r="PR146" s="258"/>
      <c r="PS146" s="258"/>
      <c r="PT146" s="258"/>
      <c r="PU146" s="258"/>
      <c r="PV146" s="258"/>
      <c r="PW146" s="258"/>
      <c r="PX146" s="258"/>
      <c r="PY146" s="258"/>
      <c r="PZ146" s="258"/>
      <c r="QA146" s="258"/>
      <c r="QB146" s="258"/>
      <c r="QC146" s="258"/>
      <c r="QD146" s="258"/>
      <c r="QE146" s="258"/>
      <c r="QF146" s="258"/>
      <c r="QG146" s="258"/>
      <c r="QH146" s="526"/>
      <c r="QI146" s="526"/>
      <c r="QJ146" s="526"/>
      <c r="QK146" s="526"/>
      <c r="QL146" s="526"/>
      <c r="QM146" s="526"/>
      <c r="QN146" s="526"/>
      <c r="QO146" s="526"/>
      <c r="QP146" s="526"/>
      <c r="QQ146" s="526"/>
      <c r="QR146" s="526"/>
      <c r="QS146" s="526"/>
      <c r="QT146" s="242">
        <f t="shared" si="353"/>
        <v>0</v>
      </c>
      <c r="QU146" s="235"/>
      <c r="QV146" s="235"/>
      <c r="QW146" s="258"/>
      <c r="QX146" s="258"/>
      <c r="QY146" s="258"/>
      <c r="QZ146" s="258"/>
      <c r="RA146" s="258"/>
      <c r="RB146" s="258"/>
      <c r="RC146" s="258"/>
      <c r="RD146" s="258"/>
      <c r="RE146" s="258"/>
      <c r="RF146" s="258"/>
      <c r="RG146" s="258"/>
      <c r="RH146" s="258"/>
      <c r="RI146" s="258"/>
      <c r="RJ146" s="258"/>
      <c r="RK146" s="258"/>
      <c r="RL146" s="258"/>
      <c r="RM146" s="258"/>
      <c r="RN146" s="258"/>
      <c r="RO146" s="526"/>
      <c r="RP146" s="526"/>
      <c r="RQ146" s="526"/>
      <c r="RR146" s="526"/>
      <c r="RS146" s="526"/>
      <c r="RT146" s="526"/>
      <c r="RU146" s="526"/>
      <c r="RV146" s="526"/>
      <c r="RW146" s="526"/>
      <c r="RX146" s="526"/>
      <c r="RY146" s="526"/>
      <c r="RZ146" s="526"/>
      <c r="SA146" s="526"/>
    </row>
    <row r="147" spans="1:495" ht="15" hidden="1" outlineLevel="1">
      <c r="A147" s="604">
        <f t="shared" si="349"/>
        <v>135</v>
      </c>
      <c r="B147" s="331"/>
      <c r="C147" s="526"/>
      <c r="D147" s="526"/>
      <c r="E147" s="527"/>
      <c r="F147" s="258"/>
      <c r="G147" s="526"/>
      <c r="H147" s="526"/>
      <c r="I147" s="526"/>
      <c r="J147" s="526"/>
      <c r="K147" s="526"/>
      <c r="L147" s="526"/>
      <c r="M147" s="526"/>
      <c r="N147" s="526"/>
      <c r="O147" s="526"/>
      <c r="P147" s="526"/>
      <c r="Q147" s="526"/>
      <c r="R147" s="526"/>
      <c r="S147" s="526"/>
      <c r="T147" s="526"/>
      <c r="U147" s="526"/>
      <c r="V147" s="526"/>
      <c r="W147" s="526"/>
      <c r="X147" s="526"/>
      <c r="Y147" s="526"/>
      <c r="Z147" s="526"/>
      <c r="AA147" s="526"/>
      <c r="AB147" s="526"/>
      <c r="AC147" s="526"/>
      <c r="AD147" s="526"/>
      <c r="AE147" s="526"/>
      <c r="AF147" s="526"/>
      <c r="AG147" s="526"/>
      <c r="AH147" s="524"/>
      <c r="AI147" s="524"/>
      <c r="AJ147" s="258"/>
      <c r="AK147" s="258"/>
      <c r="AL147" s="258"/>
      <c r="AM147" s="258"/>
      <c r="AN147" s="258"/>
      <c r="AO147" s="258"/>
      <c r="AP147" s="258"/>
      <c r="AQ147" s="258"/>
      <c r="AR147" s="258"/>
      <c r="AS147" s="258"/>
      <c r="AT147" s="258"/>
      <c r="AU147" s="258"/>
      <c r="AV147" s="258"/>
      <c r="AW147" s="258"/>
      <c r="AX147" s="258"/>
      <c r="AY147" s="258"/>
      <c r="AZ147" s="258"/>
      <c r="BA147" s="258"/>
      <c r="BB147" s="526"/>
      <c r="BC147" s="526"/>
      <c r="BD147" s="526"/>
      <c r="BE147" s="526"/>
      <c r="BF147" s="526"/>
      <c r="BG147" s="526"/>
      <c r="BH147" s="526"/>
      <c r="BI147" s="526"/>
      <c r="BJ147" s="526"/>
      <c r="BK147" s="526"/>
      <c r="BL147" s="526"/>
      <c r="BM147" s="526"/>
      <c r="BN147" s="526"/>
      <c r="BO147" s="524"/>
      <c r="BP147" s="524"/>
      <c r="BQ147" s="258"/>
      <c r="BR147" s="258"/>
      <c r="BS147" s="258"/>
      <c r="BT147" s="258"/>
      <c r="BU147" s="258"/>
      <c r="BV147" s="258"/>
      <c r="BW147" s="258"/>
      <c r="BX147" s="258"/>
      <c r="BY147" s="258"/>
      <c r="BZ147" s="258"/>
      <c r="CA147" s="258"/>
      <c r="CB147" s="258"/>
      <c r="CC147" s="258"/>
      <c r="CD147" s="258"/>
      <c r="CE147" s="258"/>
      <c r="CF147" s="258"/>
      <c r="CG147" s="258"/>
      <c r="CH147" s="258"/>
      <c r="CI147" s="526"/>
      <c r="CJ147" s="526"/>
      <c r="CK147" s="526"/>
      <c r="CL147" s="526"/>
      <c r="CM147" s="526"/>
      <c r="CN147" s="526"/>
      <c r="CO147" s="526"/>
      <c r="CP147" s="526"/>
      <c r="CQ147" s="526"/>
      <c r="CR147" s="526"/>
      <c r="CS147" s="526"/>
      <c r="CT147" s="526"/>
      <c r="CU147" s="526"/>
      <c r="CV147" s="524"/>
      <c r="CW147" s="524"/>
      <c r="CX147" s="258"/>
      <c r="CY147" s="258"/>
      <c r="CZ147" s="258"/>
      <c r="DA147" s="258"/>
      <c r="DB147" s="258"/>
      <c r="DC147" s="258"/>
      <c r="DD147" s="258"/>
      <c r="DE147" s="258"/>
      <c r="DF147" s="258"/>
      <c r="DG147" s="258"/>
      <c r="DH147" s="258"/>
      <c r="DI147" s="258"/>
      <c r="DJ147" s="258"/>
      <c r="DK147" s="258"/>
      <c r="DL147" s="258"/>
      <c r="DM147" s="258"/>
      <c r="DN147" s="258"/>
      <c r="DO147" s="258"/>
      <c r="DP147" s="526"/>
      <c r="DQ147" s="526"/>
      <c r="DR147" s="526"/>
      <c r="DS147" s="526"/>
      <c r="DT147" s="526"/>
      <c r="DU147" s="526"/>
      <c r="DV147" s="526"/>
      <c r="DW147" s="526"/>
      <c r="DX147" s="526"/>
      <c r="DY147" s="526"/>
      <c r="DZ147" s="526"/>
      <c r="EA147" s="526"/>
      <c r="EB147" s="526"/>
      <c r="EC147" s="524"/>
      <c r="ED147" s="524"/>
      <c r="EE147" s="258"/>
      <c r="EF147" s="258"/>
      <c r="EG147" s="258"/>
      <c r="EH147" s="258"/>
      <c r="EI147" s="258"/>
      <c r="EJ147" s="258"/>
      <c r="EK147" s="258"/>
      <c r="EL147" s="258"/>
      <c r="EM147" s="258"/>
      <c r="EN147" s="258"/>
      <c r="EO147" s="258"/>
      <c r="EP147" s="258"/>
      <c r="EQ147" s="258"/>
      <c r="ER147" s="258"/>
      <c r="ES147" s="258"/>
      <c r="ET147" s="258"/>
      <c r="EU147" s="258"/>
      <c r="EV147" s="258"/>
      <c r="EW147" s="526"/>
      <c r="EX147" s="526"/>
      <c r="EY147" s="526"/>
      <c r="EZ147" s="526"/>
      <c r="FA147" s="526"/>
      <c r="FB147" s="526"/>
      <c r="FC147" s="526"/>
      <c r="FD147" s="526"/>
      <c r="FE147" s="526"/>
      <c r="FF147" s="526"/>
      <c r="FG147" s="526"/>
      <c r="FH147" s="526"/>
      <c r="FI147" s="526"/>
      <c r="FJ147" s="524"/>
      <c r="FK147" s="524"/>
      <c r="FL147" s="258"/>
      <c r="FM147" s="258"/>
      <c r="FN147" s="258"/>
      <c r="FO147" s="258"/>
      <c r="FP147" s="258"/>
      <c r="FQ147" s="258"/>
      <c r="FR147" s="258"/>
      <c r="FS147" s="258"/>
      <c r="FT147" s="258"/>
      <c r="FU147" s="258"/>
      <c r="FV147" s="258"/>
      <c r="FW147" s="258"/>
      <c r="FX147" s="258"/>
      <c r="FY147" s="258"/>
      <c r="FZ147" s="258"/>
      <c r="GA147" s="258"/>
      <c r="GB147" s="258"/>
      <c r="GC147" s="258"/>
      <c r="GD147" s="526"/>
      <c r="GE147" s="526"/>
      <c r="GF147" s="526"/>
      <c r="GG147" s="526"/>
      <c r="GH147" s="526"/>
      <c r="GI147" s="526"/>
      <c r="GJ147" s="526"/>
      <c r="GK147" s="526"/>
      <c r="GL147" s="526"/>
      <c r="GM147" s="526"/>
      <c r="GN147" s="526"/>
      <c r="GO147" s="526"/>
      <c r="GP147" s="526"/>
      <c r="GQ147" s="524"/>
      <c r="GR147" s="524"/>
      <c r="GS147" s="258"/>
      <c r="GT147" s="258"/>
      <c r="GU147" s="258"/>
      <c r="GV147" s="258"/>
      <c r="GW147" s="258"/>
      <c r="GX147" s="258"/>
      <c r="GY147" s="258"/>
      <c r="GZ147" s="258"/>
      <c r="HA147" s="258"/>
      <c r="HB147" s="258"/>
      <c r="HC147" s="258"/>
      <c r="HD147" s="258"/>
      <c r="HE147" s="258"/>
      <c r="HF147" s="258"/>
      <c r="HG147" s="258"/>
      <c r="HH147" s="258"/>
      <c r="HI147" s="258"/>
      <c r="HJ147" s="258"/>
      <c r="HK147" s="526"/>
      <c r="HL147" s="526"/>
      <c r="HM147" s="526"/>
      <c r="HN147" s="526"/>
      <c r="HO147" s="526"/>
      <c r="HP147" s="526"/>
      <c r="HQ147" s="526"/>
      <c r="HR147" s="526"/>
      <c r="HS147" s="526"/>
      <c r="HT147" s="526"/>
      <c r="HU147" s="526"/>
      <c r="HV147" s="526"/>
      <c r="HW147" s="526"/>
      <c r="HZ147" s="258"/>
      <c r="IA147" s="258"/>
      <c r="IB147" s="258"/>
      <c r="IC147" s="258"/>
      <c r="ID147" s="258"/>
      <c r="IE147" s="258"/>
      <c r="IF147" s="258"/>
      <c r="IG147" s="258"/>
      <c r="IH147" s="258"/>
      <c r="II147" s="258"/>
      <c r="IJ147" s="258"/>
      <c r="IK147" s="258"/>
      <c r="IL147" s="258"/>
      <c r="IM147" s="258"/>
      <c r="IN147" s="258"/>
      <c r="IO147" s="258"/>
      <c r="IP147" s="258"/>
      <c r="IQ147" s="258"/>
      <c r="IR147" s="526"/>
      <c r="IS147" s="526"/>
      <c r="IT147" s="526"/>
      <c r="IU147" s="526"/>
      <c r="IV147" s="526"/>
      <c r="IW147" s="526"/>
      <c r="IX147" s="526"/>
      <c r="IY147" s="526"/>
      <c r="IZ147" s="526"/>
      <c r="JA147" s="526"/>
      <c r="JB147" s="526"/>
      <c r="JC147" s="528"/>
      <c r="JD147" s="258">
        <f t="shared" si="326"/>
        <v>0</v>
      </c>
      <c r="JG147" s="258"/>
      <c r="JH147" s="258"/>
      <c r="JI147" s="258"/>
      <c r="JJ147" s="258"/>
      <c r="JK147" s="258"/>
      <c r="JL147" s="258"/>
      <c r="JM147" s="258"/>
      <c r="JN147" s="258"/>
      <c r="JO147" s="258"/>
      <c r="JP147" s="258"/>
      <c r="JQ147" s="258"/>
      <c r="JR147" s="258"/>
      <c r="JS147" s="258"/>
      <c r="JT147" s="258"/>
      <c r="JU147" s="258"/>
      <c r="JV147" s="258"/>
      <c r="JW147" s="258"/>
      <c r="JX147" s="258"/>
      <c r="JY147" s="526"/>
      <c r="JZ147" s="526"/>
      <c r="KA147" s="526"/>
      <c r="KB147" s="526"/>
      <c r="KC147" s="526"/>
      <c r="KD147" s="526"/>
      <c r="KE147" s="526"/>
      <c r="KF147" s="526"/>
      <c r="KG147" s="526"/>
      <c r="KH147" s="526"/>
      <c r="KI147" s="526"/>
      <c r="KJ147" s="526"/>
      <c r="KK147" s="240">
        <f t="shared" si="341"/>
        <v>0</v>
      </c>
      <c r="KL147" s="234"/>
      <c r="KN147" s="258"/>
      <c r="KO147" s="258"/>
      <c r="KP147" s="258"/>
      <c r="KQ147" s="258"/>
      <c r="KR147" s="258"/>
      <c r="KS147" s="258"/>
      <c r="KT147" s="258"/>
      <c r="KU147" s="258"/>
      <c r="KV147" s="258"/>
      <c r="KW147" s="258"/>
      <c r="KX147" s="258"/>
      <c r="KY147" s="258"/>
      <c r="KZ147" s="258"/>
      <c r="LA147" s="258"/>
      <c r="LB147" s="258"/>
      <c r="LC147" s="258"/>
      <c r="LD147" s="258"/>
      <c r="LE147" s="258"/>
      <c r="LF147" s="526"/>
      <c r="LG147" s="526"/>
      <c r="LH147" s="526"/>
      <c r="LI147" s="526"/>
      <c r="LJ147" s="526"/>
      <c r="LK147" s="526"/>
      <c r="LL147" s="526"/>
      <c r="LM147" s="526"/>
      <c r="LN147" s="526"/>
      <c r="LO147" s="526"/>
      <c r="LP147" s="526"/>
      <c r="LQ147" s="526"/>
      <c r="LR147" s="242">
        <f t="shared" si="350"/>
        <v>0</v>
      </c>
      <c r="LU147" s="258"/>
      <c r="LV147" s="258"/>
      <c r="LW147" s="258"/>
      <c r="LX147" s="258"/>
      <c r="LY147" s="258"/>
      <c r="LZ147" s="258"/>
      <c r="MA147" s="258"/>
      <c r="MB147" s="258"/>
      <c r="MC147" s="258"/>
      <c r="MD147" s="258"/>
      <c r="ME147" s="258"/>
      <c r="MF147" s="258"/>
      <c r="MG147" s="258"/>
      <c r="MH147" s="258"/>
      <c r="MI147" s="258"/>
      <c r="MJ147" s="258"/>
      <c r="MK147" s="258"/>
      <c r="ML147" s="258"/>
      <c r="MM147" s="526"/>
      <c r="MN147" s="526"/>
      <c r="MO147" s="526"/>
      <c r="MP147" s="526"/>
      <c r="MQ147" s="526"/>
      <c r="MR147" s="526"/>
      <c r="MS147" s="526"/>
      <c r="MT147" s="526"/>
      <c r="MU147" s="526"/>
      <c r="MV147" s="526"/>
      <c r="MW147" s="526"/>
      <c r="MX147" s="526"/>
      <c r="MY147" s="240">
        <f t="shared" si="351"/>
        <v>0</v>
      </c>
      <c r="NB147" s="258"/>
      <c r="NC147" s="258"/>
      <c r="ND147" s="258"/>
      <c r="NE147" s="258"/>
      <c r="NF147" s="258"/>
      <c r="NG147" s="258"/>
      <c r="NH147" s="258"/>
      <c r="NI147" s="258"/>
      <c r="NJ147" s="258"/>
      <c r="NK147" s="258"/>
      <c r="NL147" s="258"/>
      <c r="NM147" s="258"/>
      <c r="NN147" s="258"/>
      <c r="NO147" s="258"/>
      <c r="NP147" s="258"/>
      <c r="NQ147" s="258"/>
      <c r="NR147" s="258"/>
      <c r="NS147" s="258"/>
      <c r="NT147" s="526"/>
      <c r="NU147" s="526"/>
      <c r="NV147" s="526"/>
      <c r="NW147" s="526"/>
      <c r="NX147" s="526"/>
      <c r="NY147" s="526"/>
      <c r="NZ147" s="526"/>
      <c r="OA147" s="526"/>
      <c r="OB147" s="526"/>
      <c r="OC147" s="526"/>
      <c r="OD147" s="526"/>
      <c r="OE147" s="526"/>
      <c r="OF147" s="240">
        <f t="shared" si="348"/>
        <v>0</v>
      </c>
      <c r="OI147" s="258"/>
      <c r="OJ147" s="258"/>
      <c r="OK147" s="258"/>
      <c r="OL147" s="258"/>
      <c r="OM147" s="258"/>
      <c r="ON147" s="258"/>
      <c r="OO147" s="258"/>
      <c r="OP147" s="258"/>
      <c r="OQ147" s="258"/>
      <c r="OR147" s="258"/>
      <c r="OS147" s="258"/>
      <c r="OT147" s="258"/>
      <c r="OU147" s="258"/>
      <c r="OV147" s="258"/>
      <c r="OW147" s="258"/>
      <c r="OX147" s="258"/>
      <c r="OY147" s="258"/>
      <c r="OZ147" s="258"/>
      <c r="PA147" s="526"/>
      <c r="PB147" s="526"/>
      <c r="PC147" s="526"/>
      <c r="PD147" s="526"/>
      <c r="PE147" s="526"/>
      <c r="PF147" s="526"/>
      <c r="PG147" s="526"/>
      <c r="PH147" s="526"/>
      <c r="PI147" s="526"/>
      <c r="PJ147" s="526"/>
      <c r="PK147" s="526"/>
      <c r="PL147" s="526"/>
      <c r="PM147" s="240">
        <f t="shared" si="352"/>
        <v>0</v>
      </c>
      <c r="PP147" s="258"/>
      <c r="PQ147" s="258"/>
      <c r="PR147" s="258"/>
      <c r="PS147" s="258"/>
      <c r="PT147" s="258"/>
      <c r="PU147" s="258"/>
      <c r="PV147" s="258"/>
      <c r="PW147" s="258"/>
      <c r="PX147" s="258"/>
      <c r="PY147" s="258"/>
      <c r="PZ147" s="258"/>
      <c r="QA147" s="258"/>
      <c r="QB147" s="258"/>
      <c r="QC147" s="258"/>
      <c r="QD147" s="258"/>
      <c r="QE147" s="258"/>
      <c r="QF147" s="258"/>
      <c r="QG147" s="258"/>
      <c r="QH147" s="526"/>
      <c r="QI147" s="526"/>
      <c r="QJ147" s="526"/>
      <c r="QK147" s="526"/>
      <c r="QL147" s="526"/>
      <c r="QM147" s="526"/>
      <c r="QN147" s="526"/>
      <c r="QO147" s="526"/>
      <c r="QP147" s="526"/>
      <c r="QQ147" s="526"/>
      <c r="QR147" s="526"/>
      <c r="QS147" s="526"/>
      <c r="QT147" s="242">
        <f t="shared" si="353"/>
        <v>0</v>
      </c>
      <c r="QU147" s="235"/>
      <c r="QV147" s="235"/>
      <c r="QW147" s="258"/>
      <c r="QX147" s="258"/>
      <c r="QY147" s="258"/>
      <c r="QZ147" s="258"/>
      <c r="RA147" s="258"/>
      <c r="RB147" s="258"/>
      <c r="RC147" s="258"/>
      <c r="RD147" s="258"/>
      <c r="RE147" s="258"/>
      <c r="RF147" s="258"/>
      <c r="RG147" s="258"/>
      <c r="RH147" s="258"/>
      <c r="RI147" s="258"/>
      <c r="RJ147" s="258"/>
      <c r="RK147" s="258"/>
      <c r="RL147" s="258"/>
      <c r="RM147" s="258"/>
      <c r="RN147" s="258"/>
      <c r="RO147" s="526"/>
      <c r="RP147" s="526"/>
      <c r="RQ147" s="526"/>
      <c r="RR147" s="526"/>
      <c r="RS147" s="526"/>
      <c r="RT147" s="526"/>
      <c r="RU147" s="526"/>
      <c r="RV147" s="526"/>
      <c r="RW147" s="526"/>
      <c r="RX147" s="526"/>
      <c r="RY147" s="526"/>
      <c r="RZ147" s="526"/>
      <c r="SA147" s="526"/>
    </row>
    <row r="148" spans="1:495" ht="15" hidden="1" outlineLevel="1">
      <c r="A148" s="604">
        <f t="shared" si="349"/>
        <v>136</v>
      </c>
      <c r="B148" s="328" t="s">
        <v>199</v>
      </c>
      <c r="C148" s="526"/>
      <c r="D148" s="526"/>
      <c r="E148" s="527"/>
      <c r="F148" s="258"/>
      <c r="G148" s="526"/>
      <c r="H148" s="526"/>
      <c r="I148" s="526"/>
      <c r="J148" s="526"/>
      <c r="K148" s="526"/>
      <c r="L148" s="526"/>
      <c r="M148" s="526"/>
      <c r="N148" s="526"/>
      <c r="O148" s="526"/>
      <c r="P148" s="526"/>
      <c r="Q148" s="526"/>
      <c r="R148" s="526"/>
      <c r="S148" s="526"/>
      <c r="T148" s="526"/>
      <c r="U148" s="526"/>
      <c r="V148" s="526"/>
      <c r="W148" s="526"/>
      <c r="X148" s="526"/>
      <c r="Y148" s="526"/>
      <c r="Z148" s="526"/>
      <c r="AA148" s="526"/>
      <c r="AB148" s="526"/>
      <c r="AC148" s="526"/>
      <c r="AD148" s="526"/>
      <c r="AE148" s="526"/>
      <c r="AF148" s="526"/>
      <c r="AG148" s="526"/>
      <c r="AH148" s="524"/>
      <c r="AI148" s="524"/>
      <c r="AJ148" s="258"/>
      <c r="AK148" s="258"/>
      <c r="AL148" s="258"/>
      <c r="AM148" s="258"/>
      <c r="AN148" s="258"/>
      <c r="AO148" s="258"/>
      <c r="AP148" s="258"/>
      <c r="AQ148" s="258"/>
      <c r="AR148" s="258"/>
      <c r="AS148" s="258"/>
      <c r="AT148" s="258"/>
      <c r="AU148" s="258"/>
      <c r="AV148" s="258"/>
      <c r="AW148" s="258"/>
      <c r="AX148" s="258"/>
      <c r="AY148" s="258"/>
      <c r="AZ148" s="258"/>
      <c r="BA148" s="258"/>
      <c r="BB148" s="526"/>
      <c r="BC148" s="526"/>
      <c r="BD148" s="526"/>
      <c r="BE148" s="526"/>
      <c r="BF148" s="526"/>
      <c r="BG148" s="526"/>
      <c r="BH148" s="526"/>
      <c r="BI148" s="526"/>
      <c r="BJ148" s="526"/>
      <c r="BK148" s="526"/>
      <c r="BL148" s="526"/>
      <c r="BM148" s="526"/>
      <c r="BN148" s="526"/>
      <c r="BO148" s="524"/>
      <c r="BP148" s="524"/>
      <c r="BQ148" s="258"/>
      <c r="BR148" s="258"/>
      <c r="BS148" s="258"/>
      <c r="BT148" s="258"/>
      <c r="BU148" s="258"/>
      <c r="BV148" s="258"/>
      <c r="BW148" s="258"/>
      <c r="BX148" s="258"/>
      <c r="BY148" s="258"/>
      <c r="BZ148" s="258"/>
      <c r="CA148" s="258"/>
      <c r="CB148" s="258"/>
      <c r="CC148" s="258"/>
      <c r="CD148" s="258"/>
      <c r="CE148" s="258"/>
      <c r="CF148" s="258"/>
      <c r="CG148" s="258"/>
      <c r="CH148" s="258"/>
      <c r="CI148" s="526"/>
      <c r="CJ148" s="526"/>
      <c r="CK148" s="526"/>
      <c r="CL148" s="526"/>
      <c r="CM148" s="526"/>
      <c r="CN148" s="526"/>
      <c r="CO148" s="526"/>
      <c r="CP148" s="526"/>
      <c r="CQ148" s="526"/>
      <c r="CR148" s="526"/>
      <c r="CS148" s="526"/>
      <c r="CT148" s="526"/>
      <c r="CU148" s="526"/>
      <c r="CV148" s="524"/>
      <c r="CW148" s="524"/>
      <c r="CX148" s="258"/>
      <c r="CY148" s="258"/>
      <c r="CZ148" s="258"/>
      <c r="DA148" s="258"/>
      <c r="DB148" s="258"/>
      <c r="DC148" s="258"/>
      <c r="DD148" s="258"/>
      <c r="DE148" s="258"/>
      <c r="DF148" s="258"/>
      <c r="DG148" s="258"/>
      <c r="DH148" s="258"/>
      <c r="DI148" s="258"/>
      <c r="DJ148" s="258"/>
      <c r="DK148" s="258"/>
      <c r="DL148" s="258"/>
      <c r="DM148" s="258"/>
      <c r="DN148" s="258"/>
      <c r="DO148" s="258"/>
      <c r="DP148" s="526"/>
      <c r="DQ148" s="526"/>
      <c r="DR148" s="526"/>
      <c r="DS148" s="526"/>
      <c r="DT148" s="526"/>
      <c r="DU148" s="526"/>
      <c r="DV148" s="526"/>
      <c r="DW148" s="526"/>
      <c r="DX148" s="526"/>
      <c r="DY148" s="526"/>
      <c r="DZ148" s="526"/>
      <c r="EA148" s="526"/>
      <c r="EB148" s="526"/>
      <c r="EC148" s="524"/>
      <c r="ED148" s="524"/>
      <c r="EE148" s="258"/>
      <c r="EF148" s="258"/>
      <c r="EG148" s="258"/>
      <c r="EH148" s="258"/>
      <c r="EI148" s="258"/>
      <c r="EJ148" s="258"/>
      <c r="EK148" s="258"/>
      <c r="EL148" s="258"/>
      <c r="EM148" s="258"/>
      <c r="EN148" s="258"/>
      <c r="EO148" s="258"/>
      <c r="EP148" s="258"/>
      <c r="EQ148" s="258"/>
      <c r="ER148" s="258"/>
      <c r="ES148" s="258"/>
      <c r="ET148" s="258"/>
      <c r="EU148" s="258"/>
      <c r="EV148" s="258"/>
      <c r="EW148" s="526"/>
      <c r="EX148" s="526"/>
      <c r="EY148" s="526"/>
      <c r="EZ148" s="526"/>
      <c r="FA148" s="526"/>
      <c r="FB148" s="526"/>
      <c r="FC148" s="526"/>
      <c r="FD148" s="526"/>
      <c r="FE148" s="526"/>
      <c r="FF148" s="526"/>
      <c r="FG148" s="526"/>
      <c r="FH148" s="526"/>
      <c r="FI148" s="526"/>
      <c r="FJ148" s="524"/>
      <c r="FK148" s="524"/>
      <c r="FL148" s="258"/>
      <c r="FM148" s="258"/>
      <c r="FN148" s="258"/>
      <c r="FO148" s="258"/>
      <c r="FP148" s="258"/>
      <c r="FQ148" s="258"/>
      <c r="FR148" s="258"/>
      <c r="FS148" s="258"/>
      <c r="FT148" s="258"/>
      <c r="FU148" s="258"/>
      <c r="FV148" s="258"/>
      <c r="FW148" s="258"/>
      <c r="FX148" s="258"/>
      <c r="FY148" s="258"/>
      <c r="FZ148" s="258"/>
      <c r="GA148" s="258"/>
      <c r="GB148" s="258"/>
      <c r="GC148" s="258"/>
      <c r="GD148" s="526"/>
      <c r="GE148" s="526"/>
      <c r="GF148" s="526"/>
      <c r="GG148" s="526"/>
      <c r="GH148" s="526"/>
      <c r="GI148" s="526"/>
      <c r="GJ148" s="526"/>
      <c r="GK148" s="526"/>
      <c r="GL148" s="526"/>
      <c r="GM148" s="526"/>
      <c r="GN148" s="526"/>
      <c r="GO148" s="526"/>
      <c r="GP148" s="526"/>
      <c r="GQ148" s="524"/>
      <c r="GR148" s="524"/>
      <c r="GS148" s="258"/>
      <c r="GT148" s="258"/>
      <c r="GU148" s="258"/>
      <c r="GV148" s="258"/>
      <c r="GW148" s="258"/>
      <c r="GX148" s="258"/>
      <c r="GY148" s="258"/>
      <c r="GZ148" s="258"/>
      <c r="HA148" s="258"/>
      <c r="HB148" s="258"/>
      <c r="HC148" s="258"/>
      <c r="HD148" s="258"/>
      <c r="HE148" s="258"/>
      <c r="HF148" s="258"/>
      <c r="HG148" s="258"/>
      <c r="HH148" s="258"/>
      <c r="HI148" s="258"/>
      <c r="HJ148" s="258"/>
      <c r="HK148" s="526"/>
      <c r="HL148" s="526"/>
      <c r="HM148" s="526"/>
      <c r="HN148" s="526"/>
      <c r="HO148" s="526"/>
      <c r="HP148" s="526"/>
      <c r="HQ148" s="526"/>
      <c r="HR148" s="526"/>
      <c r="HS148" s="526"/>
      <c r="HT148" s="526"/>
      <c r="HU148" s="526"/>
      <c r="HV148" s="526"/>
      <c r="HW148" s="526"/>
      <c r="HZ148" s="258"/>
      <c r="IA148" s="258"/>
      <c r="IB148" s="258"/>
      <c r="IC148" s="258"/>
      <c r="ID148" s="258"/>
      <c r="IE148" s="258"/>
      <c r="IF148" s="258"/>
      <c r="IG148" s="258"/>
      <c r="IH148" s="258"/>
      <c r="II148" s="258"/>
      <c r="IJ148" s="258"/>
      <c r="IK148" s="258"/>
      <c r="IL148" s="258"/>
      <c r="IM148" s="258"/>
      <c r="IN148" s="258"/>
      <c r="IO148" s="258"/>
      <c r="IP148" s="258"/>
      <c r="IQ148" s="258"/>
      <c r="IR148" s="526"/>
      <c r="IS148" s="526"/>
      <c r="IT148" s="526"/>
      <c r="IU148" s="526"/>
      <c r="IV148" s="526"/>
      <c r="IW148" s="526"/>
      <c r="IX148" s="526"/>
      <c r="IY148" s="526"/>
      <c r="IZ148" s="526"/>
      <c r="JA148" s="526"/>
      <c r="JB148" s="526"/>
      <c r="JC148" s="528"/>
      <c r="JD148" s="258">
        <f t="shared" si="326"/>
        <v>0</v>
      </c>
      <c r="JG148" s="258"/>
      <c r="JH148" s="258"/>
      <c r="JI148" s="258"/>
      <c r="JJ148" s="258"/>
      <c r="JK148" s="258"/>
      <c r="JL148" s="258"/>
      <c r="JM148" s="258"/>
      <c r="JN148" s="258"/>
      <c r="JO148" s="258"/>
      <c r="JP148" s="258"/>
      <c r="JQ148" s="258"/>
      <c r="JR148" s="258"/>
      <c r="JS148" s="258"/>
      <c r="JT148" s="258"/>
      <c r="JU148" s="258"/>
      <c r="JV148" s="258"/>
      <c r="JW148" s="258"/>
      <c r="JX148" s="258"/>
      <c r="JY148" s="526"/>
      <c r="JZ148" s="526"/>
      <c r="KA148" s="526"/>
      <c r="KB148" s="526"/>
      <c r="KC148" s="526"/>
      <c r="KD148" s="526"/>
      <c r="KE148" s="526"/>
      <c r="KF148" s="526"/>
      <c r="KG148" s="526"/>
      <c r="KH148" s="526"/>
      <c r="KI148" s="526"/>
      <c r="KJ148" s="526"/>
      <c r="KK148" s="240">
        <f t="shared" si="341"/>
        <v>0</v>
      </c>
      <c r="KL148" s="234"/>
      <c r="KN148" s="258"/>
      <c r="KO148" s="258"/>
      <c r="KP148" s="258"/>
      <c r="KQ148" s="258"/>
      <c r="KR148" s="258"/>
      <c r="KS148" s="258"/>
      <c r="KT148" s="258"/>
      <c r="KU148" s="258"/>
      <c r="KV148" s="258"/>
      <c r="KW148" s="258"/>
      <c r="KX148" s="258"/>
      <c r="KY148" s="258"/>
      <c r="KZ148" s="258"/>
      <c r="LA148" s="258"/>
      <c r="LB148" s="258"/>
      <c r="LC148" s="258"/>
      <c r="LD148" s="258"/>
      <c r="LE148" s="258"/>
      <c r="LF148" s="526"/>
      <c r="LG148" s="526"/>
      <c r="LH148" s="526"/>
      <c r="LI148" s="526"/>
      <c r="LJ148" s="526"/>
      <c r="LK148" s="526"/>
      <c r="LL148" s="526"/>
      <c r="LM148" s="526"/>
      <c r="LN148" s="526"/>
      <c r="LO148" s="526"/>
      <c r="LP148" s="526"/>
      <c r="LQ148" s="526"/>
      <c r="LR148" s="242">
        <f t="shared" si="350"/>
        <v>0</v>
      </c>
      <c r="LU148" s="258"/>
      <c r="LV148" s="258"/>
      <c r="LW148" s="258"/>
      <c r="LX148" s="258"/>
      <c r="LY148" s="258"/>
      <c r="LZ148" s="258"/>
      <c r="MA148" s="258"/>
      <c r="MB148" s="258"/>
      <c r="MC148" s="258"/>
      <c r="MD148" s="258"/>
      <c r="ME148" s="258"/>
      <c r="MF148" s="258"/>
      <c r="MG148" s="258"/>
      <c r="MH148" s="258"/>
      <c r="MI148" s="258"/>
      <c r="MJ148" s="258"/>
      <c r="MK148" s="258"/>
      <c r="ML148" s="258"/>
      <c r="MM148" s="526"/>
      <c r="MN148" s="526"/>
      <c r="MO148" s="526"/>
      <c r="MP148" s="526"/>
      <c r="MQ148" s="526"/>
      <c r="MR148" s="526"/>
      <c r="MS148" s="526"/>
      <c r="MT148" s="526"/>
      <c r="MU148" s="526"/>
      <c r="MV148" s="526"/>
      <c r="MW148" s="526"/>
      <c r="MX148" s="526"/>
      <c r="MY148" s="240">
        <f t="shared" si="351"/>
        <v>0</v>
      </c>
      <c r="NB148" s="258"/>
      <c r="NC148" s="258"/>
      <c r="ND148" s="258"/>
      <c r="NE148" s="258"/>
      <c r="NF148" s="258"/>
      <c r="NG148" s="258"/>
      <c r="NH148" s="258"/>
      <c r="NI148" s="258"/>
      <c r="NJ148" s="258"/>
      <c r="NK148" s="258"/>
      <c r="NL148" s="258"/>
      <c r="NM148" s="258"/>
      <c r="NN148" s="258"/>
      <c r="NO148" s="258"/>
      <c r="NP148" s="258"/>
      <c r="NQ148" s="258"/>
      <c r="NR148" s="258"/>
      <c r="NS148" s="258"/>
      <c r="NT148" s="526"/>
      <c r="NU148" s="526"/>
      <c r="NV148" s="526"/>
      <c r="NW148" s="526"/>
      <c r="NX148" s="526"/>
      <c r="NY148" s="526"/>
      <c r="NZ148" s="526"/>
      <c r="OA148" s="526"/>
      <c r="OB148" s="526"/>
      <c r="OC148" s="526"/>
      <c r="OD148" s="526"/>
      <c r="OE148" s="526"/>
      <c r="OF148" s="240">
        <f t="shared" si="348"/>
        <v>0</v>
      </c>
      <c r="OI148" s="258"/>
      <c r="OJ148" s="258"/>
      <c r="OK148" s="258"/>
      <c r="OL148" s="258"/>
      <c r="OM148" s="258"/>
      <c r="ON148" s="258"/>
      <c r="OO148" s="258"/>
      <c r="OP148" s="258"/>
      <c r="OQ148" s="258"/>
      <c r="OR148" s="258"/>
      <c r="OS148" s="258"/>
      <c r="OT148" s="258"/>
      <c r="OU148" s="258"/>
      <c r="OV148" s="258"/>
      <c r="OW148" s="258"/>
      <c r="OX148" s="258"/>
      <c r="OY148" s="258"/>
      <c r="OZ148" s="258"/>
      <c r="PA148" s="526"/>
      <c r="PB148" s="526"/>
      <c r="PC148" s="526"/>
      <c r="PD148" s="526"/>
      <c r="PE148" s="526"/>
      <c r="PF148" s="526"/>
      <c r="PG148" s="526"/>
      <c r="PH148" s="526"/>
      <c r="PI148" s="526"/>
      <c r="PJ148" s="526"/>
      <c r="PK148" s="526"/>
      <c r="PL148" s="526"/>
      <c r="PM148" s="240">
        <f t="shared" si="352"/>
        <v>0</v>
      </c>
      <c r="PP148" s="258"/>
      <c r="PQ148" s="258"/>
      <c r="PR148" s="258"/>
      <c r="PS148" s="258"/>
      <c r="PT148" s="258"/>
      <c r="PU148" s="258"/>
      <c r="PV148" s="258"/>
      <c r="PW148" s="258"/>
      <c r="PX148" s="258"/>
      <c r="PY148" s="258"/>
      <c r="PZ148" s="258"/>
      <c r="QA148" s="258"/>
      <c r="QB148" s="258"/>
      <c r="QC148" s="258"/>
      <c r="QD148" s="258"/>
      <c r="QE148" s="258"/>
      <c r="QF148" s="258"/>
      <c r="QG148" s="258"/>
      <c r="QH148" s="526"/>
      <c r="QI148" s="526"/>
      <c r="QJ148" s="526"/>
      <c r="QK148" s="526"/>
      <c r="QL148" s="526"/>
      <c r="QM148" s="526"/>
      <c r="QN148" s="526"/>
      <c r="QO148" s="526"/>
      <c r="QP148" s="526"/>
      <c r="QQ148" s="526"/>
      <c r="QR148" s="526"/>
      <c r="QS148" s="526"/>
      <c r="QT148" s="242">
        <f t="shared" si="353"/>
        <v>0</v>
      </c>
      <c r="QU148" s="235"/>
      <c r="QV148" s="235"/>
      <c r="QW148" s="258"/>
      <c r="QX148" s="258"/>
      <c r="QY148" s="258"/>
      <c r="QZ148" s="258"/>
      <c r="RA148" s="258"/>
      <c r="RB148" s="258"/>
      <c r="RC148" s="258"/>
      <c r="RD148" s="258"/>
      <c r="RE148" s="258"/>
      <c r="RF148" s="258"/>
      <c r="RG148" s="258"/>
      <c r="RH148" s="258"/>
      <c r="RI148" s="258"/>
      <c r="RJ148" s="258"/>
      <c r="RK148" s="258"/>
      <c r="RL148" s="258"/>
      <c r="RM148" s="258"/>
      <c r="RN148" s="258"/>
      <c r="RO148" s="526"/>
      <c r="RP148" s="526"/>
      <c r="RQ148" s="526"/>
      <c r="RR148" s="526"/>
      <c r="RS148" s="526"/>
      <c r="RT148" s="526"/>
      <c r="RU148" s="526"/>
      <c r="RV148" s="526"/>
      <c r="RW148" s="526"/>
      <c r="RX148" s="526"/>
      <c r="RY148" s="526"/>
      <c r="RZ148" s="526"/>
      <c r="SA148" s="526"/>
    </row>
    <row r="149" spans="1:495" ht="15" hidden="1" outlineLevel="1">
      <c r="A149" s="604">
        <f t="shared" si="349"/>
        <v>137</v>
      </c>
      <c r="B149" s="331"/>
      <c r="C149" s="526"/>
      <c r="D149" s="526"/>
      <c r="E149" s="527"/>
      <c r="F149" s="258"/>
      <c r="G149" s="526"/>
      <c r="H149" s="526"/>
      <c r="I149" s="526"/>
      <c r="J149" s="526"/>
      <c r="K149" s="526"/>
      <c r="L149" s="526"/>
      <c r="M149" s="526"/>
      <c r="N149" s="526"/>
      <c r="O149" s="526"/>
      <c r="P149" s="526"/>
      <c r="Q149" s="526"/>
      <c r="R149" s="526"/>
      <c r="S149" s="526"/>
      <c r="T149" s="526"/>
      <c r="U149" s="526"/>
      <c r="V149" s="526"/>
      <c r="W149" s="526"/>
      <c r="X149" s="526"/>
      <c r="Y149" s="526"/>
      <c r="Z149" s="526"/>
      <c r="AA149" s="526"/>
      <c r="AB149" s="526"/>
      <c r="AC149" s="526"/>
      <c r="AD149" s="526"/>
      <c r="AE149" s="526"/>
      <c r="AF149" s="526"/>
      <c r="AG149" s="526"/>
      <c r="AH149" s="524"/>
      <c r="AI149" s="524"/>
      <c r="AJ149" s="258"/>
      <c r="AK149" s="258"/>
      <c r="AL149" s="258"/>
      <c r="AM149" s="258"/>
      <c r="AN149" s="258"/>
      <c r="AO149" s="258"/>
      <c r="AP149" s="258"/>
      <c r="AQ149" s="258"/>
      <c r="AR149" s="258"/>
      <c r="AS149" s="258"/>
      <c r="AT149" s="258"/>
      <c r="AU149" s="258"/>
      <c r="AV149" s="258"/>
      <c r="AW149" s="258"/>
      <c r="AX149" s="258"/>
      <c r="AY149" s="258"/>
      <c r="AZ149" s="258"/>
      <c r="BA149" s="258"/>
      <c r="BB149" s="526"/>
      <c r="BC149" s="526"/>
      <c r="BD149" s="526"/>
      <c r="BE149" s="526"/>
      <c r="BF149" s="526"/>
      <c r="BG149" s="526"/>
      <c r="BH149" s="526"/>
      <c r="BI149" s="526"/>
      <c r="BJ149" s="526"/>
      <c r="BK149" s="526"/>
      <c r="BL149" s="526"/>
      <c r="BM149" s="526"/>
      <c r="BN149" s="526"/>
      <c r="BO149" s="524"/>
      <c r="BP149" s="524"/>
      <c r="BQ149" s="258"/>
      <c r="BR149" s="258"/>
      <c r="BS149" s="258"/>
      <c r="BT149" s="258"/>
      <c r="BU149" s="258"/>
      <c r="BV149" s="258"/>
      <c r="BW149" s="258"/>
      <c r="BX149" s="258"/>
      <c r="BY149" s="258"/>
      <c r="BZ149" s="258"/>
      <c r="CA149" s="258"/>
      <c r="CB149" s="258"/>
      <c r="CC149" s="258"/>
      <c r="CD149" s="258"/>
      <c r="CE149" s="258"/>
      <c r="CF149" s="258"/>
      <c r="CG149" s="258"/>
      <c r="CH149" s="258"/>
      <c r="CI149" s="526"/>
      <c r="CJ149" s="526"/>
      <c r="CK149" s="526"/>
      <c r="CL149" s="526"/>
      <c r="CM149" s="526"/>
      <c r="CN149" s="526"/>
      <c r="CO149" s="526"/>
      <c r="CP149" s="526"/>
      <c r="CQ149" s="526"/>
      <c r="CR149" s="526"/>
      <c r="CS149" s="526"/>
      <c r="CT149" s="526"/>
      <c r="CU149" s="526"/>
      <c r="CV149" s="524"/>
      <c r="CW149" s="524"/>
      <c r="CX149" s="258"/>
      <c r="CY149" s="258"/>
      <c r="CZ149" s="258"/>
      <c r="DA149" s="258"/>
      <c r="DB149" s="258"/>
      <c r="DC149" s="258"/>
      <c r="DD149" s="258"/>
      <c r="DE149" s="258"/>
      <c r="DF149" s="258"/>
      <c r="DG149" s="258"/>
      <c r="DH149" s="258"/>
      <c r="DI149" s="258"/>
      <c r="DJ149" s="258"/>
      <c r="DK149" s="258"/>
      <c r="DL149" s="258"/>
      <c r="DM149" s="258"/>
      <c r="DN149" s="258"/>
      <c r="DO149" s="258"/>
      <c r="DP149" s="526"/>
      <c r="DQ149" s="526"/>
      <c r="DR149" s="526"/>
      <c r="DS149" s="526"/>
      <c r="DT149" s="526"/>
      <c r="DU149" s="526"/>
      <c r="DV149" s="526"/>
      <c r="DW149" s="526"/>
      <c r="DX149" s="526"/>
      <c r="DY149" s="526"/>
      <c r="DZ149" s="526"/>
      <c r="EA149" s="526"/>
      <c r="EB149" s="526"/>
      <c r="EC149" s="524"/>
      <c r="ED149" s="524"/>
      <c r="EE149" s="258"/>
      <c r="EF149" s="258"/>
      <c r="EG149" s="258"/>
      <c r="EH149" s="258"/>
      <c r="EI149" s="258"/>
      <c r="EJ149" s="258"/>
      <c r="EK149" s="258"/>
      <c r="EL149" s="258"/>
      <c r="EM149" s="258"/>
      <c r="EN149" s="258"/>
      <c r="EO149" s="258"/>
      <c r="EP149" s="258"/>
      <c r="EQ149" s="258"/>
      <c r="ER149" s="258"/>
      <c r="ES149" s="258"/>
      <c r="ET149" s="258"/>
      <c r="EU149" s="258"/>
      <c r="EV149" s="258"/>
      <c r="EW149" s="526"/>
      <c r="EX149" s="526"/>
      <c r="EY149" s="526"/>
      <c r="EZ149" s="526"/>
      <c r="FA149" s="526"/>
      <c r="FB149" s="526"/>
      <c r="FC149" s="526"/>
      <c r="FD149" s="526"/>
      <c r="FE149" s="526"/>
      <c r="FF149" s="526"/>
      <c r="FG149" s="526"/>
      <c r="FH149" s="526"/>
      <c r="FI149" s="526"/>
      <c r="FJ149" s="524"/>
      <c r="FK149" s="524"/>
      <c r="FL149" s="258"/>
      <c r="FM149" s="258"/>
      <c r="FN149" s="258"/>
      <c r="FO149" s="258"/>
      <c r="FP149" s="258"/>
      <c r="FQ149" s="258"/>
      <c r="FR149" s="258"/>
      <c r="FS149" s="258"/>
      <c r="FT149" s="258"/>
      <c r="FU149" s="258"/>
      <c r="FV149" s="258"/>
      <c r="FW149" s="258"/>
      <c r="FX149" s="258"/>
      <c r="FY149" s="258"/>
      <c r="FZ149" s="258"/>
      <c r="GA149" s="258"/>
      <c r="GB149" s="258"/>
      <c r="GC149" s="258"/>
      <c r="GD149" s="526"/>
      <c r="GE149" s="526"/>
      <c r="GF149" s="526"/>
      <c r="GG149" s="526"/>
      <c r="GH149" s="526"/>
      <c r="GI149" s="526"/>
      <c r="GJ149" s="526"/>
      <c r="GK149" s="526"/>
      <c r="GL149" s="526"/>
      <c r="GM149" s="526"/>
      <c r="GN149" s="526"/>
      <c r="GO149" s="526"/>
      <c r="GP149" s="526"/>
      <c r="GQ149" s="524"/>
      <c r="GR149" s="524"/>
      <c r="GS149" s="258"/>
      <c r="GT149" s="258"/>
      <c r="GU149" s="258"/>
      <c r="GV149" s="258"/>
      <c r="GW149" s="258"/>
      <c r="GX149" s="258"/>
      <c r="GY149" s="258"/>
      <c r="GZ149" s="258"/>
      <c r="HA149" s="258"/>
      <c r="HB149" s="258"/>
      <c r="HC149" s="258"/>
      <c r="HD149" s="258"/>
      <c r="HE149" s="258"/>
      <c r="HF149" s="258"/>
      <c r="HG149" s="258"/>
      <c r="HH149" s="258"/>
      <c r="HI149" s="258"/>
      <c r="HJ149" s="258"/>
      <c r="HK149" s="526"/>
      <c r="HL149" s="526"/>
      <c r="HM149" s="526"/>
      <c r="HN149" s="526"/>
      <c r="HO149" s="526"/>
      <c r="HP149" s="526"/>
      <c r="HQ149" s="526"/>
      <c r="HR149" s="526"/>
      <c r="HS149" s="526"/>
      <c r="HT149" s="526"/>
      <c r="HU149" s="526"/>
      <c r="HV149" s="526"/>
      <c r="HW149" s="526"/>
      <c r="HZ149" s="258"/>
      <c r="IA149" s="258"/>
      <c r="IB149" s="258"/>
      <c r="IC149" s="258"/>
      <c r="ID149" s="258"/>
      <c r="IE149" s="258"/>
      <c r="IF149" s="258"/>
      <c r="IG149" s="258"/>
      <c r="IH149" s="258"/>
      <c r="II149" s="258"/>
      <c r="IJ149" s="258"/>
      <c r="IK149" s="258"/>
      <c r="IL149" s="258"/>
      <c r="IM149" s="258"/>
      <c r="IN149" s="258"/>
      <c r="IO149" s="258"/>
      <c r="IP149" s="258"/>
      <c r="IQ149" s="258"/>
      <c r="IR149" s="526"/>
      <c r="IS149" s="526"/>
      <c r="IT149" s="526"/>
      <c r="IU149" s="526"/>
      <c r="IV149" s="526"/>
      <c r="IW149" s="526"/>
      <c r="IX149" s="526"/>
      <c r="IY149" s="526"/>
      <c r="IZ149" s="526"/>
      <c r="JA149" s="526"/>
      <c r="JB149" s="526"/>
      <c r="JC149" s="528"/>
      <c r="JD149" s="258">
        <f t="shared" si="326"/>
        <v>0</v>
      </c>
      <c r="JG149" s="258"/>
      <c r="JH149" s="258"/>
      <c r="JI149" s="258"/>
      <c r="JJ149" s="258"/>
      <c r="JK149" s="258"/>
      <c r="JL149" s="258"/>
      <c r="JM149" s="258"/>
      <c r="JN149" s="258"/>
      <c r="JO149" s="258"/>
      <c r="JP149" s="258"/>
      <c r="JQ149" s="258"/>
      <c r="JR149" s="258"/>
      <c r="JS149" s="258"/>
      <c r="JT149" s="258"/>
      <c r="JU149" s="258"/>
      <c r="JV149" s="258"/>
      <c r="JW149" s="258"/>
      <c r="JX149" s="258"/>
      <c r="JY149" s="526"/>
      <c r="JZ149" s="526"/>
      <c r="KA149" s="526"/>
      <c r="KB149" s="526"/>
      <c r="KC149" s="526"/>
      <c r="KD149" s="526"/>
      <c r="KE149" s="526"/>
      <c r="KF149" s="526"/>
      <c r="KG149" s="526"/>
      <c r="KH149" s="526"/>
      <c r="KI149" s="526"/>
      <c r="KJ149" s="526"/>
      <c r="KK149" s="240">
        <f t="shared" si="341"/>
        <v>0</v>
      </c>
      <c r="KL149" s="234"/>
      <c r="KN149" s="258"/>
      <c r="KO149" s="258"/>
      <c r="KP149" s="258"/>
      <c r="KQ149" s="258"/>
      <c r="KR149" s="258"/>
      <c r="KS149" s="258"/>
      <c r="KT149" s="258"/>
      <c r="KU149" s="258"/>
      <c r="KV149" s="258"/>
      <c r="KW149" s="258"/>
      <c r="KX149" s="258"/>
      <c r="KY149" s="258"/>
      <c r="KZ149" s="258"/>
      <c r="LA149" s="258"/>
      <c r="LB149" s="258"/>
      <c r="LC149" s="258"/>
      <c r="LD149" s="258"/>
      <c r="LE149" s="258"/>
      <c r="LF149" s="526"/>
      <c r="LG149" s="526"/>
      <c r="LH149" s="526"/>
      <c r="LI149" s="526"/>
      <c r="LJ149" s="526"/>
      <c r="LK149" s="526"/>
      <c r="LL149" s="526"/>
      <c r="LM149" s="526"/>
      <c r="LN149" s="526"/>
      <c r="LO149" s="526"/>
      <c r="LP149" s="526"/>
      <c r="LQ149" s="526"/>
      <c r="LR149" s="242">
        <f t="shared" si="350"/>
        <v>0</v>
      </c>
      <c r="LU149" s="258"/>
      <c r="LV149" s="258"/>
      <c r="LW149" s="258"/>
      <c r="LX149" s="258"/>
      <c r="LY149" s="258"/>
      <c r="LZ149" s="258"/>
      <c r="MA149" s="258"/>
      <c r="MB149" s="258"/>
      <c r="MC149" s="258"/>
      <c r="MD149" s="258"/>
      <c r="ME149" s="258"/>
      <c r="MF149" s="258"/>
      <c r="MG149" s="258"/>
      <c r="MH149" s="258"/>
      <c r="MI149" s="258"/>
      <c r="MJ149" s="258"/>
      <c r="MK149" s="258"/>
      <c r="ML149" s="258"/>
      <c r="MM149" s="526"/>
      <c r="MN149" s="526"/>
      <c r="MO149" s="526"/>
      <c r="MP149" s="526"/>
      <c r="MQ149" s="526"/>
      <c r="MR149" s="526"/>
      <c r="MS149" s="526"/>
      <c r="MT149" s="526"/>
      <c r="MU149" s="526"/>
      <c r="MV149" s="526"/>
      <c r="MW149" s="526"/>
      <c r="MX149" s="526"/>
      <c r="MY149" s="240">
        <f t="shared" si="351"/>
        <v>0</v>
      </c>
      <c r="NB149" s="258"/>
      <c r="NC149" s="258"/>
      <c r="ND149" s="258"/>
      <c r="NE149" s="258"/>
      <c r="NF149" s="258"/>
      <c r="NG149" s="258"/>
      <c r="NH149" s="258"/>
      <c r="NI149" s="258"/>
      <c r="NJ149" s="258"/>
      <c r="NK149" s="258"/>
      <c r="NL149" s="258"/>
      <c r="NM149" s="258"/>
      <c r="NN149" s="258"/>
      <c r="NO149" s="258"/>
      <c r="NP149" s="258"/>
      <c r="NQ149" s="258"/>
      <c r="NR149" s="258"/>
      <c r="NS149" s="258"/>
      <c r="NT149" s="526"/>
      <c r="NU149" s="526"/>
      <c r="NV149" s="526"/>
      <c r="NW149" s="526"/>
      <c r="NX149" s="526"/>
      <c r="NY149" s="526"/>
      <c r="NZ149" s="526"/>
      <c r="OA149" s="526"/>
      <c r="OB149" s="526"/>
      <c r="OC149" s="526"/>
      <c r="OD149" s="526"/>
      <c r="OE149" s="526"/>
      <c r="OF149" s="240">
        <f t="shared" si="348"/>
        <v>0</v>
      </c>
      <c r="OI149" s="258"/>
      <c r="OJ149" s="258"/>
      <c r="OK149" s="258"/>
      <c r="OL149" s="258"/>
      <c r="OM149" s="258"/>
      <c r="ON149" s="258"/>
      <c r="OO149" s="258"/>
      <c r="OP149" s="258"/>
      <c r="OQ149" s="258"/>
      <c r="OR149" s="258"/>
      <c r="OS149" s="258"/>
      <c r="OT149" s="258"/>
      <c r="OU149" s="258"/>
      <c r="OV149" s="258"/>
      <c r="OW149" s="258"/>
      <c r="OX149" s="258"/>
      <c r="OY149" s="258"/>
      <c r="OZ149" s="258"/>
      <c r="PA149" s="526"/>
      <c r="PB149" s="526"/>
      <c r="PC149" s="526"/>
      <c r="PD149" s="526"/>
      <c r="PE149" s="526"/>
      <c r="PF149" s="526"/>
      <c r="PG149" s="526"/>
      <c r="PH149" s="526"/>
      <c r="PI149" s="526"/>
      <c r="PJ149" s="526"/>
      <c r="PK149" s="526"/>
      <c r="PL149" s="526"/>
      <c r="PM149" s="240">
        <f t="shared" si="352"/>
        <v>0</v>
      </c>
      <c r="PP149" s="258"/>
      <c r="PQ149" s="258"/>
      <c r="PR149" s="258"/>
      <c r="PS149" s="258"/>
      <c r="PT149" s="258"/>
      <c r="PU149" s="258"/>
      <c r="PV149" s="258"/>
      <c r="PW149" s="258"/>
      <c r="PX149" s="258"/>
      <c r="PY149" s="258"/>
      <c r="PZ149" s="258"/>
      <c r="QA149" s="258"/>
      <c r="QB149" s="258"/>
      <c r="QC149" s="258"/>
      <c r="QD149" s="258"/>
      <c r="QE149" s="258"/>
      <c r="QF149" s="258"/>
      <c r="QG149" s="258"/>
      <c r="QH149" s="526"/>
      <c r="QI149" s="526"/>
      <c r="QJ149" s="526"/>
      <c r="QK149" s="526"/>
      <c r="QL149" s="526"/>
      <c r="QM149" s="526"/>
      <c r="QN149" s="526"/>
      <c r="QO149" s="526"/>
      <c r="QP149" s="526"/>
      <c r="QQ149" s="526"/>
      <c r="QR149" s="526"/>
      <c r="QS149" s="526"/>
      <c r="QT149" s="242">
        <f t="shared" si="353"/>
        <v>0</v>
      </c>
      <c r="QU149" s="235"/>
      <c r="QV149" s="235"/>
      <c r="QW149" s="258"/>
      <c r="QX149" s="258"/>
      <c r="QY149" s="258"/>
      <c r="QZ149" s="258"/>
      <c r="RA149" s="258"/>
      <c r="RB149" s="258"/>
      <c r="RC149" s="258"/>
      <c r="RD149" s="258"/>
      <c r="RE149" s="258"/>
      <c r="RF149" s="258"/>
      <c r="RG149" s="258"/>
      <c r="RH149" s="258"/>
      <c r="RI149" s="258"/>
      <c r="RJ149" s="258"/>
      <c r="RK149" s="258"/>
      <c r="RL149" s="258"/>
      <c r="RM149" s="258"/>
      <c r="RN149" s="258"/>
      <c r="RO149" s="526"/>
      <c r="RP149" s="526"/>
      <c r="RQ149" s="526"/>
      <c r="RR149" s="526"/>
      <c r="RS149" s="526"/>
      <c r="RT149" s="526"/>
      <c r="RU149" s="526"/>
      <c r="RV149" s="526"/>
      <c r="RW149" s="526"/>
      <c r="RX149" s="526"/>
      <c r="RY149" s="526"/>
      <c r="RZ149" s="526"/>
      <c r="SA149" s="526"/>
    </row>
    <row r="150" spans="1:495" ht="15" hidden="1" outlineLevel="1">
      <c r="A150" s="604">
        <f t="shared" si="349"/>
        <v>138</v>
      </c>
      <c r="B150" s="331"/>
      <c r="C150" s="526"/>
      <c r="D150" s="526"/>
      <c r="E150" s="527"/>
      <c r="F150" s="258"/>
      <c r="G150" s="526"/>
      <c r="H150" s="526"/>
      <c r="I150" s="526"/>
      <c r="J150" s="526"/>
      <c r="K150" s="526"/>
      <c r="L150" s="526"/>
      <c r="M150" s="526"/>
      <c r="N150" s="526"/>
      <c r="O150" s="526"/>
      <c r="P150" s="526"/>
      <c r="Q150" s="526"/>
      <c r="R150" s="526"/>
      <c r="S150" s="526"/>
      <c r="T150" s="526"/>
      <c r="U150" s="526"/>
      <c r="V150" s="526"/>
      <c r="W150" s="526"/>
      <c r="X150" s="526"/>
      <c r="Y150" s="526"/>
      <c r="Z150" s="526"/>
      <c r="AA150" s="526"/>
      <c r="AB150" s="526"/>
      <c r="AC150" s="526"/>
      <c r="AD150" s="526"/>
      <c r="AE150" s="526"/>
      <c r="AF150" s="526"/>
      <c r="AG150" s="526"/>
      <c r="AH150" s="524"/>
      <c r="AI150" s="524"/>
      <c r="AJ150" s="258"/>
      <c r="AK150" s="258"/>
      <c r="AL150" s="258"/>
      <c r="AM150" s="258"/>
      <c r="AN150" s="258"/>
      <c r="AO150" s="258"/>
      <c r="AP150" s="258"/>
      <c r="AQ150" s="258"/>
      <c r="AR150" s="258"/>
      <c r="AS150" s="258"/>
      <c r="AT150" s="258"/>
      <c r="AU150" s="258"/>
      <c r="AV150" s="258"/>
      <c r="AW150" s="258"/>
      <c r="AX150" s="258"/>
      <c r="AY150" s="258"/>
      <c r="AZ150" s="258"/>
      <c r="BA150" s="258"/>
      <c r="BB150" s="526"/>
      <c r="BC150" s="526"/>
      <c r="BD150" s="526"/>
      <c r="BE150" s="526"/>
      <c r="BF150" s="526"/>
      <c r="BG150" s="526"/>
      <c r="BH150" s="526"/>
      <c r="BI150" s="526"/>
      <c r="BJ150" s="526"/>
      <c r="BK150" s="526"/>
      <c r="BL150" s="526"/>
      <c r="BM150" s="526"/>
      <c r="BN150" s="526"/>
      <c r="BO150" s="524"/>
      <c r="BP150" s="524"/>
      <c r="BQ150" s="258"/>
      <c r="BR150" s="258"/>
      <c r="BS150" s="258"/>
      <c r="BT150" s="258"/>
      <c r="BU150" s="258"/>
      <c r="BV150" s="258"/>
      <c r="BW150" s="258"/>
      <c r="BX150" s="258"/>
      <c r="BY150" s="258"/>
      <c r="BZ150" s="258"/>
      <c r="CA150" s="258"/>
      <c r="CB150" s="258"/>
      <c r="CC150" s="258"/>
      <c r="CD150" s="258"/>
      <c r="CE150" s="258"/>
      <c r="CF150" s="258"/>
      <c r="CG150" s="258"/>
      <c r="CH150" s="258"/>
      <c r="CI150" s="526"/>
      <c r="CJ150" s="526"/>
      <c r="CK150" s="526"/>
      <c r="CL150" s="526"/>
      <c r="CM150" s="526"/>
      <c r="CN150" s="526"/>
      <c r="CO150" s="526"/>
      <c r="CP150" s="526"/>
      <c r="CQ150" s="526"/>
      <c r="CR150" s="526"/>
      <c r="CS150" s="526"/>
      <c r="CT150" s="526"/>
      <c r="CU150" s="526"/>
      <c r="CV150" s="524"/>
      <c r="CW150" s="524"/>
      <c r="CX150" s="258"/>
      <c r="CY150" s="258"/>
      <c r="CZ150" s="258"/>
      <c r="DA150" s="258"/>
      <c r="DB150" s="258"/>
      <c r="DC150" s="258"/>
      <c r="DD150" s="258"/>
      <c r="DE150" s="258"/>
      <c r="DF150" s="258"/>
      <c r="DG150" s="258"/>
      <c r="DH150" s="258"/>
      <c r="DI150" s="258"/>
      <c r="DJ150" s="258"/>
      <c r="DK150" s="258"/>
      <c r="DL150" s="258"/>
      <c r="DM150" s="258"/>
      <c r="DN150" s="258"/>
      <c r="DO150" s="258"/>
      <c r="DP150" s="526"/>
      <c r="DQ150" s="526"/>
      <c r="DR150" s="526"/>
      <c r="DS150" s="526"/>
      <c r="DT150" s="526"/>
      <c r="DU150" s="526"/>
      <c r="DV150" s="526"/>
      <c r="DW150" s="526"/>
      <c r="DX150" s="526"/>
      <c r="DY150" s="526"/>
      <c r="DZ150" s="526"/>
      <c r="EA150" s="526"/>
      <c r="EB150" s="526"/>
      <c r="EC150" s="524"/>
      <c r="ED150" s="524"/>
      <c r="EE150" s="258"/>
      <c r="EF150" s="258"/>
      <c r="EG150" s="258"/>
      <c r="EH150" s="258"/>
      <c r="EI150" s="258"/>
      <c r="EJ150" s="258"/>
      <c r="EK150" s="258"/>
      <c r="EL150" s="258"/>
      <c r="EM150" s="258"/>
      <c r="EN150" s="258"/>
      <c r="EO150" s="258"/>
      <c r="EP150" s="258"/>
      <c r="EQ150" s="258"/>
      <c r="ER150" s="258"/>
      <c r="ES150" s="258"/>
      <c r="ET150" s="258"/>
      <c r="EU150" s="258"/>
      <c r="EV150" s="258"/>
      <c r="EW150" s="526"/>
      <c r="EX150" s="526"/>
      <c r="EY150" s="526"/>
      <c r="EZ150" s="526"/>
      <c r="FA150" s="526"/>
      <c r="FB150" s="526"/>
      <c r="FC150" s="526"/>
      <c r="FD150" s="526"/>
      <c r="FE150" s="526"/>
      <c r="FF150" s="526"/>
      <c r="FG150" s="526"/>
      <c r="FH150" s="526"/>
      <c r="FI150" s="526"/>
      <c r="FJ150" s="524"/>
      <c r="FK150" s="524"/>
      <c r="FL150" s="258"/>
      <c r="FM150" s="258"/>
      <c r="FN150" s="258"/>
      <c r="FO150" s="258"/>
      <c r="FP150" s="258"/>
      <c r="FQ150" s="258"/>
      <c r="FR150" s="258"/>
      <c r="FS150" s="258"/>
      <c r="FT150" s="258"/>
      <c r="FU150" s="258"/>
      <c r="FV150" s="258"/>
      <c r="FW150" s="258"/>
      <c r="FX150" s="258"/>
      <c r="FY150" s="258"/>
      <c r="FZ150" s="258"/>
      <c r="GA150" s="258"/>
      <c r="GB150" s="258"/>
      <c r="GC150" s="258"/>
      <c r="GD150" s="526"/>
      <c r="GE150" s="526"/>
      <c r="GF150" s="526"/>
      <c r="GG150" s="526"/>
      <c r="GH150" s="526"/>
      <c r="GI150" s="526"/>
      <c r="GJ150" s="526"/>
      <c r="GK150" s="526"/>
      <c r="GL150" s="526"/>
      <c r="GM150" s="526"/>
      <c r="GN150" s="526"/>
      <c r="GO150" s="526"/>
      <c r="GP150" s="526"/>
      <c r="GQ150" s="524"/>
      <c r="GR150" s="524"/>
      <c r="GS150" s="258"/>
      <c r="GT150" s="258"/>
      <c r="GU150" s="258"/>
      <c r="GV150" s="258"/>
      <c r="GW150" s="258"/>
      <c r="GX150" s="258"/>
      <c r="GY150" s="258"/>
      <c r="GZ150" s="258"/>
      <c r="HA150" s="258"/>
      <c r="HB150" s="258"/>
      <c r="HC150" s="258"/>
      <c r="HD150" s="258"/>
      <c r="HE150" s="258"/>
      <c r="HF150" s="258"/>
      <c r="HG150" s="258"/>
      <c r="HH150" s="258"/>
      <c r="HI150" s="258"/>
      <c r="HJ150" s="258"/>
      <c r="HK150" s="526"/>
      <c r="HL150" s="526"/>
      <c r="HM150" s="526"/>
      <c r="HN150" s="526"/>
      <c r="HO150" s="526"/>
      <c r="HP150" s="526"/>
      <c r="HQ150" s="526"/>
      <c r="HR150" s="526"/>
      <c r="HS150" s="526"/>
      <c r="HT150" s="526"/>
      <c r="HU150" s="526"/>
      <c r="HV150" s="526"/>
      <c r="HW150" s="526"/>
      <c r="HZ150" s="258"/>
      <c r="IA150" s="258"/>
      <c r="IB150" s="258"/>
      <c r="IC150" s="258"/>
      <c r="ID150" s="258"/>
      <c r="IE150" s="258"/>
      <c r="IF150" s="258"/>
      <c r="IG150" s="258"/>
      <c r="IH150" s="258"/>
      <c r="II150" s="258"/>
      <c r="IJ150" s="258"/>
      <c r="IK150" s="258"/>
      <c r="IL150" s="258"/>
      <c r="IM150" s="258"/>
      <c r="IN150" s="258"/>
      <c r="IO150" s="258"/>
      <c r="IP150" s="258"/>
      <c r="IQ150" s="258"/>
      <c r="IR150" s="526"/>
      <c r="IS150" s="526"/>
      <c r="IT150" s="526"/>
      <c r="IU150" s="526"/>
      <c r="IV150" s="526"/>
      <c r="IW150" s="526"/>
      <c r="IX150" s="526"/>
      <c r="IY150" s="526"/>
      <c r="IZ150" s="526"/>
      <c r="JA150" s="526"/>
      <c r="JB150" s="526"/>
      <c r="JC150" s="528"/>
      <c r="JD150" s="258">
        <f t="shared" si="326"/>
        <v>0</v>
      </c>
      <c r="JG150" s="258"/>
      <c r="JH150" s="258"/>
      <c r="JI150" s="258"/>
      <c r="JJ150" s="258"/>
      <c r="JK150" s="258"/>
      <c r="JL150" s="258"/>
      <c r="JM150" s="258"/>
      <c r="JN150" s="258"/>
      <c r="JO150" s="258"/>
      <c r="JP150" s="258"/>
      <c r="JQ150" s="258"/>
      <c r="JR150" s="258"/>
      <c r="JS150" s="258"/>
      <c r="JT150" s="258"/>
      <c r="JU150" s="258"/>
      <c r="JV150" s="258"/>
      <c r="JW150" s="258"/>
      <c r="JX150" s="258"/>
      <c r="JY150" s="526"/>
      <c r="JZ150" s="526"/>
      <c r="KA150" s="526"/>
      <c r="KB150" s="526"/>
      <c r="KC150" s="526"/>
      <c r="KD150" s="526"/>
      <c r="KE150" s="526"/>
      <c r="KF150" s="526"/>
      <c r="KG150" s="526"/>
      <c r="KH150" s="526"/>
      <c r="KI150" s="526"/>
      <c r="KJ150" s="526"/>
      <c r="KK150" s="240">
        <f t="shared" si="341"/>
        <v>0</v>
      </c>
      <c r="KL150" s="234"/>
      <c r="KN150" s="258"/>
      <c r="KO150" s="258"/>
      <c r="KP150" s="258"/>
      <c r="KQ150" s="258"/>
      <c r="KR150" s="258"/>
      <c r="KS150" s="258"/>
      <c r="KT150" s="258"/>
      <c r="KU150" s="258"/>
      <c r="KV150" s="258"/>
      <c r="KW150" s="258"/>
      <c r="KX150" s="258"/>
      <c r="KY150" s="258"/>
      <c r="KZ150" s="258"/>
      <c r="LA150" s="258"/>
      <c r="LB150" s="258"/>
      <c r="LC150" s="258"/>
      <c r="LD150" s="258"/>
      <c r="LE150" s="258"/>
      <c r="LF150" s="526"/>
      <c r="LG150" s="526"/>
      <c r="LH150" s="526"/>
      <c r="LI150" s="526"/>
      <c r="LJ150" s="526"/>
      <c r="LK150" s="526"/>
      <c r="LL150" s="526"/>
      <c r="LM150" s="526"/>
      <c r="LN150" s="526"/>
      <c r="LO150" s="526"/>
      <c r="LP150" s="526"/>
      <c r="LQ150" s="526"/>
      <c r="LR150" s="242">
        <f t="shared" si="350"/>
        <v>0</v>
      </c>
      <c r="LU150" s="258"/>
      <c r="LV150" s="258"/>
      <c r="LW150" s="258"/>
      <c r="LX150" s="258"/>
      <c r="LY150" s="258"/>
      <c r="LZ150" s="258"/>
      <c r="MA150" s="258"/>
      <c r="MB150" s="258"/>
      <c r="MC150" s="258"/>
      <c r="MD150" s="258"/>
      <c r="ME150" s="258"/>
      <c r="MF150" s="258"/>
      <c r="MG150" s="258"/>
      <c r="MH150" s="258"/>
      <c r="MI150" s="258"/>
      <c r="MJ150" s="258"/>
      <c r="MK150" s="258"/>
      <c r="ML150" s="258"/>
      <c r="MM150" s="526"/>
      <c r="MN150" s="526"/>
      <c r="MO150" s="526"/>
      <c r="MP150" s="526"/>
      <c r="MQ150" s="526"/>
      <c r="MR150" s="526"/>
      <c r="MS150" s="526"/>
      <c r="MT150" s="526"/>
      <c r="MU150" s="526"/>
      <c r="MV150" s="526"/>
      <c r="MW150" s="526"/>
      <c r="MX150" s="526"/>
      <c r="MY150" s="240">
        <f t="shared" si="351"/>
        <v>0</v>
      </c>
      <c r="NB150" s="258"/>
      <c r="NC150" s="258"/>
      <c r="ND150" s="258"/>
      <c r="NE150" s="258"/>
      <c r="NF150" s="258"/>
      <c r="NG150" s="258"/>
      <c r="NH150" s="258"/>
      <c r="NI150" s="258"/>
      <c r="NJ150" s="258"/>
      <c r="NK150" s="258"/>
      <c r="NL150" s="258"/>
      <c r="NM150" s="258"/>
      <c r="NN150" s="258"/>
      <c r="NO150" s="258"/>
      <c r="NP150" s="258"/>
      <c r="NQ150" s="258"/>
      <c r="NR150" s="258"/>
      <c r="NS150" s="258"/>
      <c r="NT150" s="526"/>
      <c r="NU150" s="526"/>
      <c r="NV150" s="526"/>
      <c r="NW150" s="526"/>
      <c r="NX150" s="526"/>
      <c r="NY150" s="526"/>
      <c r="NZ150" s="526"/>
      <c r="OA150" s="526"/>
      <c r="OB150" s="526"/>
      <c r="OC150" s="526"/>
      <c r="OD150" s="526"/>
      <c r="OE150" s="526"/>
      <c r="OF150" s="240">
        <f t="shared" si="348"/>
        <v>0</v>
      </c>
      <c r="OI150" s="258"/>
      <c r="OJ150" s="258"/>
      <c r="OK150" s="258"/>
      <c r="OL150" s="258"/>
      <c r="OM150" s="258"/>
      <c r="ON150" s="258"/>
      <c r="OO150" s="258"/>
      <c r="OP150" s="258"/>
      <c r="OQ150" s="258"/>
      <c r="OR150" s="258"/>
      <c r="OS150" s="258"/>
      <c r="OT150" s="258"/>
      <c r="OU150" s="258"/>
      <c r="OV150" s="258"/>
      <c r="OW150" s="258"/>
      <c r="OX150" s="258"/>
      <c r="OY150" s="258"/>
      <c r="OZ150" s="258"/>
      <c r="PA150" s="526"/>
      <c r="PB150" s="526"/>
      <c r="PC150" s="526"/>
      <c r="PD150" s="526"/>
      <c r="PE150" s="526"/>
      <c r="PF150" s="526"/>
      <c r="PG150" s="526"/>
      <c r="PH150" s="526"/>
      <c r="PI150" s="526"/>
      <c r="PJ150" s="526"/>
      <c r="PK150" s="526"/>
      <c r="PL150" s="526"/>
      <c r="PM150" s="240">
        <f t="shared" si="352"/>
        <v>0</v>
      </c>
      <c r="PP150" s="258"/>
      <c r="PQ150" s="258"/>
      <c r="PR150" s="258"/>
      <c r="PS150" s="258"/>
      <c r="PT150" s="258"/>
      <c r="PU150" s="258"/>
      <c r="PV150" s="258"/>
      <c r="PW150" s="258"/>
      <c r="PX150" s="258"/>
      <c r="PY150" s="258"/>
      <c r="PZ150" s="258"/>
      <c r="QA150" s="258"/>
      <c r="QB150" s="258"/>
      <c r="QC150" s="258"/>
      <c r="QD150" s="258"/>
      <c r="QE150" s="258"/>
      <c r="QF150" s="258"/>
      <c r="QG150" s="258"/>
      <c r="QH150" s="526"/>
      <c r="QI150" s="526"/>
      <c r="QJ150" s="526"/>
      <c r="QK150" s="526"/>
      <c r="QL150" s="526"/>
      <c r="QM150" s="526"/>
      <c r="QN150" s="526"/>
      <c r="QO150" s="526"/>
      <c r="QP150" s="526"/>
      <c r="QQ150" s="526"/>
      <c r="QR150" s="526"/>
      <c r="QS150" s="526"/>
      <c r="QT150" s="242">
        <f t="shared" si="353"/>
        <v>0</v>
      </c>
      <c r="QU150" s="235"/>
      <c r="QV150" s="235"/>
      <c r="QW150" s="258"/>
      <c r="QX150" s="258"/>
      <c r="QY150" s="258"/>
      <c r="QZ150" s="258"/>
      <c r="RA150" s="258"/>
      <c r="RB150" s="258"/>
      <c r="RC150" s="258"/>
      <c r="RD150" s="258"/>
      <c r="RE150" s="258"/>
      <c r="RF150" s="258"/>
      <c r="RG150" s="258"/>
      <c r="RH150" s="258"/>
      <c r="RI150" s="258"/>
      <c r="RJ150" s="258"/>
      <c r="RK150" s="258"/>
      <c r="RL150" s="258"/>
      <c r="RM150" s="258"/>
      <c r="RN150" s="258"/>
      <c r="RO150" s="526"/>
      <c r="RP150" s="526"/>
      <c r="RQ150" s="526"/>
      <c r="RR150" s="526"/>
      <c r="RS150" s="526"/>
      <c r="RT150" s="526"/>
      <c r="RU150" s="526"/>
      <c r="RV150" s="526"/>
      <c r="RW150" s="526"/>
      <c r="RX150" s="526"/>
      <c r="RY150" s="526"/>
      <c r="RZ150" s="526"/>
      <c r="SA150" s="526"/>
    </row>
    <row r="151" spans="1:495" ht="15" hidden="1" outlineLevel="1">
      <c r="A151" s="604">
        <f t="shared" si="349"/>
        <v>139</v>
      </c>
      <c r="B151" s="328" t="s">
        <v>264</v>
      </c>
      <c r="C151" s="529"/>
      <c r="D151" s="529"/>
      <c r="E151" s="330"/>
      <c r="F151" s="263"/>
      <c r="G151" s="529"/>
      <c r="H151" s="529"/>
      <c r="I151" s="529"/>
      <c r="J151" s="529"/>
      <c r="K151" s="529"/>
      <c r="L151" s="529"/>
      <c r="M151" s="529"/>
      <c r="N151" s="529"/>
      <c r="O151" s="529"/>
      <c r="P151" s="529"/>
      <c r="Q151" s="529"/>
      <c r="R151" s="529"/>
      <c r="S151" s="529"/>
      <c r="T151" s="529"/>
      <c r="U151" s="529"/>
      <c r="V151" s="529"/>
      <c r="W151" s="529"/>
      <c r="X151" s="529"/>
      <c r="Y151" s="529"/>
      <c r="Z151" s="529"/>
      <c r="AA151" s="529"/>
      <c r="AB151" s="529"/>
      <c r="AC151" s="529"/>
      <c r="AD151" s="529"/>
      <c r="AE151" s="529"/>
      <c r="AF151" s="529"/>
      <c r="AG151" s="529"/>
      <c r="AH151" s="524"/>
      <c r="AI151" s="524"/>
      <c r="AJ151" s="263"/>
      <c r="AK151" s="263"/>
      <c r="AL151" s="263"/>
      <c r="AM151" s="263"/>
      <c r="AN151" s="263"/>
      <c r="AO151" s="263"/>
      <c r="AP151" s="263"/>
      <c r="AQ151" s="263"/>
      <c r="AR151" s="263"/>
      <c r="AS151" s="263"/>
      <c r="AT151" s="263"/>
      <c r="AU151" s="263"/>
      <c r="AV151" s="263"/>
      <c r="AW151" s="263"/>
      <c r="AX151" s="263"/>
      <c r="AY151" s="263"/>
      <c r="AZ151" s="263"/>
      <c r="BA151" s="263"/>
      <c r="BB151" s="529"/>
      <c r="BC151" s="529"/>
      <c r="BD151" s="529"/>
      <c r="BE151" s="529"/>
      <c r="BF151" s="529"/>
      <c r="BG151" s="529"/>
      <c r="BH151" s="529"/>
      <c r="BI151" s="529"/>
      <c r="BJ151" s="529"/>
      <c r="BK151" s="529"/>
      <c r="BL151" s="529"/>
      <c r="BM151" s="529"/>
      <c r="BN151" s="529"/>
      <c r="BO151" s="524"/>
      <c r="BP151" s="524"/>
      <c r="BQ151" s="263"/>
      <c r="BR151" s="263"/>
      <c r="BS151" s="263"/>
      <c r="BT151" s="263"/>
      <c r="BU151" s="263"/>
      <c r="BV151" s="263"/>
      <c r="BW151" s="263"/>
      <c r="BX151" s="263"/>
      <c r="BY151" s="263"/>
      <c r="BZ151" s="263"/>
      <c r="CA151" s="263"/>
      <c r="CB151" s="263"/>
      <c r="CC151" s="263"/>
      <c r="CD151" s="263"/>
      <c r="CE151" s="263"/>
      <c r="CF151" s="263"/>
      <c r="CG151" s="263"/>
      <c r="CH151" s="263"/>
      <c r="CI151" s="529"/>
      <c r="CJ151" s="529"/>
      <c r="CK151" s="529"/>
      <c r="CL151" s="529"/>
      <c r="CM151" s="529"/>
      <c r="CN151" s="529"/>
      <c r="CO151" s="529"/>
      <c r="CP151" s="529"/>
      <c r="CQ151" s="529"/>
      <c r="CR151" s="529"/>
      <c r="CS151" s="529"/>
      <c r="CT151" s="529"/>
      <c r="CU151" s="529"/>
      <c r="CV151" s="524"/>
      <c r="CW151" s="524"/>
      <c r="CX151" s="263"/>
      <c r="CY151" s="263"/>
      <c r="CZ151" s="263"/>
      <c r="DA151" s="263"/>
      <c r="DB151" s="263"/>
      <c r="DC151" s="263"/>
      <c r="DD151" s="263"/>
      <c r="DE151" s="263"/>
      <c r="DF151" s="263"/>
      <c r="DG151" s="263"/>
      <c r="DH151" s="263"/>
      <c r="DI151" s="263"/>
      <c r="DJ151" s="263"/>
      <c r="DK151" s="263"/>
      <c r="DL151" s="263"/>
      <c r="DM151" s="263"/>
      <c r="DN151" s="263"/>
      <c r="DO151" s="263"/>
      <c r="DP151" s="529"/>
      <c r="DQ151" s="529"/>
      <c r="DR151" s="529"/>
      <c r="DS151" s="529"/>
      <c r="DT151" s="529"/>
      <c r="DU151" s="529"/>
      <c r="DV151" s="529"/>
      <c r="DW151" s="529"/>
      <c r="DX151" s="529"/>
      <c r="DY151" s="529"/>
      <c r="DZ151" s="529"/>
      <c r="EA151" s="529"/>
      <c r="EB151" s="529"/>
      <c r="EC151" s="524"/>
      <c r="ED151" s="524"/>
      <c r="EE151" s="263"/>
      <c r="EF151" s="263"/>
      <c r="EG151" s="263"/>
      <c r="EH151" s="263"/>
      <c r="EI151" s="263"/>
      <c r="EJ151" s="263"/>
      <c r="EK151" s="263"/>
      <c r="EL151" s="263"/>
      <c r="EM151" s="263"/>
      <c r="EN151" s="263"/>
      <c r="EO151" s="263"/>
      <c r="EP151" s="263"/>
      <c r="EQ151" s="263"/>
      <c r="ER151" s="263"/>
      <c r="ES151" s="263"/>
      <c r="ET151" s="263"/>
      <c r="EU151" s="263"/>
      <c r="EV151" s="263"/>
      <c r="EW151" s="529"/>
      <c r="EX151" s="529"/>
      <c r="EY151" s="529"/>
      <c r="EZ151" s="529"/>
      <c r="FA151" s="529"/>
      <c r="FB151" s="529"/>
      <c r="FC151" s="529"/>
      <c r="FD151" s="529"/>
      <c r="FE151" s="529"/>
      <c r="FF151" s="529"/>
      <c r="FG151" s="529"/>
      <c r="FH151" s="529"/>
      <c r="FI151" s="529"/>
      <c r="FJ151" s="524"/>
      <c r="FK151" s="524"/>
      <c r="FL151" s="263"/>
      <c r="FM151" s="263"/>
      <c r="FN151" s="263"/>
      <c r="FO151" s="263"/>
      <c r="FP151" s="263"/>
      <c r="FQ151" s="263"/>
      <c r="FR151" s="263"/>
      <c r="FS151" s="263"/>
      <c r="FT151" s="263"/>
      <c r="FU151" s="263"/>
      <c r="FV151" s="263"/>
      <c r="FW151" s="263"/>
      <c r="FX151" s="263"/>
      <c r="FY151" s="263"/>
      <c r="FZ151" s="263"/>
      <c r="GA151" s="263"/>
      <c r="GB151" s="263"/>
      <c r="GC151" s="263"/>
      <c r="GD151" s="529"/>
      <c r="GE151" s="529"/>
      <c r="GF151" s="529"/>
      <c r="GG151" s="529"/>
      <c r="GH151" s="529"/>
      <c r="GI151" s="529"/>
      <c r="GJ151" s="529"/>
      <c r="GK151" s="529"/>
      <c r="GL151" s="529"/>
      <c r="GM151" s="529"/>
      <c r="GN151" s="529"/>
      <c r="GO151" s="529"/>
      <c r="GP151" s="529"/>
      <c r="GQ151" s="524"/>
      <c r="GR151" s="524"/>
      <c r="GS151" s="263"/>
      <c r="GT151" s="263"/>
      <c r="GU151" s="263"/>
      <c r="GV151" s="263"/>
      <c r="GW151" s="263"/>
      <c r="GX151" s="263"/>
      <c r="GY151" s="263"/>
      <c r="GZ151" s="263"/>
      <c r="HA151" s="263"/>
      <c r="HB151" s="263"/>
      <c r="HC151" s="263"/>
      <c r="HD151" s="263"/>
      <c r="HE151" s="263"/>
      <c r="HF151" s="263"/>
      <c r="HG151" s="263"/>
      <c r="HH151" s="263"/>
      <c r="HI151" s="263"/>
      <c r="HJ151" s="263"/>
      <c r="HK151" s="529"/>
      <c r="HL151" s="529"/>
      <c r="HM151" s="529"/>
      <c r="HN151" s="529"/>
      <c r="HO151" s="529"/>
      <c r="HP151" s="529"/>
      <c r="HQ151" s="529"/>
      <c r="HR151" s="529"/>
      <c r="HS151" s="529"/>
      <c r="HT151" s="529"/>
      <c r="HU151" s="529"/>
      <c r="HV151" s="529"/>
      <c r="HW151" s="529"/>
      <c r="HZ151" s="263"/>
      <c r="IA151" s="263"/>
      <c r="IB151" s="263"/>
      <c r="IC151" s="263"/>
      <c r="ID151" s="263"/>
      <c r="IE151" s="263"/>
      <c r="IF151" s="263"/>
      <c r="IG151" s="263"/>
      <c r="IH151" s="263"/>
      <c r="II151" s="263"/>
      <c r="IJ151" s="263"/>
      <c r="IK151" s="263"/>
      <c r="IL151" s="263"/>
      <c r="IM151" s="263"/>
      <c r="IN151" s="263"/>
      <c r="IO151" s="263"/>
      <c r="IP151" s="263"/>
      <c r="IQ151" s="263"/>
      <c r="IR151" s="529">
        <v>0</v>
      </c>
      <c r="IS151" s="529"/>
      <c r="IT151" s="529"/>
      <c r="IU151" s="529"/>
      <c r="IV151" s="529"/>
      <c r="IW151" s="529"/>
      <c r="IX151" s="529"/>
      <c r="IY151" s="529"/>
      <c r="IZ151" s="529"/>
      <c r="JA151" s="529"/>
      <c r="JB151" s="529"/>
      <c r="JC151" s="293"/>
      <c r="JD151" s="263">
        <f t="shared" si="326"/>
        <v>0</v>
      </c>
      <c r="JG151" s="263"/>
      <c r="JH151" s="263"/>
      <c r="JI151" s="263"/>
      <c r="JJ151" s="263"/>
      <c r="JK151" s="263"/>
      <c r="JL151" s="263"/>
      <c r="JM151" s="263"/>
      <c r="JN151" s="263"/>
      <c r="JO151" s="263"/>
      <c r="JP151" s="263"/>
      <c r="JQ151" s="263"/>
      <c r="JR151" s="263"/>
      <c r="JS151" s="263"/>
      <c r="JT151" s="263"/>
      <c r="JU151" s="263"/>
      <c r="JV151" s="263"/>
      <c r="JW151" s="263"/>
      <c r="JX151" s="263"/>
      <c r="JY151" s="529">
        <v>0</v>
      </c>
      <c r="JZ151" s="529"/>
      <c r="KA151" s="529"/>
      <c r="KB151" s="529"/>
      <c r="KC151" s="529"/>
      <c r="KD151" s="529"/>
      <c r="KE151" s="529"/>
      <c r="KF151" s="529"/>
      <c r="KG151" s="529"/>
      <c r="KH151" s="529"/>
      <c r="KI151" s="529"/>
      <c r="KJ151" s="529"/>
      <c r="KK151" s="240">
        <f t="shared" si="341"/>
        <v>0</v>
      </c>
      <c r="KL151" s="234"/>
      <c r="KN151" s="263"/>
      <c r="KO151" s="263"/>
      <c r="KP151" s="263"/>
      <c r="KQ151" s="263"/>
      <c r="KR151" s="263"/>
      <c r="KS151" s="263"/>
      <c r="KT151" s="263"/>
      <c r="KU151" s="263"/>
      <c r="KV151" s="263"/>
      <c r="KW151" s="263"/>
      <c r="KX151" s="263"/>
      <c r="KY151" s="263"/>
      <c r="KZ151" s="263"/>
      <c r="LA151" s="263"/>
      <c r="LB151" s="263"/>
      <c r="LC151" s="263"/>
      <c r="LD151" s="263"/>
      <c r="LE151" s="263"/>
      <c r="LF151" s="529">
        <v>0</v>
      </c>
      <c r="LG151" s="529"/>
      <c r="LH151" s="529"/>
      <c r="LI151" s="529"/>
      <c r="LJ151" s="529"/>
      <c r="LK151" s="529"/>
      <c r="LL151" s="529"/>
      <c r="LM151" s="529"/>
      <c r="LN151" s="529"/>
      <c r="LO151" s="529"/>
      <c r="LP151" s="529"/>
      <c r="LQ151" s="529"/>
      <c r="LR151" s="242">
        <f t="shared" si="350"/>
        <v>0</v>
      </c>
      <c r="LU151" s="263"/>
      <c r="LV151" s="263"/>
      <c r="LW151" s="263"/>
      <c r="LX151" s="263"/>
      <c r="LY151" s="263"/>
      <c r="LZ151" s="263"/>
      <c r="MA151" s="263"/>
      <c r="MB151" s="263"/>
      <c r="MC151" s="263"/>
      <c r="MD151" s="263"/>
      <c r="ME151" s="263"/>
      <c r="MF151" s="263"/>
      <c r="MG151" s="263"/>
      <c r="MH151" s="263"/>
      <c r="MI151" s="263"/>
      <c r="MJ151" s="263"/>
      <c r="MK151" s="263"/>
      <c r="ML151" s="263"/>
      <c r="MM151" s="529">
        <v>0</v>
      </c>
      <c r="MN151" s="529"/>
      <c r="MO151" s="529"/>
      <c r="MP151" s="529"/>
      <c r="MQ151" s="529"/>
      <c r="MR151" s="529"/>
      <c r="MS151" s="529"/>
      <c r="MT151" s="529"/>
      <c r="MU151" s="529"/>
      <c r="MV151" s="529"/>
      <c r="MW151" s="529"/>
      <c r="MX151" s="529"/>
      <c r="MY151" s="240">
        <f t="shared" si="351"/>
        <v>0</v>
      </c>
      <c r="NB151" s="263"/>
      <c r="NC151" s="263"/>
      <c r="ND151" s="263"/>
      <c r="NE151" s="263"/>
      <c r="NF151" s="263"/>
      <c r="NG151" s="263"/>
      <c r="NH151" s="263"/>
      <c r="NI151" s="263"/>
      <c r="NJ151" s="263"/>
      <c r="NK151" s="263"/>
      <c r="NL151" s="263"/>
      <c r="NM151" s="263"/>
      <c r="NN151" s="263"/>
      <c r="NO151" s="263"/>
      <c r="NP151" s="263"/>
      <c r="NQ151" s="263"/>
      <c r="NR151" s="263"/>
      <c r="NS151" s="263"/>
      <c r="NT151" s="529">
        <v>0</v>
      </c>
      <c r="NU151" s="529"/>
      <c r="NV151" s="529"/>
      <c r="NW151" s="529"/>
      <c r="NX151" s="529"/>
      <c r="NY151" s="529"/>
      <c r="NZ151" s="529"/>
      <c r="OA151" s="529"/>
      <c r="OB151" s="529"/>
      <c r="OC151" s="529"/>
      <c r="OD151" s="529"/>
      <c r="OE151" s="529"/>
      <c r="OF151" s="240">
        <f t="shared" si="348"/>
        <v>0</v>
      </c>
      <c r="OI151" s="263"/>
      <c r="OJ151" s="263"/>
      <c r="OK151" s="263"/>
      <c r="OL151" s="263"/>
      <c r="OM151" s="263"/>
      <c r="ON151" s="263"/>
      <c r="OO151" s="263"/>
      <c r="OP151" s="263"/>
      <c r="OQ151" s="263"/>
      <c r="OR151" s="263"/>
      <c r="OS151" s="263"/>
      <c r="OT151" s="263"/>
      <c r="OU151" s="263"/>
      <c r="OV151" s="263"/>
      <c r="OW151" s="263"/>
      <c r="OX151" s="263"/>
      <c r="OY151" s="263"/>
      <c r="OZ151" s="263"/>
      <c r="PA151" s="529">
        <v>0</v>
      </c>
      <c r="PB151" s="529"/>
      <c r="PC151" s="529"/>
      <c r="PD151" s="529"/>
      <c r="PE151" s="529"/>
      <c r="PF151" s="529"/>
      <c r="PG151" s="529"/>
      <c r="PH151" s="529"/>
      <c r="PI151" s="529"/>
      <c r="PJ151" s="529"/>
      <c r="PK151" s="529"/>
      <c r="PL151" s="529"/>
      <c r="PM151" s="240">
        <f t="shared" si="352"/>
        <v>0</v>
      </c>
      <c r="PP151" s="263"/>
      <c r="PQ151" s="263"/>
      <c r="PR151" s="263"/>
      <c r="PS151" s="263"/>
      <c r="PT151" s="263"/>
      <c r="PU151" s="263"/>
      <c r="PV151" s="263"/>
      <c r="PW151" s="263"/>
      <c r="PX151" s="263"/>
      <c r="PY151" s="263"/>
      <c r="PZ151" s="263"/>
      <c r="QA151" s="263"/>
      <c r="QB151" s="263"/>
      <c r="QC151" s="263"/>
      <c r="QD151" s="263"/>
      <c r="QE151" s="263"/>
      <c r="QF151" s="263"/>
      <c r="QG151" s="263"/>
      <c r="QH151" s="529">
        <v>0</v>
      </c>
      <c r="QI151" s="529"/>
      <c r="QJ151" s="529"/>
      <c r="QK151" s="529"/>
      <c r="QL151" s="529"/>
      <c r="QM151" s="529"/>
      <c r="QN151" s="529"/>
      <c r="QO151" s="529"/>
      <c r="QP151" s="529"/>
      <c r="QQ151" s="529"/>
      <c r="QR151" s="529"/>
      <c r="QS151" s="529"/>
      <c r="QT151" s="242">
        <f t="shared" si="353"/>
        <v>0</v>
      </c>
      <c r="QU151" s="235"/>
      <c r="QV151" s="235"/>
      <c r="QW151" s="263"/>
      <c r="QX151" s="263"/>
      <c r="QY151" s="263"/>
      <c r="QZ151" s="263"/>
      <c r="RA151" s="263"/>
      <c r="RB151" s="263"/>
      <c r="RC151" s="263"/>
      <c r="RD151" s="263"/>
      <c r="RE151" s="263"/>
      <c r="RF151" s="263"/>
      <c r="RG151" s="263"/>
      <c r="RH151" s="263"/>
      <c r="RI151" s="263"/>
      <c r="RJ151" s="263"/>
      <c r="RK151" s="263"/>
      <c r="RL151" s="263"/>
      <c r="RM151" s="263"/>
      <c r="RN151" s="263"/>
      <c r="RO151" s="529">
        <v>0</v>
      </c>
      <c r="RP151" s="529"/>
      <c r="RQ151" s="529"/>
      <c r="RR151" s="529"/>
      <c r="RS151" s="529"/>
      <c r="RT151" s="529"/>
      <c r="RU151" s="529"/>
      <c r="RV151" s="529"/>
      <c r="RW151" s="529"/>
      <c r="RX151" s="529"/>
      <c r="RY151" s="529"/>
      <c r="RZ151" s="529"/>
      <c r="SA151" s="529"/>
    </row>
    <row r="152" spans="1:495" ht="15" hidden="1" outlineLevel="1">
      <c r="A152" s="604">
        <f t="shared" si="349"/>
        <v>140</v>
      </c>
      <c r="B152" s="530"/>
      <c r="C152" s="529"/>
      <c r="D152" s="529"/>
      <c r="E152" s="330"/>
      <c r="F152" s="263"/>
      <c r="G152" s="529"/>
      <c r="H152" s="529"/>
      <c r="I152" s="529"/>
      <c r="J152" s="529"/>
      <c r="K152" s="529"/>
      <c r="L152" s="529"/>
      <c r="M152" s="529"/>
      <c r="N152" s="529"/>
      <c r="O152" s="529"/>
      <c r="P152" s="529"/>
      <c r="Q152" s="529"/>
      <c r="R152" s="529"/>
      <c r="S152" s="529"/>
      <c r="T152" s="529"/>
      <c r="U152" s="529"/>
      <c r="V152" s="529"/>
      <c r="W152" s="529"/>
      <c r="X152" s="529"/>
      <c r="Y152" s="529"/>
      <c r="Z152" s="529"/>
      <c r="AA152" s="529"/>
      <c r="AB152" s="529"/>
      <c r="AC152" s="529"/>
      <c r="AD152" s="529"/>
      <c r="AE152" s="529"/>
      <c r="AF152" s="529"/>
      <c r="AG152" s="529"/>
      <c r="AH152" s="524"/>
      <c r="AI152" s="524"/>
      <c r="AJ152" s="263"/>
      <c r="AK152" s="263"/>
      <c r="AL152" s="263"/>
      <c r="AM152" s="263"/>
      <c r="AN152" s="263"/>
      <c r="AO152" s="263"/>
      <c r="AP152" s="263"/>
      <c r="AQ152" s="263"/>
      <c r="AR152" s="263"/>
      <c r="AS152" s="263"/>
      <c r="AT152" s="263"/>
      <c r="AU152" s="263"/>
      <c r="AV152" s="263"/>
      <c r="AW152" s="263"/>
      <c r="AX152" s="263"/>
      <c r="AY152" s="263"/>
      <c r="AZ152" s="263"/>
      <c r="BA152" s="263"/>
      <c r="BB152" s="529"/>
      <c r="BC152" s="529"/>
      <c r="BD152" s="529"/>
      <c r="BE152" s="529"/>
      <c r="BF152" s="529"/>
      <c r="BG152" s="529"/>
      <c r="BH152" s="529"/>
      <c r="BI152" s="529"/>
      <c r="BJ152" s="529"/>
      <c r="BK152" s="529"/>
      <c r="BL152" s="529"/>
      <c r="BM152" s="529"/>
      <c r="BN152" s="529"/>
      <c r="BO152" s="524"/>
      <c r="BP152" s="524"/>
      <c r="BQ152" s="263"/>
      <c r="BR152" s="263"/>
      <c r="BS152" s="263"/>
      <c r="BT152" s="263"/>
      <c r="BU152" s="263"/>
      <c r="BV152" s="263"/>
      <c r="BW152" s="263"/>
      <c r="BX152" s="263"/>
      <c r="BY152" s="263"/>
      <c r="BZ152" s="263"/>
      <c r="CA152" s="263"/>
      <c r="CB152" s="263"/>
      <c r="CC152" s="263"/>
      <c r="CD152" s="263"/>
      <c r="CE152" s="263"/>
      <c r="CF152" s="263"/>
      <c r="CG152" s="263"/>
      <c r="CH152" s="263"/>
      <c r="CI152" s="529"/>
      <c r="CJ152" s="529"/>
      <c r="CK152" s="529"/>
      <c r="CL152" s="529"/>
      <c r="CM152" s="529"/>
      <c r="CN152" s="529"/>
      <c r="CO152" s="529"/>
      <c r="CP152" s="529"/>
      <c r="CQ152" s="529"/>
      <c r="CR152" s="529"/>
      <c r="CS152" s="529"/>
      <c r="CT152" s="529"/>
      <c r="CU152" s="529"/>
      <c r="CV152" s="524"/>
      <c r="CW152" s="524"/>
      <c r="CX152" s="263"/>
      <c r="CY152" s="263"/>
      <c r="CZ152" s="263"/>
      <c r="DA152" s="263"/>
      <c r="DB152" s="263"/>
      <c r="DC152" s="263"/>
      <c r="DD152" s="263"/>
      <c r="DE152" s="263"/>
      <c r="DF152" s="263"/>
      <c r="DG152" s="263"/>
      <c r="DH152" s="263"/>
      <c r="DI152" s="263"/>
      <c r="DJ152" s="263"/>
      <c r="DK152" s="263"/>
      <c r="DL152" s="263"/>
      <c r="DM152" s="263"/>
      <c r="DN152" s="263"/>
      <c r="DO152" s="263"/>
      <c r="DP152" s="529"/>
      <c r="DQ152" s="529"/>
      <c r="DR152" s="529"/>
      <c r="DS152" s="529"/>
      <c r="DT152" s="529"/>
      <c r="DU152" s="529"/>
      <c r="DV152" s="529"/>
      <c r="DW152" s="529"/>
      <c r="DX152" s="529"/>
      <c r="DY152" s="529"/>
      <c r="DZ152" s="529"/>
      <c r="EA152" s="529"/>
      <c r="EB152" s="529"/>
      <c r="EC152" s="524"/>
      <c r="ED152" s="524"/>
      <c r="EE152" s="263"/>
      <c r="EF152" s="263"/>
      <c r="EG152" s="263"/>
      <c r="EH152" s="263"/>
      <c r="EI152" s="263"/>
      <c r="EJ152" s="263"/>
      <c r="EK152" s="263"/>
      <c r="EL152" s="263"/>
      <c r="EM152" s="263"/>
      <c r="EN152" s="263"/>
      <c r="EO152" s="263"/>
      <c r="EP152" s="263"/>
      <c r="EQ152" s="263"/>
      <c r="ER152" s="263"/>
      <c r="ES152" s="263"/>
      <c r="ET152" s="263"/>
      <c r="EU152" s="263"/>
      <c r="EV152" s="263"/>
      <c r="EW152" s="529"/>
      <c r="EX152" s="529"/>
      <c r="EY152" s="529"/>
      <c r="EZ152" s="529"/>
      <c r="FA152" s="529"/>
      <c r="FB152" s="529"/>
      <c r="FC152" s="529"/>
      <c r="FD152" s="529"/>
      <c r="FE152" s="529"/>
      <c r="FF152" s="529"/>
      <c r="FG152" s="529"/>
      <c r="FH152" s="529"/>
      <c r="FI152" s="529"/>
      <c r="FJ152" s="524"/>
      <c r="FK152" s="524"/>
      <c r="FL152" s="263"/>
      <c r="FM152" s="263"/>
      <c r="FN152" s="263"/>
      <c r="FO152" s="263"/>
      <c r="FP152" s="263"/>
      <c r="FQ152" s="263"/>
      <c r="FR152" s="263"/>
      <c r="FS152" s="263"/>
      <c r="FT152" s="263"/>
      <c r="FU152" s="263"/>
      <c r="FV152" s="263"/>
      <c r="FW152" s="263"/>
      <c r="FX152" s="263"/>
      <c r="FY152" s="263"/>
      <c r="FZ152" s="263"/>
      <c r="GA152" s="263"/>
      <c r="GB152" s="263"/>
      <c r="GC152" s="263"/>
      <c r="GD152" s="529"/>
      <c r="GE152" s="529"/>
      <c r="GF152" s="529"/>
      <c r="GG152" s="529"/>
      <c r="GH152" s="529"/>
      <c r="GI152" s="529"/>
      <c r="GJ152" s="529"/>
      <c r="GK152" s="529"/>
      <c r="GL152" s="529"/>
      <c r="GM152" s="529"/>
      <c r="GN152" s="529"/>
      <c r="GO152" s="529"/>
      <c r="GP152" s="529"/>
      <c r="GQ152" s="524"/>
      <c r="GR152" s="524"/>
      <c r="GS152" s="263"/>
      <c r="GT152" s="263"/>
      <c r="GU152" s="263"/>
      <c r="GV152" s="263"/>
      <c r="GW152" s="263"/>
      <c r="GX152" s="263"/>
      <c r="GY152" s="263"/>
      <c r="GZ152" s="263"/>
      <c r="HA152" s="263"/>
      <c r="HB152" s="263"/>
      <c r="HC152" s="263"/>
      <c r="HD152" s="263"/>
      <c r="HE152" s="263"/>
      <c r="HF152" s="263"/>
      <c r="HG152" s="263"/>
      <c r="HH152" s="263"/>
      <c r="HI152" s="263"/>
      <c r="HJ152" s="263"/>
      <c r="HK152" s="529"/>
      <c r="HL152" s="529"/>
      <c r="HM152" s="529"/>
      <c r="HN152" s="529"/>
      <c r="HO152" s="529"/>
      <c r="HP152" s="529"/>
      <c r="HQ152" s="529"/>
      <c r="HR152" s="529"/>
      <c r="HS152" s="529"/>
      <c r="HT152" s="529"/>
      <c r="HU152" s="529"/>
      <c r="HV152" s="529"/>
      <c r="HW152" s="529"/>
      <c r="HZ152" s="263"/>
      <c r="IA152" s="263"/>
      <c r="IB152" s="263"/>
      <c r="IC152" s="263"/>
      <c r="ID152" s="263"/>
      <c r="IE152" s="263"/>
      <c r="IF152" s="258"/>
      <c r="IG152" s="263"/>
      <c r="IH152" s="263"/>
      <c r="II152" s="263"/>
      <c r="IJ152" s="263"/>
      <c r="IK152" s="263"/>
      <c r="IL152" s="263"/>
      <c r="IM152" s="263"/>
      <c r="IN152" s="263"/>
      <c r="IO152" s="263"/>
      <c r="IP152" s="263"/>
      <c r="IQ152" s="263"/>
      <c r="IR152" s="529"/>
      <c r="IS152" s="529"/>
      <c r="IT152" s="529"/>
      <c r="IU152" s="529"/>
      <c r="IV152" s="529"/>
      <c r="IW152" s="529"/>
      <c r="IX152" s="529"/>
      <c r="IY152" s="529"/>
      <c r="IZ152" s="529"/>
      <c r="JA152" s="529"/>
      <c r="JB152" s="529"/>
      <c r="JC152" s="293"/>
      <c r="JD152" s="263">
        <f t="shared" si="326"/>
        <v>0</v>
      </c>
      <c r="JG152" s="263"/>
      <c r="JH152" s="263"/>
      <c r="JI152" s="263"/>
      <c r="JJ152" s="263"/>
      <c r="JK152" s="263"/>
      <c r="JL152" s="263"/>
      <c r="JM152" s="263"/>
      <c r="JN152" s="263"/>
      <c r="JO152" s="263"/>
      <c r="JP152" s="263"/>
      <c r="JQ152" s="263"/>
      <c r="JR152" s="263"/>
      <c r="JS152" s="263"/>
      <c r="JT152" s="263"/>
      <c r="JU152" s="263"/>
      <c r="JV152" s="263"/>
      <c r="JW152" s="263"/>
      <c r="JX152" s="263"/>
      <c r="JY152" s="529"/>
      <c r="JZ152" s="529"/>
      <c r="KA152" s="529"/>
      <c r="KB152" s="529"/>
      <c r="KC152" s="529"/>
      <c r="KD152" s="529"/>
      <c r="KE152" s="529"/>
      <c r="KF152" s="529"/>
      <c r="KG152" s="529"/>
      <c r="KH152" s="529"/>
      <c r="KI152" s="529"/>
      <c r="KJ152" s="529"/>
      <c r="KK152" s="240">
        <f t="shared" si="341"/>
        <v>0</v>
      </c>
      <c r="KL152" s="234"/>
      <c r="KN152" s="263"/>
      <c r="KO152" s="263"/>
      <c r="KP152" s="263"/>
      <c r="KQ152" s="263"/>
      <c r="KR152" s="263"/>
      <c r="KS152" s="263"/>
      <c r="KT152" s="263"/>
      <c r="KU152" s="263"/>
      <c r="KV152" s="263"/>
      <c r="KW152" s="263"/>
      <c r="KX152" s="263"/>
      <c r="KY152" s="263"/>
      <c r="KZ152" s="263"/>
      <c r="LA152" s="263"/>
      <c r="LB152" s="263"/>
      <c r="LC152" s="263"/>
      <c r="LD152" s="263"/>
      <c r="LE152" s="263"/>
      <c r="LF152" s="529"/>
      <c r="LG152" s="529"/>
      <c r="LH152" s="529"/>
      <c r="LI152" s="529"/>
      <c r="LJ152" s="529"/>
      <c r="LK152" s="529"/>
      <c r="LL152" s="529"/>
      <c r="LM152" s="529"/>
      <c r="LN152" s="529"/>
      <c r="LO152" s="529"/>
      <c r="LP152" s="529"/>
      <c r="LQ152" s="529"/>
      <c r="LR152" s="242">
        <f t="shared" si="350"/>
        <v>0</v>
      </c>
      <c r="LU152" s="263"/>
      <c r="LV152" s="263"/>
      <c r="LW152" s="263"/>
      <c r="LX152" s="263"/>
      <c r="LY152" s="263"/>
      <c r="LZ152" s="263"/>
      <c r="MA152" s="263"/>
      <c r="MB152" s="263"/>
      <c r="MC152" s="263"/>
      <c r="MD152" s="263"/>
      <c r="ME152" s="263"/>
      <c r="MF152" s="263"/>
      <c r="MG152" s="263"/>
      <c r="MH152" s="263"/>
      <c r="MI152" s="263"/>
      <c r="MJ152" s="263"/>
      <c r="MK152" s="263"/>
      <c r="ML152" s="263"/>
      <c r="MM152" s="529"/>
      <c r="MN152" s="529"/>
      <c r="MO152" s="529"/>
      <c r="MP152" s="529"/>
      <c r="MQ152" s="529"/>
      <c r="MR152" s="529"/>
      <c r="MS152" s="529"/>
      <c r="MT152" s="529"/>
      <c r="MU152" s="529"/>
      <c r="MV152" s="529"/>
      <c r="MW152" s="529"/>
      <c r="MX152" s="529"/>
      <c r="MY152" s="240">
        <f t="shared" si="351"/>
        <v>0</v>
      </c>
      <c r="NB152" s="263"/>
      <c r="NC152" s="263"/>
      <c r="ND152" s="263"/>
      <c r="NE152" s="263"/>
      <c r="NF152" s="263"/>
      <c r="NG152" s="263"/>
      <c r="NH152" s="263"/>
      <c r="NI152" s="263"/>
      <c r="NJ152" s="263"/>
      <c r="NK152" s="263"/>
      <c r="NL152" s="263"/>
      <c r="NM152" s="263"/>
      <c r="NN152" s="263"/>
      <c r="NO152" s="263"/>
      <c r="NP152" s="263"/>
      <c r="NQ152" s="263"/>
      <c r="NR152" s="263"/>
      <c r="NS152" s="263"/>
      <c r="NT152" s="529"/>
      <c r="NU152" s="529"/>
      <c r="NV152" s="529"/>
      <c r="NW152" s="529"/>
      <c r="NX152" s="529"/>
      <c r="NY152" s="529"/>
      <c r="NZ152" s="529"/>
      <c r="OA152" s="529"/>
      <c r="OB152" s="529"/>
      <c r="OC152" s="529"/>
      <c r="OD152" s="529"/>
      <c r="OE152" s="529"/>
      <c r="OF152" s="240">
        <f t="shared" si="348"/>
        <v>0</v>
      </c>
      <c r="OI152" s="263"/>
      <c r="OJ152" s="263"/>
      <c r="OK152" s="263"/>
      <c r="OL152" s="263"/>
      <c r="OM152" s="263"/>
      <c r="ON152" s="263"/>
      <c r="OO152" s="263"/>
      <c r="OP152" s="263"/>
      <c r="OQ152" s="263"/>
      <c r="OR152" s="263"/>
      <c r="OS152" s="263"/>
      <c r="OT152" s="263"/>
      <c r="OU152" s="263"/>
      <c r="OV152" s="263"/>
      <c r="OW152" s="263"/>
      <c r="OX152" s="263"/>
      <c r="OY152" s="263"/>
      <c r="OZ152" s="263"/>
      <c r="PA152" s="529"/>
      <c r="PB152" s="529"/>
      <c r="PC152" s="529"/>
      <c r="PD152" s="529"/>
      <c r="PE152" s="529"/>
      <c r="PF152" s="529"/>
      <c r="PG152" s="529"/>
      <c r="PH152" s="529"/>
      <c r="PI152" s="529"/>
      <c r="PJ152" s="529"/>
      <c r="PK152" s="529"/>
      <c r="PL152" s="529"/>
      <c r="PM152" s="240">
        <f t="shared" si="352"/>
        <v>0</v>
      </c>
      <c r="PP152" s="263"/>
      <c r="PQ152" s="263"/>
      <c r="PR152" s="263"/>
      <c r="PS152" s="263"/>
      <c r="PT152" s="263"/>
      <c r="PU152" s="263"/>
      <c r="PV152" s="263"/>
      <c r="PW152" s="263"/>
      <c r="PX152" s="263"/>
      <c r="PY152" s="263"/>
      <c r="PZ152" s="263"/>
      <c r="QA152" s="263"/>
      <c r="QB152" s="263"/>
      <c r="QC152" s="263"/>
      <c r="QD152" s="263"/>
      <c r="QE152" s="263"/>
      <c r="QF152" s="263"/>
      <c r="QG152" s="263"/>
      <c r="QH152" s="529"/>
      <c r="QI152" s="529"/>
      <c r="QJ152" s="529"/>
      <c r="QK152" s="529"/>
      <c r="QL152" s="529"/>
      <c r="QM152" s="529"/>
      <c r="QN152" s="529"/>
      <c r="QO152" s="529"/>
      <c r="QP152" s="529"/>
      <c r="QQ152" s="529"/>
      <c r="QR152" s="529"/>
      <c r="QS152" s="529"/>
      <c r="QT152" s="529"/>
      <c r="QU152" s="235"/>
      <c r="QV152" s="235"/>
      <c r="QW152" s="263"/>
      <c r="QX152" s="263"/>
      <c r="QY152" s="263"/>
      <c r="QZ152" s="263"/>
      <c r="RA152" s="263"/>
      <c r="RB152" s="263"/>
      <c r="RC152" s="263"/>
      <c r="RD152" s="263"/>
      <c r="RE152" s="263"/>
      <c r="RF152" s="263"/>
      <c r="RG152" s="263"/>
      <c r="RH152" s="263"/>
      <c r="RI152" s="263"/>
      <c r="RJ152" s="263"/>
      <c r="RK152" s="263"/>
      <c r="RL152" s="263"/>
      <c r="RM152" s="263"/>
      <c r="RN152" s="263"/>
      <c r="RO152" s="529"/>
      <c r="RP152" s="529"/>
      <c r="RQ152" s="529"/>
      <c r="RR152" s="529"/>
      <c r="RS152" s="529"/>
      <c r="RT152" s="529"/>
      <c r="RU152" s="529"/>
      <c r="RV152" s="529"/>
      <c r="RW152" s="529"/>
      <c r="RX152" s="529"/>
      <c r="RY152" s="529"/>
      <c r="RZ152" s="529"/>
      <c r="SA152" s="529"/>
    </row>
    <row r="153" spans="1:495" ht="15" collapsed="1">
      <c r="A153" s="604">
        <f t="shared" si="349"/>
        <v>141</v>
      </c>
      <c r="B153" s="286"/>
      <c r="C153" s="531"/>
      <c r="D153" s="363"/>
      <c r="E153" s="333"/>
      <c r="F153" s="442"/>
      <c r="G153" s="363"/>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524"/>
      <c r="AI153" s="524"/>
      <c r="AJ153" s="273"/>
      <c r="AK153" s="273"/>
      <c r="AL153" s="273"/>
      <c r="AM153" s="273"/>
      <c r="AN153" s="273"/>
      <c r="AO153" s="273"/>
      <c r="AP153" s="273"/>
      <c r="AQ153" s="273"/>
      <c r="AR153" s="273"/>
      <c r="AS153" s="273"/>
      <c r="AT153" s="273"/>
      <c r="AU153" s="273"/>
      <c r="AV153" s="273"/>
      <c r="AW153" s="273"/>
      <c r="AX153" s="273"/>
      <c r="AY153" s="273"/>
      <c r="AZ153" s="273"/>
      <c r="BA153" s="273"/>
      <c r="BB153" s="363"/>
      <c r="BC153" s="363"/>
      <c r="BD153" s="363"/>
      <c r="BE153" s="363"/>
      <c r="BF153" s="363"/>
      <c r="BG153" s="363"/>
      <c r="BH153" s="363"/>
      <c r="BI153" s="363"/>
      <c r="BJ153" s="363"/>
      <c r="BK153" s="363"/>
      <c r="BL153" s="363"/>
      <c r="BM153" s="363"/>
      <c r="BN153" s="363"/>
      <c r="BO153" s="524"/>
      <c r="BP153" s="524"/>
      <c r="BQ153" s="273"/>
      <c r="BR153" s="273"/>
      <c r="BS153" s="273"/>
      <c r="BT153" s="273"/>
      <c r="BU153" s="273"/>
      <c r="BV153" s="273"/>
      <c r="BW153" s="273"/>
      <c r="BX153" s="273"/>
      <c r="BY153" s="273"/>
      <c r="BZ153" s="273"/>
      <c r="CA153" s="273"/>
      <c r="CB153" s="273"/>
      <c r="CC153" s="273"/>
      <c r="CD153" s="273"/>
      <c r="CE153" s="273"/>
      <c r="CF153" s="273"/>
      <c r="CG153" s="273"/>
      <c r="CH153" s="273"/>
      <c r="CI153" s="363"/>
      <c r="CJ153" s="363"/>
      <c r="CK153" s="363"/>
      <c r="CL153" s="363"/>
      <c r="CM153" s="363"/>
      <c r="CN153" s="363"/>
      <c r="CO153" s="363"/>
      <c r="CP153" s="363"/>
      <c r="CQ153" s="363"/>
      <c r="CR153" s="363"/>
      <c r="CS153" s="363"/>
      <c r="CT153" s="363"/>
      <c r="CU153" s="363"/>
      <c r="CV153" s="524"/>
      <c r="CW153" s="524"/>
      <c r="CX153" s="273"/>
      <c r="CY153" s="273"/>
      <c r="CZ153" s="273"/>
      <c r="DA153" s="273"/>
      <c r="DB153" s="273"/>
      <c r="DC153" s="273"/>
      <c r="DD153" s="273"/>
      <c r="DE153" s="273"/>
      <c r="DF153" s="273"/>
      <c r="DG153" s="273"/>
      <c r="DH153" s="273"/>
      <c r="DI153" s="273"/>
      <c r="DJ153" s="273"/>
      <c r="DK153" s="273"/>
      <c r="DL153" s="273"/>
      <c r="DM153" s="273"/>
      <c r="DN153" s="273"/>
      <c r="DO153" s="273"/>
      <c r="DP153" s="363"/>
      <c r="DQ153" s="363"/>
      <c r="DR153" s="363"/>
      <c r="DS153" s="363"/>
      <c r="DT153" s="363"/>
      <c r="DU153" s="363"/>
      <c r="DV153" s="363"/>
      <c r="DW153" s="363"/>
      <c r="DX153" s="363"/>
      <c r="DY153" s="363"/>
      <c r="DZ153" s="363"/>
      <c r="EA153" s="363"/>
      <c r="EB153" s="363"/>
      <c r="EC153" s="524"/>
      <c r="ED153" s="524"/>
      <c r="EE153" s="273"/>
      <c r="EF153" s="273"/>
      <c r="EG153" s="273"/>
      <c r="EH153" s="273"/>
      <c r="EI153" s="273"/>
      <c r="EJ153" s="273"/>
      <c r="EK153" s="273"/>
      <c r="EL153" s="273"/>
      <c r="EM153" s="273"/>
      <c r="EN153" s="273"/>
      <c r="EO153" s="273"/>
      <c r="EP153" s="273"/>
      <c r="EQ153" s="273"/>
      <c r="ER153" s="273"/>
      <c r="ES153" s="273"/>
      <c r="ET153" s="273"/>
      <c r="EU153" s="273"/>
      <c r="EV153" s="273"/>
      <c r="EW153" s="363"/>
      <c r="EX153" s="363"/>
      <c r="EY153" s="363"/>
      <c r="EZ153" s="363"/>
      <c r="FA153" s="363"/>
      <c r="FB153" s="363"/>
      <c r="FC153" s="363"/>
      <c r="FD153" s="363"/>
      <c r="FE153" s="363"/>
      <c r="FF153" s="363"/>
      <c r="FG153" s="363"/>
      <c r="FH153" s="363"/>
      <c r="FI153" s="363"/>
      <c r="FJ153" s="524"/>
      <c r="FK153" s="524"/>
      <c r="FL153" s="273"/>
      <c r="FM153" s="273"/>
      <c r="FN153" s="273"/>
      <c r="FO153" s="273"/>
      <c r="FP153" s="273"/>
      <c r="FQ153" s="273"/>
      <c r="FR153" s="273"/>
      <c r="FS153" s="273"/>
      <c r="FT153" s="273"/>
      <c r="FU153" s="273"/>
      <c r="FV153" s="273"/>
      <c r="FW153" s="273"/>
      <c r="FX153" s="273"/>
      <c r="FY153" s="273"/>
      <c r="FZ153" s="273"/>
      <c r="GA153" s="273"/>
      <c r="GB153" s="273"/>
      <c r="GC153" s="273"/>
      <c r="GD153" s="363"/>
      <c r="GE153" s="363"/>
      <c r="GF153" s="363"/>
      <c r="GG153" s="363"/>
      <c r="GH153" s="363"/>
      <c r="GI153" s="363"/>
      <c r="GJ153" s="363"/>
      <c r="GK153" s="363"/>
      <c r="GL153" s="363"/>
      <c r="GM153" s="363"/>
      <c r="GN153" s="363"/>
      <c r="GO153" s="363"/>
      <c r="GP153" s="363"/>
      <c r="GQ153" s="524"/>
      <c r="GR153" s="524"/>
      <c r="GS153" s="273"/>
      <c r="GT153" s="273"/>
      <c r="GU153" s="273"/>
      <c r="GV153" s="273"/>
      <c r="GW153" s="273"/>
      <c r="GX153" s="273"/>
      <c r="GY153" s="273"/>
      <c r="GZ153" s="273"/>
      <c r="HA153" s="273"/>
      <c r="HB153" s="273"/>
      <c r="HC153" s="273"/>
      <c r="HD153" s="273"/>
      <c r="HE153" s="273"/>
      <c r="HF153" s="273"/>
      <c r="HG153" s="273"/>
      <c r="HH153" s="273"/>
      <c r="HI153" s="273"/>
      <c r="HJ153" s="273"/>
      <c r="HK153" s="363"/>
      <c r="HL153" s="363"/>
      <c r="HM153" s="363"/>
      <c r="HN153" s="363"/>
      <c r="HO153" s="363"/>
      <c r="HP153" s="363"/>
      <c r="HQ153" s="363"/>
      <c r="HR153" s="363"/>
      <c r="HS153" s="363"/>
      <c r="HT153" s="363"/>
      <c r="HU153" s="363"/>
      <c r="HV153" s="363"/>
      <c r="HW153" s="363"/>
      <c r="HZ153" s="273"/>
      <c r="IA153" s="273"/>
      <c r="IB153" s="273"/>
      <c r="IC153" s="273"/>
      <c r="ID153" s="273"/>
      <c r="IE153" s="273"/>
      <c r="IF153" s="273"/>
      <c r="IG153" s="273"/>
      <c r="IH153" s="273"/>
      <c r="II153" s="273"/>
      <c r="IJ153" s="273"/>
      <c r="IK153" s="273"/>
      <c r="IL153" s="273"/>
      <c r="IM153" s="273"/>
      <c r="IN153" s="273"/>
      <c r="IO153" s="273"/>
      <c r="IP153" s="273"/>
      <c r="IQ153" s="273"/>
      <c r="IR153" s="363"/>
      <c r="IS153" s="363"/>
      <c r="IT153" s="363"/>
      <c r="IU153" s="363"/>
      <c r="IV153" s="363"/>
      <c r="IW153" s="363"/>
      <c r="IX153" s="363"/>
      <c r="IY153" s="363"/>
      <c r="IZ153" s="363"/>
      <c r="JA153" s="363"/>
      <c r="JB153" s="363"/>
      <c r="JC153" s="382"/>
      <c r="JD153" s="273">
        <f t="shared" si="326"/>
        <v>0</v>
      </c>
      <c r="JG153" s="273"/>
      <c r="JH153" s="273"/>
      <c r="JI153" s="273"/>
      <c r="JJ153" s="273"/>
      <c r="JK153" s="273"/>
      <c r="JL153" s="273"/>
      <c r="JM153" s="273"/>
      <c r="JN153" s="273"/>
      <c r="JO153" s="273"/>
      <c r="JP153" s="273"/>
      <c r="JQ153" s="273"/>
      <c r="JR153" s="273"/>
      <c r="JS153" s="273"/>
      <c r="JT153" s="273"/>
      <c r="JU153" s="273"/>
      <c r="JV153" s="273"/>
      <c r="JW153" s="273"/>
      <c r="JX153" s="273"/>
      <c r="JY153" s="363"/>
      <c r="JZ153" s="363"/>
      <c r="KA153" s="363"/>
      <c r="KB153" s="363"/>
      <c r="KC153" s="363"/>
      <c r="KD153" s="363"/>
      <c r="KE153" s="363"/>
      <c r="KF153" s="363"/>
      <c r="KG153" s="363"/>
      <c r="KH153" s="363"/>
      <c r="KI153" s="363"/>
      <c r="KJ153" s="363"/>
      <c r="KK153" s="240">
        <f t="shared" si="341"/>
        <v>0</v>
      </c>
      <c r="KL153" s="234"/>
      <c r="KN153" s="273"/>
      <c r="KO153" s="273"/>
      <c r="KP153" s="273"/>
      <c r="KQ153" s="273"/>
      <c r="KR153" s="273"/>
      <c r="KS153" s="273"/>
      <c r="KT153" s="273"/>
      <c r="KU153" s="273"/>
      <c r="KV153" s="273"/>
      <c r="KW153" s="273"/>
      <c r="KX153" s="273"/>
      <c r="KY153" s="273"/>
      <c r="KZ153" s="273"/>
      <c r="LA153" s="273"/>
      <c r="LB153" s="273"/>
      <c r="LC153" s="273"/>
      <c r="LD153" s="273"/>
      <c r="LE153" s="273"/>
      <c r="LF153" s="363"/>
      <c r="LG153" s="363"/>
      <c r="LH153" s="363"/>
      <c r="LI153" s="363"/>
      <c r="LJ153" s="363"/>
      <c r="LK153" s="363"/>
      <c r="LL153" s="363"/>
      <c r="LM153" s="363"/>
      <c r="LN153" s="363"/>
      <c r="LO153" s="363"/>
      <c r="LP153" s="363"/>
      <c r="LQ153" s="363"/>
      <c r="LR153" s="242">
        <f t="shared" si="350"/>
        <v>0</v>
      </c>
      <c r="LU153" s="273"/>
      <c r="LV153" s="273"/>
      <c r="LW153" s="273"/>
      <c r="LX153" s="273"/>
      <c r="LY153" s="273"/>
      <c r="LZ153" s="273"/>
      <c r="MA153" s="273"/>
      <c r="MB153" s="273"/>
      <c r="MC153" s="273"/>
      <c r="MD153" s="273"/>
      <c r="ME153" s="273"/>
      <c r="MF153" s="273"/>
      <c r="MG153" s="273"/>
      <c r="MH153" s="273"/>
      <c r="MI153" s="273"/>
      <c r="MJ153" s="273"/>
      <c r="MK153" s="273"/>
      <c r="ML153" s="273"/>
      <c r="MM153" s="363"/>
      <c r="MN153" s="363"/>
      <c r="MO153" s="363"/>
      <c r="MP153" s="363"/>
      <c r="MQ153" s="363"/>
      <c r="MR153" s="363"/>
      <c r="MS153" s="363"/>
      <c r="MT153" s="363"/>
      <c r="MU153" s="363"/>
      <c r="MV153" s="363"/>
      <c r="MW153" s="363"/>
      <c r="MX153" s="363"/>
      <c r="MY153" s="240">
        <f t="shared" si="351"/>
        <v>0</v>
      </c>
      <c r="NB153" s="273"/>
      <c r="NC153" s="273"/>
      <c r="ND153" s="273"/>
      <c r="NE153" s="273"/>
      <c r="NF153" s="273"/>
      <c r="NG153" s="273"/>
      <c r="NH153" s="273"/>
      <c r="NI153" s="273"/>
      <c r="NJ153" s="273"/>
      <c r="NK153" s="273"/>
      <c r="NL153" s="273"/>
      <c r="NM153" s="273"/>
      <c r="NN153" s="273"/>
      <c r="NO153" s="273"/>
      <c r="NP153" s="273"/>
      <c r="NQ153" s="273"/>
      <c r="NR153" s="273"/>
      <c r="NS153" s="273"/>
      <c r="NT153" s="363"/>
      <c r="NU153" s="363"/>
      <c r="NV153" s="363"/>
      <c r="NW153" s="363"/>
      <c r="NX153" s="363"/>
      <c r="NY153" s="363"/>
      <c r="NZ153" s="363"/>
      <c r="OA153" s="363"/>
      <c r="OB153" s="363"/>
      <c r="OC153" s="363"/>
      <c r="OD153" s="363"/>
      <c r="OE153" s="363"/>
      <c r="OF153" s="240">
        <f t="shared" si="348"/>
        <v>0</v>
      </c>
      <c r="OI153" s="273"/>
      <c r="OJ153" s="273"/>
      <c r="OK153" s="273"/>
      <c r="OL153" s="273"/>
      <c r="OM153" s="273"/>
      <c r="ON153" s="273"/>
      <c r="OO153" s="273"/>
      <c r="OP153" s="273"/>
      <c r="OQ153" s="273"/>
      <c r="OR153" s="273"/>
      <c r="OS153" s="273"/>
      <c r="OT153" s="273"/>
      <c r="OU153" s="273"/>
      <c r="OV153" s="273"/>
      <c r="OW153" s="273"/>
      <c r="OX153" s="273"/>
      <c r="OY153" s="273"/>
      <c r="OZ153" s="273"/>
      <c r="PA153" s="363"/>
      <c r="PB153" s="363"/>
      <c r="PC153" s="363"/>
      <c r="PD153" s="363"/>
      <c r="PE153" s="363"/>
      <c r="PF153" s="363"/>
      <c r="PG153" s="363"/>
      <c r="PH153" s="363"/>
      <c r="PI153" s="363"/>
      <c r="PJ153" s="363"/>
      <c r="PK153" s="363"/>
      <c r="PL153" s="363"/>
      <c r="PM153" s="363"/>
      <c r="PP153" s="273"/>
      <c r="PQ153" s="273"/>
      <c r="PR153" s="273"/>
      <c r="PS153" s="273"/>
      <c r="PT153" s="273"/>
      <c r="PU153" s="273"/>
      <c r="PV153" s="273"/>
      <c r="PW153" s="273"/>
      <c r="PX153" s="273"/>
      <c r="PY153" s="273"/>
      <c r="PZ153" s="273"/>
      <c r="QA153" s="273"/>
      <c r="QB153" s="273"/>
      <c r="QC153" s="273"/>
      <c r="QD153" s="273"/>
      <c r="QE153" s="273"/>
      <c r="QF153" s="273"/>
      <c r="QG153" s="273"/>
      <c r="QH153" s="363"/>
      <c r="QI153" s="363"/>
      <c r="QJ153" s="363"/>
      <c r="QK153" s="363"/>
      <c r="QL153" s="363"/>
      <c r="QM153" s="363"/>
      <c r="QN153" s="363"/>
      <c r="QO153" s="363"/>
      <c r="QP153" s="363"/>
      <c r="QQ153" s="363"/>
      <c r="QR153" s="363"/>
      <c r="QS153" s="363"/>
      <c r="QT153" s="363"/>
      <c r="QU153" s="235"/>
      <c r="QV153" s="235"/>
      <c r="QW153" s="273"/>
      <c r="QX153" s="273"/>
      <c r="QY153" s="273"/>
      <c r="QZ153" s="273"/>
      <c r="RA153" s="273"/>
      <c r="RB153" s="273"/>
      <c r="RC153" s="273"/>
      <c r="RD153" s="273"/>
      <c r="RE153" s="273"/>
      <c r="RF153" s="273"/>
      <c r="RG153" s="273"/>
      <c r="RH153" s="273"/>
      <c r="RI153" s="273"/>
      <c r="RJ153" s="273"/>
      <c r="RK153" s="273"/>
      <c r="RL153" s="273"/>
      <c r="RM153" s="273"/>
      <c r="RN153" s="273"/>
      <c r="RO153" s="363"/>
      <c r="RP153" s="363"/>
      <c r="RQ153" s="363"/>
      <c r="RR153" s="363"/>
      <c r="RS153" s="363"/>
      <c r="RT153" s="363"/>
      <c r="RU153" s="363"/>
      <c r="RV153" s="363"/>
      <c r="RW153" s="363"/>
      <c r="RX153" s="363"/>
      <c r="RY153" s="363"/>
      <c r="RZ153" s="363"/>
      <c r="SA153" s="363"/>
    </row>
    <row r="154" spans="1:495" ht="15">
      <c r="A154" s="604">
        <f t="shared" si="349"/>
        <v>142</v>
      </c>
      <c r="B154" s="530" t="s">
        <v>133</v>
      </c>
      <c r="C154" s="532">
        <f>+C14+C44+C104+C76+C150</f>
        <v>0</v>
      </c>
      <c r="D154" s="274">
        <f>+D14+D44+D104+D76+D150</f>
        <v>0</v>
      </c>
      <c r="E154" s="274">
        <f>+E14+E44+E104+E76+E150</f>
        <v>0</v>
      </c>
      <c r="F154" s="274">
        <f t="shared" ref="F154:Q154" si="354">+F14+F44+F104+F76+F150</f>
        <v>0</v>
      </c>
      <c r="G154" s="274">
        <f t="shared" si="354"/>
        <v>0</v>
      </c>
      <c r="H154" s="274">
        <f t="shared" si="354"/>
        <v>0</v>
      </c>
      <c r="I154" s="274">
        <f t="shared" ref="I154" si="355">+I14+I44+I104+I76+I150</f>
        <v>0</v>
      </c>
      <c r="J154" s="274">
        <f t="shared" ref="J154:K154" si="356">+J14+J44+J104+J76+J150</f>
        <v>0</v>
      </c>
      <c r="K154" s="274">
        <f t="shared" si="356"/>
        <v>0</v>
      </c>
      <c r="L154" s="274">
        <f t="shared" si="354"/>
        <v>0</v>
      </c>
      <c r="M154" s="274">
        <f t="shared" ref="M154:N154" si="357">+M14+M44+M104+M76+M150</f>
        <v>0</v>
      </c>
      <c r="N154" s="274">
        <f t="shared" si="357"/>
        <v>0</v>
      </c>
      <c r="O154" s="274">
        <f t="shared" ref="O154:P154" si="358">+O14+O44+O104+O76+O150</f>
        <v>0</v>
      </c>
      <c r="P154" s="274">
        <f t="shared" si="358"/>
        <v>0</v>
      </c>
      <c r="Q154" s="274">
        <f t="shared" si="354"/>
        <v>0</v>
      </c>
      <c r="R154" s="274">
        <f t="shared" ref="R154:S154" si="359">+R14+R44+R104+R76+R150</f>
        <v>0</v>
      </c>
      <c r="S154" s="274">
        <f t="shared" si="359"/>
        <v>0</v>
      </c>
      <c r="T154" s="274"/>
      <c r="U154" s="274"/>
      <c r="V154" s="274"/>
      <c r="W154" s="274">
        <f t="shared" ref="W154:Y154" si="360">+W14+W44+W104+W76+W150</f>
        <v>0</v>
      </c>
      <c r="X154" s="274">
        <f t="shared" si="360"/>
        <v>0</v>
      </c>
      <c r="Y154" s="274">
        <f t="shared" si="360"/>
        <v>0</v>
      </c>
      <c r="Z154" s="274">
        <f t="shared" ref="Z154:AE154" si="361">+Z14+Z44+Z104+Z76+Z150</f>
        <v>0</v>
      </c>
      <c r="AA154" s="274">
        <f t="shared" si="361"/>
        <v>0</v>
      </c>
      <c r="AB154" s="274">
        <f t="shared" si="361"/>
        <v>0</v>
      </c>
      <c r="AC154" s="274">
        <f t="shared" si="361"/>
        <v>0</v>
      </c>
      <c r="AD154" s="274">
        <f t="shared" si="361"/>
        <v>0</v>
      </c>
      <c r="AE154" s="274">
        <f t="shared" si="361"/>
        <v>0</v>
      </c>
      <c r="AF154" s="274">
        <f t="shared" ref="AF154:AG154" si="362">+AF14+AF44+AF104+AF76+AF150</f>
        <v>0</v>
      </c>
      <c r="AG154" s="274">
        <f t="shared" si="362"/>
        <v>0</v>
      </c>
      <c r="AH154" s="524"/>
      <c r="AI154" s="524"/>
      <c r="AJ154" s="274">
        <f t="shared" ref="AJ154:BA154" si="363">+AJ14+AJ44+AJ104+AJ76+AJ150</f>
        <v>0</v>
      </c>
      <c r="AK154" s="274">
        <f t="shared" si="363"/>
        <v>0</v>
      </c>
      <c r="AL154" s="274">
        <f t="shared" si="363"/>
        <v>0</v>
      </c>
      <c r="AM154" s="274">
        <f t="shared" si="363"/>
        <v>0</v>
      </c>
      <c r="AN154" s="274">
        <f t="shared" si="363"/>
        <v>0</v>
      </c>
      <c r="AO154" s="274">
        <f t="shared" si="363"/>
        <v>0</v>
      </c>
      <c r="AP154" s="274">
        <f t="shared" si="363"/>
        <v>0</v>
      </c>
      <c r="AQ154" s="274">
        <f t="shared" si="363"/>
        <v>0</v>
      </c>
      <c r="AR154" s="274">
        <f t="shared" si="363"/>
        <v>0</v>
      </c>
      <c r="AS154" s="274">
        <f t="shared" si="363"/>
        <v>0</v>
      </c>
      <c r="AT154" s="274">
        <f t="shared" si="363"/>
        <v>0</v>
      </c>
      <c r="AU154" s="274">
        <f t="shared" si="363"/>
        <v>0</v>
      </c>
      <c r="AV154" s="274">
        <f t="shared" si="363"/>
        <v>0</v>
      </c>
      <c r="AW154" s="274">
        <f t="shared" si="363"/>
        <v>0</v>
      </c>
      <c r="AX154" s="274">
        <f t="shared" si="363"/>
        <v>0</v>
      </c>
      <c r="AY154" s="274">
        <f t="shared" si="363"/>
        <v>0</v>
      </c>
      <c r="AZ154" s="274">
        <f t="shared" si="363"/>
        <v>0</v>
      </c>
      <c r="BA154" s="274">
        <f t="shared" si="363"/>
        <v>0</v>
      </c>
      <c r="BB154" s="274">
        <f t="shared" ref="BB154:BF154" si="364">+BB14+BB44+BB104+BB76+BB150</f>
        <v>0</v>
      </c>
      <c r="BC154" s="274">
        <f t="shared" si="364"/>
        <v>0</v>
      </c>
      <c r="BD154" s="274">
        <f t="shared" si="364"/>
        <v>0</v>
      </c>
      <c r="BE154" s="274">
        <f t="shared" si="364"/>
        <v>0</v>
      </c>
      <c r="BF154" s="274">
        <f t="shared" si="364"/>
        <v>0</v>
      </c>
      <c r="BG154" s="274"/>
      <c r="BH154" s="274">
        <f t="shared" ref="BH154:BJ154" si="365">+BH14+BH44+BH104+BH76+BH150</f>
        <v>0</v>
      </c>
      <c r="BI154" s="274">
        <f t="shared" si="365"/>
        <v>0</v>
      </c>
      <c r="BJ154" s="274">
        <f t="shared" si="365"/>
        <v>0</v>
      </c>
      <c r="BK154" s="274"/>
      <c r="BL154" s="274">
        <f t="shared" ref="BL154:BN154" si="366">+BL14+BL44+BL104+BL76+BL150</f>
        <v>0</v>
      </c>
      <c r="BM154" s="274">
        <f t="shared" si="366"/>
        <v>0</v>
      </c>
      <c r="BN154" s="274">
        <f t="shared" si="366"/>
        <v>0</v>
      </c>
      <c r="BO154" s="524"/>
      <c r="BP154" s="524"/>
      <c r="BQ154" s="274">
        <f t="shared" ref="BQ154:CH154" si="367">+BQ14+BQ44+BQ104+BQ76+BQ150</f>
        <v>0</v>
      </c>
      <c r="BR154" s="274">
        <f t="shared" si="367"/>
        <v>0</v>
      </c>
      <c r="BS154" s="274">
        <f t="shared" si="367"/>
        <v>0</v>
      </c>
      <c r="BT154" s="274">
        <f t="shared" si="367"/>
        <v>0</v>
      </c>
      <c r="BU154" s="274">
        <f t="shared" si="367"/>
        <v>0</v>
      </c>
      <c r="BV154" s="274">
        <f t="shared" si="367"/>
        <v>0</v>
      </c>
      <c r="BW154" s="274">
        <f t="shared" si="367"/>
        <v>0</v>
      </c>
      <c r="BX154" s="274">
        <f t="shared" si="367"/>
        <v>0</v>
      </c>
      <c r="BY154" s="274">
        <f t="shared" si="367"/>
        <v>0</v>
      </c>
      <c r="BZ154" s="274">
        <f t="shared" si="367"/>
        <v>0</v>
      </c>
      <c r="CA154" s="274">
        <f t="shared" si="367"/>
        <v>0</v>
      </c>
      <c r="CB154" s="274">
        <f t="shared" si="367"/>
        <v>0</v>
      </c>
      <c r="CC154" s="274">
        <f t="shared" si="367"/>
        <v>0</v>
      </c>
      <c r="CD154" s="274">
        <f t="shared" si="367"/>
        <v>0</v>
      </c>
      <c r="CE154" s="274">
        <f t="shared" si="367"/>
        <v>0</v>
      </c>
      <c r="CF154" s="274">
        <f t="shared" si="367"/>
        <v>0</v>
      </c>
      <c r="CG154" s="274">
        <f t="shared" si="367"/>
        <v>0</v>
      </c>
      <c r="CH154" s="274">
        <f t="shared" si="367"/>
        <v>0</v>
      </c>
      <c r="CI154" s="274">
        <f t="shared" ref="CI154:CM154" si="368">+CI14+CI44+CI104+CI76+CI150</f>
        <v>0</v>
      </c>
      <c r="CJ154" s="274">
        <f t="shared" si="368"/>
        <v>0</v>
      </c>
      <c r="CK154" s="274">
        <f t="shared" si="368"/>
        <v>0</v>
      </c>
      <c r="CL154" s="274">
        <f t="shared" si="368"/>
        <v>0</v>
      </c>
      <c r="CM154" s="274">
        <f t="shared" si="368"/>
        <v>0</v>
      </c>
      <c r="CN154" s="274"/>
      <c r="CO154" s="274">
        <f t="shared" ref="CO154:CQ154" si="369">+CO14+CO44+CO104+CO76+CO150</f>
        <v>0</v>
      </c>
      <c r="CP154" s="274">
        <f t="shared" si="369"/>
        <v>0</v>
      </c>
      <c r="CQ154" s="274">
        <f t="shared" si="369"/>
        <v>0</v>
      </c>
      <c r="CR154" s="274"/>
      <c r="CS154" s="274">
        <f t="shared" ref="CS154:CU154" si="370">+CS14+CS44+CS104+CS76+CS150</f>
        <v>0</v>
      </c>
      <c r="CT154" s="274">
        <f t="shared" si="370"/>
        <v>0</v>
      </c>
      <c r="CU154" s="274">
        <f t="shared" si="370"/>
        <v>0</v>
      </c>
      <c r="CV154" s="524"/>
      <c r="CW154" s="524"/>
      <c r="CX154" s="274">
        <f t="shared" ref="CX154:DO154" si="371">+CX14+CX44+CX104+CX76+CX150</f>
        <v>0</v>
      </c>
      <c r="CY154" s="274">
        <f t="shared" si="371"/>
        <v>0</v>
      </c>
      <c r="CZ154" s="274">
        <f t="shared" si="371"/>
        <v>0</v>
      </c>
      <c r="DA154" s="274">
        <f t="shared" si="371"/>
        <v>0</v>
      </c>
      <c r="DB154" s="274">
        <f t="shared" si="371"/>
        <v>0</v>
      </c>
      <c r="DC154" s="274">
        <f t="shared" si="371"/>
        <v>0</v>
      </c>
      <c r="DD154" s="274">
        <f t="shared" si="371"/>
        <v>0</v>
      </c>
      <c r="DE154" s="274">
        <f t="shared" si="371"/>
        <v>0</v>
      </c>
      <c r="DF154" s="274">
        <f t="shared" si="371"/>
        <v>0</v>
      </c>
      <c r="DG154" s="274">
        <f t="shared" si="371"/>
        <v>0</v>
      </c>
      <c r="DH154" s="274">
        <f t="shared" si="371"/>
        <v>0</v>
      </c>
      <c r="DI154" s="274">
        <f t="shared" si="371"/>
        <v>0</v>
      </c>
      <c r="DJ154" s="274">
        <f t="shared" si="371"/>
        <v>0</v>
      </c>
      <c r="DK154" s="274">
        <f t="shared" si="371"/>
        <v>0</v>
      </c>
      <c r="DL154" s="274">
        <f t="shared" si="371"/>
        <v>0</v>
      </c>
      <c r="DM154" s="274">
        <f t="shared" si="371"/>
        <v>0</v>
      </c>
      <c r="DN154" s="274">
        <f t="shared" si="371"/>
        <v>0</v>
      </c>
      <c r="DO154" s="274">
        <f t="shared" si="371"/>
        <v>0</v>
      </c>
      <c r="DP154" s="274">
        <f t="shared" ref="DP154:DT154" si="372">+DP14+DP44+DP104+DP76+DP150</f>
        <v>0</v>
      </c>
      <c r="DQ154" s="274">
        <f t="shared" si="372"/>
        <v>0</v>
      </c>
      <c r="DR154" s="274">
        <f t="shared" si="372"/>
        <v>0</v>
      </c>
      <c r="DS154" s="274">
        <f t="shared" si="372"/>
        <v>0</v>
      </c>
      <c r="DT154" s="274">
        <f t="shared" si="372"/>
        <v>0</v>
      </c>
      <c r="DU154" s="274"/>
      <c r="DV154" s="274">
        <f t="shared" ref="DV154:DX154" si="373">+DV14+DV44+DV104+DV76+DV150</f>
        <v>0</v>
      </c>
      <c r="DW154" s="274">
        <f t="shared" si="373"/>
        <v>0</v>
      </c>
      <c r="DX154" s="274">
        <f t="shared" si="373"/>
        <v>0</v>
      </c>
      <c r="DY154" s="274"/>
      <c r="DZ154" s="274">
        <f t="shared" ref="DZ154:EB154" si="374">+DZ14+DZ44+DZ104+DZ76+DZ150</f>
        <v>0</v>
      </c>
      <c r="EA154" s="274">
        <f t="shared" si="374"/>
        <v>0</v>
      </c>
      <c r="EB154" s="274">
        <f t="shared" si="374"/>
        <v>0</v>
      </c>
      <c r="EC154" s="524"/>
      <c r="ED154" s="524"/>
      <c r="EE154" s="274">
        <f t="shared" ref="EE154:EV154" si="375">+EE14+EE44+EE104+EE76+EE150</f>
        <v>0</v>
      </c>
      <c r="EF154" s="274">
        <f t="shared" si="375"/>
        <v>0</v>
      </c>
      <c r="EG154" s="274">
        <f t="shared" si="375"/>
        <v>0</v>
      </c>
      <c r="EH154" s="274">
        <f t="shared" si="375"/>
        <v>0</v>
      </c>
      <c r="EI154" s="274">
        <f t="shared" si="375"/>
        <v>0</v>
      </c>
      <c r="EJ154" s="274">
        <f t="shared" si="375"/>
        <v>0</v>
      </c>
      <c r="EK154" s="274">
        <f t="shared" si="375"/>
        <v>0</v>
      </c>
      <c r="EL154" s="274">
        <f t="shared" si="375"/>
        <v>0</v>
      </c>
      <c r="EM154" s="274">
        <f t="shared" si="375"/>
        <v>0</v>
      </c>
      <c r="EN154" s="274">
        <f t="shared" si="375"/>
        <v>0</v>
      </c>
      <c r="EO154" s="274">
        <f t="shared" si="375"/>
        <v>0</v>
      </c>
      <c r="EP154" s="274">
        <f t="shared" si="375"/>
        <v>0</v>
      </c>
      <c r="EQ154" s="274">
        <f t="shared" si="375"/>
        <v>0</v>
      </c>
      <c r="ER154" s="274">
        <f t="shared" si="375"/>
        <v>0</v>
      </c>
      <c r="ES154" s="274">
        <f t="shared" si="375"/>
        <v>0</v>
      </c>
      <c r="ET154" s="274">
        <f t="shared" si="375"/>
        <v>0</v>
      </c>
      <c r="EU154" s="274">
        <f t="shared" si="375"/>
        <v>0</v>
      </c>
      <c r="EV154" s="274">
        <f t="shared" si="375"/>
        <v>0</v>
      </c>
      <c r="EW154" s="274">
        <f t="shared" ref="EW154:FA154" si="376">+EW14+EW44+EW104+EW76+EW150</f>
        <v>0</v>
      </c>
      <c r="EX154" s="274">
        <f t="shared" si="376"/>
        <v>0</v>
      </c>
      <c r="EY154" s="274">
        <f t="shared" si="376"/>
        <v>0</v>
      </c>
      <c r="EZ154" s="274">
        <f t="shared" si="376"/>
        <v>0</v>
      </c>
      <c r="FA154" s="274">
        <f t="shared" si="376"/>
        <v>0</v>
      </c>
      <c r="FB154" s="274"/>
      <c r="FC154" s="274">
        <f t="shared" ref="FC154:FE154" si="377">+FC14+FC44+FC104+FC76+FC150</f>
        <v>0</v>
      </c>
      <c r="FD154" s="274">
        <f t="shared" si="377"/>
        <v>0</v>
      </c>
      <c r="FE154" s="274">
        <f t="shared" si="377"/>
        <v>0</v>
      </c>
      <c r="FF154" s="274"/>
      <c r="FG154" s="274">
        <f t="shared" ref="FG154:FI154" si="378">+FG14+FG44+FG104+FG76+FG150</f>
        <v>0</v>
      </c>
      <c r="FH154" s="274">
        <f t="shared" si="378"/>
        <v>0</v>
      </c>
      <c r="FI154" s="274">
        <f t="shared" si="378"/>
        <v>0</v>
      </c>
      <c r="FJ154" s="524"/>
      <c r="FK154" s="524"/>
      <c r="FL154" s="274">
        <f t="shared" ref="FL154:GC154" si="379">+FL14+FL44+FL104+FL76+FL150</f>
        <v>0</v>
      </c>
      <c r="FM154" s="274">
        <f t="shared" si="379"/>
        <v>0</v>
      </c>
      <c r="FN154" s="274">
        <f t="shared" si="379"/>
        <v>0</v>
      </c>
      <c r="FO154" s="274">
        <f t="shared" si="379"/>
        <v>0</v>
      </c>
      <c r="FP154" s="274">
        <f t="shared" si="379"/>
        <v>0</v>
      </c>
      <c r="FQ154" s="274">
        <f t="shared" si="379"/>
        <v>0</v>
      </c>
      <c r="FR154" s="274">
        <f t="shared" si="379"/>
        <v>0</v>
      </c>
      <c r="FS154" s="274">
        <f t="shared" si="379"/>
        <v>0</v>
      </c>
      <c r="FT154" s="274">
        <f t="shared" si="379"/>
        <v>0</v>
      </c>
      <c r="FU154" s="274">
        <f t="shared" si="379"/>
        <v>0</v>
      </c>
      <c r="FV154" s="274">
        <f t="shared" si="379"/>
        <v>0</v>
      </c>
      <c r="FW154" s="274">
        <f t="shared" si="379"/>
        <v>0</v>
      </c>
      <c r="FX154" s="274">
        <f t="shared" si="379"/>
        <v>0</v>
      </c>
      <c r="FY154" s="274">
        <f t="shared" si="379"/>
        <v>0</v>
      </c>
      <c r="FZ154" s="274">
        <f t="shared" si="379"/>
        <v>0</v>
      </c>
      <c r="GA154" s="274">
        <f t="shared" si="379"/>
        <v>0</v>
      </c>
      <c r="GB154" s="274">
        <f t="shared" si="379"/>
        <v>0</v>
      </c>
      <c r="GC154" s="274">
        <f t="shared" si="379"/>
        <v>0</v>
      </c>
      <c r="GD154" s="274">
        <f t="shared" ref="GD154:GP154" si="380">+GD14+GD44+GD104+GD76+GD150</f>
        <v>0</v>
      </c>
      <c r="GE154" s="274">
        <f t="shared" si="380"/>
        <v>0</v>
      </c>
      <c r="GF154" s="274">
        <f t="shared" si="380"/>
        <v>0</v>
      </c>
      <c r="GG154" s="274">
        <f t="shared" si="380"/>
        <v>0</v>
      </c>
      <c r="GH154" s="274">
        <f t="shared" si="380"/>
        <v>0</v>
      </c>
      <c r="GI154" s="274"/>
      <c r="GJ154" s="274">
        <f t="shared" si="380"/>
        <v>0</v>
      </c>
      <c r="GK154" s="274">
        <f t="shared" si="380"/>
        <v>0</v>
      </c>
      <c r="GL154" s="274">
        <f t="shared" si="380"/>
        <v>0</v>
      </c>
      <c r="GM154" s="274"/>
      <c r="GN154" s="274">
        <f t="shared" ref="GN154:GO154" si="381">+GN14+GN44+GN104+GN76+GN150</f>
        <v>0</v>
      </c>
      <c r="GO154" s="274">
        <f t="shared" si="381"/>
        <v>0</v>
      </c>
      <c r="GP154" s="274">
        <f t="shared" si="380"/>
        <v>0</v>
      </c>
      <c r="GQ154" s="524"/>
      <c r="GR154" s="524"/>
      <c r="GS154" s="274"/>
      <c r="GT154" s="274"/>
      <c r="GU154" s="274"/>
      <c r="GV154" s="274"/>
      <c r="GW154" s="274"/>
      <c r="GX154" s="274"/>
      <c r="GY154" s="274"/>
      <c r="GZ154" s="274"/>
      <c r="HA154" s="274"/>
      <c r="HB154" s="274"/>
      <c r="HC154" s="274"/>
      <c r="HD154" s="274"/>
      <c r="HE154" s="274"/>
      <c r="HF154" s="274"/>
      <c r="HG154" s="274"/>
      <c r="HH154" s="274"/>
      <c r="HI154" s="274"/>
      <c r="HJ154" s="274"/>
      <c r="HK154" s="274"/>
      <c r="HL154" s="274"/>
      <c r="HM154" s="274"/>
      <c r="HN154" s="274"/>
      <c r="HO154" s="274"/>
      <c r="HP154" s="274"/>
      <c r="HQ154" s="274"/>
      <c r="HR154" s="274"/>
      <c r="HS154" s="274"/>
      <c r="HT154" s="274"/>
      <c r="HU154" s="274"/>
      <c r="HV154" s="274"/>
      <c r="HW154" s="274"/>
      <c r="HZ154" s="274">
        <f t="shared" ref="HZ154:IQ154" si="382">+HZ14+HZ44+HZ104+HZ76+HZ150</f>
        <v>999666030</v>
      </c>
      <c r="IA154" s="274">
        <f t="shared" si="382"/>
        <v>999666032</v>
      </c>
      <c r="IB154" s="274">
        <f t="shared" si="382"/>
        <v>0</v>
      </c>
      <c r="IC154" s="274">
        <f>+IC14+IC44+IC104+IC76+IC150</f>
        <v>1091371825</v>
      </c>
      <c r="ID154" s="274">
        <f t="shared" si="382"/>
        <v>0</v>
      </c>
      <c r="IE154" s="274">
        <f t="shared" si="382"/>
        <v>1096263825</v>
      </c>
      <c r="IF154" s="274">
        <f t="shared" si="382"/>
        <v>0</v>
      </c>
      <c r="IG154" s="274">
        <f t="shared" si="382"/>
        <v>0</v>
      </c>
      <c r="IH154" s="274">
        <f t="shared" si="382"/>
        <v>0</v>
      </c>
      <c r="II154" s="274">
        <f t="shared" si="382"/>
        <v>4327875341</v>
      </c>
      <c r="IJ154" s="274">
        <f t="shared" si="382"/>
        <v>0</v>
      </c>
      <c r="IK154" s="274">
        <f t="shared" si="382"/>
        <v>0</v>
      </c>
      <c r="IL154" s="274">
        <f t="shared" si="382"/>
        <v>0</v>
      </c>
      <c r="IM154" s="274">
        <f t="shared" si="382"/>
        <v>0</v>
      </c>
      <c r="IN154" s="274">
        <f t="shared" si="382"/>
        <v>1092575341</v>
      </c>
      <c r="IO154" s="274">
        <f t="shared" si="382"/>
        <v>0</v>
      </c>
      <c r="IP154" s="274">
        <f t="shared" si="382"/>
        <v>0</v>
      </c>
      <c r="IQ154" s="274">
        <f t="shared" si="382"/>
        <v>0</v>
      </c>
      <c r="IR154" s="274">
        <f t="shared" ref="IR154:JD154" si="383">+IR14+IR44+IR104+IR76+IR150</f>
        <v>0</v>
      </c>
      <c r="IS154" s="274">
        <f t="shared" si="383"/>
        <v>0</v>
      </c>
      <c r="IT154" s="274">
        <f t="shared" si="383"/>
        <v>0</v>
      </c>
      <c r="IU154" s="274">
        <f t="shared" si="383"/>
        <v>0</v>
      </c>
      <c r="IV154" s="274">
        <f t="shared" si="383"/>
        <v>0</v>
      </c>
      <c r="IW154" s="274">
        <f t="shared" ref="IW154" si="384">+IW14+IW44+IW104+IW76+IW150</f>
        <v>0</v>
      </c>
      <c r="IX154" s="274">
        <f t="shared" si="383"/>
        <v>0</v>
      </c>
      <c r="IY154" s="274">
        <f t="shared" si="383"/>
        <v>0</v>
      </c>
      <c r="IZ154" s="274">
        <f t="shared" si="383"/>
        <v>0</v>
      </c>
      <c r="JA154" s="274"/>
      <c r="JB154" s="274">
        <f t="shared" ref="JB154:JC154" si="385">+JB14+JB44+JB104+JB76+JB150</f>
        <v>0</v>
      </c>
      <c r="JC154" s="533">
        <f t="shared" si="385"/>
        <v>0</v>
      </c>
      <c r="JD154" s="274">
        <f t="shared" si="383"/>
        <v>1092575341</v>
      </c>
      <c r="JE154" s="234"/>
      <c r="JG154" s="274">
        <f t="shared" ref="JG154:JX154" si="386">+JG14+JG44+JG104+JG76+JG150</f>
        <v>604211704</v>
      </c>
      <c r="JH154" s="274">
        <f t="shared" si="386"/>
        <v>604211704</v>
      </c>
      <c r="JI154" s="534"/>
      <c r="JJ154" s="274">
        <f t="shared" si="386"/>
        <v>801896095</v>
      </c>
      <c r="JK154" s="274">
        <f t="shared" si="386"/>
        <v>0</v>
      </c>
      <c r="JL154" s="274">
        <f t="shared" si="386"/>
        <v>801896095</v>
      </c>
      <c r="JM154" s="274">
        <f t="shared" si="386"/>
        <v>0</v>
      </c>
      <c r="JN154" s="274">
        <f t="shared" si="386"/>
        <v>0</v>
      </c>
      <c r="JO154" s="274">
        <f t="shared" si="386"/>
        <v>0</v>
      </c>
      <c r="JP154" s="274">
        <f t="shared" si="386"/>
        <v>0</v>
      </c>
      <c r="JQ154" s="274">
        <f t="shared" si="386"/>
        <v>0</v>
      </c>
      <c r="JR154" s="274">
        <f t="shared" si="386"/>
        <v>0</v>
      </c>
      <c r="JS154" s="274">
        <f t="shared" si="386"/>
        <v>0</v>
      </c>
      <c r="JT154" s="274">
        <f t="shared" si="386"/>
        <v>0</v>
      </c>
      <c r="JU154" s="274">
        <f t="shared" si="386"/>
        <v>0</v>
      </c>
      <c r="JV154" s="274">
        <f t="shared" si="386"/>
        <v>0</v>
      </c>
      <c r="JW154" s="274">
        <f t="shared" si="386"/>
        <v>0</v>
      </c>
      <c r="JX154" s="274">
        <f t="shared" si="386"/>
        <v>0</v>
      </c>
      <c r="JY154" s="274">
        <f t="shared" ref="JY154:KK154" si="387">+JY14+JY44+JY104+JY76+JY150</f>
        <v>0</v>
      </c>
      <c r="JZ154" s="274">
        <f t="shared" si="387"/>
        <v>0</v>
      </c>
      <c r="KA154" s="274">
        <f t="shared" si="387"/>
        <v>0</v>
      </c>
      <c r="KB154" s="274">
        <f t="shared" si="387"/>
        <v>0</v>
      </c>
      <c r="KC154" s="274">
        <f t="shared" si="387"/>
        <v>0</v>
      </c>
      <c r="KD154" s="274">
        <f t="shared" ref="KD154" si="388">+KD14+KD44+KD104+KD76+KD150</f>
        <v>0</v>
      </c>
      <c r="KE154" s="274">
        <f t="shared" si="387"/>
        <v>0</v>
      </c>
      <c r="KF154" s="274">
        <f t="shared" si="387"/>
        <v>0</v>
      </c>
      <c r="KG154" s="274">
        <f t="shared" si="387"/>
        <v>0</v>
      </c>
      <c r="KH154" s="274"/>
      <c r="KI154" s="274">
        <f t="shared" ref="KI154:KJ154" si="389">+KI14+KI44+KI104+KI76+KI150</f>
        <v>0</v>
      </c>
      <c r="KJ154" s="274">
        <f t="shared" si="389"/>
        <v>0</v>
      </c>
      <c r="KK154" s="274">
        <f t="shared" si="387"/>
        <v>801818063</v>
      </c>
      <c r="KL154" s="234"/>
      <c r="KN154" s="274">
        <f t="shared" ref="KN154:LE154" si="390">+KN14+KN44+KN104+KN76+KN150</f>
        <v>610176411</v>
      </c>
      <c r="KO154" s="274">
        <f t="shared" si="390"/>
        <v>145578134</v>
      </c>
      <c r="KP154" s="274">
        <f t="shared" si="390"/>
        <v>0</v>
      </c>
      <c r="KQ154" s="274">
        <f t="shared" si="390"/>
        <v>364413414</v>
      </c>
      <c r="KR154" s="274">
        <f t="shared" si="390"/>
        <v>0</v>
      </c>
      <c r="KS154" s="274">
        <f t="shared" si="390"/>
        <v>364413414</v>
      </c>
      <c r="KT154" s="274">
        <f t="shared" si="390"/>
        <v>0</v>
      </c>
      <c r="KU154" s="274">
        <f t="shared" si="390"/>
        <v>0</v>
      </c>
      <c r="KV154" s="274">
        <f t="shared" si="390"/>
        <v>0</v>
      </c>
      <c r="KW154" s="274">
        <f t="shared" si="390"/>
        <v>0</v>
      </c>
      <c r="KX154" s="274">
        <f t="shared" si="390"/>
        <v>0</v>
      </c>
      <c r="KY154" s="274">
        <f t="shared" si="390"/>
        <v>0</v>
      </c>
      <c r="KZ154" s="274">
        <f t="shared" si="390"/>
        <v>0</v>
      </c>
      <c r="LA154" s="274">
        <f t="shared" si="390"/>
        <v>0</v>
      </c>
      <c r="LB154" s="274">
        <f t="shared" si="390"/>
        <v>0</v>
      </c>
      <c r="LC154" s="274">
        <f t="shared" si="390"/>
        <v>0</v>
      </c>
      <c r="LD154" s="274">
        <f t="shared" si="390"/>
        <v>0</v>
      </c>
      <c r="LE154" s="274">
        <f t="shared" si="390"/>
        <v>0</v>
      </c>
      <c r="LF154" s="274">
        <f t="shared" ref="LF154:LR154" si="391">+LF14+LF44+LF104+LF76+LF150</f>
        <v>0</v>
      </c>
      <c r="LG154" s="274">
        <f t="shared" si="391"/>
        <v>0</v>
      </c>
      <c r="LH154" s="274">
        <f t="shared" si="391"/>
        <v>0</v>
      </c>
      <c r="LI154" s="274">
        <f t="shared" si="391"/>
        <v>0</v>
      </c>
      <c r="LJ154" s="274">
        <f t="shared" si="391"/>
        <v>0</v>
      </c>
      <c r="LK154" s="274">
        <f t="shared" ref="LK154" si="392">+LK14+LK44+LK104+LK76+LK150</f>
        <v>0</v>
      </c>
      <c r="LL154" s="274">
        <f t="shared" si="391"/>
        <v>0</v>
      </c>
      <c r="LM154" s="274">
        <f t="shared" si="391"/>
        <v>0</v>
      </c>
      <c r="LN154" s="274">
        <f t="shared" si="391"/>
        <v>0</v>
      </c>
      <c r="LO154" s="274"/>
      <c r="LP154" s="274">
        <f t="shared" ref="LP154:LQ154" si="393">+LP14+LP44+LP104+LP76+LP150</f>
        <v>0</v>
      </c>
      <c r="LQ154" s="274">
        <f t="shared" si="393"/>
        <v>0</v>
      </c>
      <c r="LR154" s="274">
        <f t="shared" si="391"/>
        <v>364413414</v>
      </c>
      <c r="LU154" s="274">
        <f t="shared" ref="LU154:ML154" si="394">+LU14+LU44+LU104+LU76+LU150</f>
        <v>1194064623</v>
      </c>
      <c r="LV154" s="274">
        <f t="shared" si="394"/>
        <v>1194064623</v>
      </c>
      <c r="LW154" s="274">
        <f t="shared" si="394"/>
        <v>0</v>
      </c>
      <c r="LX154" s="274">
        <f t="shared" si="394"/>
        <v>1760331905</v>
      </c>
      <c r="LY154" s="274">
        <f t="shared" si="394"/>
        <v>0</v>
      </c>
      <c r="LZ154" s="274">
        <f t="shared" si="394"/>
        <v>1760331905</v>
      </c>
      <c r="MA154" s="274">
        <f t="shared" si="394"/>
        <v>0</v>
      </c>
      <c r="MB154" s="274">
        <f t="shared" si="394"/>
        <v>0</v>
      </c>
      <c r="MC154" s="274">
        <f t="shared" si="394"/>
        <v>0</v>
      </c>
      <c r="MD154" s="274">
        <f t="shared" si="394"/>
        <v>0</v>
      </c>
      <c r="ME154" s="274">
        <f t="shared" si="394"/>
        <v>0</v>
      </c>
      <c r="MF154" s="274">
        <f t="shared" si="394"/>
        <v>0</v>
      </c>
      <c r="MG154" s="274">
        <f t="shared" si="394"/>
        <v>0</v>
      </c>
      <c r="MH154" s="274">
        <f t="shared" si="394"/>
        <v>0</v>
      </c>
      <c r="MI154" s="274">
        <f t="shared" si="394"/>
        <v>0</v>
      </c>
      <c r="MJ154" s="274">
        <f t="shared" si="394"/>
        <v>0</v>
      </c>
      <c r="MK154" s="274">
        <f t="shared" si="394"/>
        <v>0</v>
      </c>
      <c r="ML154" s="274">
        <f t="shared" si="394"/>
        <v>0</v>
      </c>
      <c r="MM154" s="274">
        <f t="shared" ref="MM154:MY154" si="395">+MM14+MM44+MM104+MM76+MM150</f>
        <v>0</v>
      </c>
      <c r="MN154" s="274">
        <f t="shared" si="395"/>
        <v>0</v>
      </c>
      <c r="MO154" s="274">
        <f t="shared" si="395"/>
        <v>0</v>
      </c>
      <c r="MP154" s="274">
        <f t="shared" si="395"/>
        <v>0</v>
      </c>
      <c r="MQ154" s="274">
        <f t="shared" si="395"/>
        <v>0</v>
      </c>
      <c r="MR154" s="274">
        <f t="shared" ref="MR154" si="396">+MR14+MR44+MR104+MR76+MR150</f>
        <v>0</v>
      </c>
      <c r="MS154" s="274">
        <f t="shared" si="395"/>
        <v>0</v>
      </c>
      <c r="MT154" s="274">
        <f t="shared" si="395"/>
        <v>0</v>
      </c>
      <c r="MU154" s="274">
        <f t="shared" si="395"/>
        <v>0</v>
      </c>
      <c r="MV154" s="274"/>
      <c r="MW154" s="274">
        <f t="shared" ref="MW154:MX154" si="397">+MW14+MW44+MW104+MW76+MW150</f>
        <v>0</v>
      </c>
      <c r="MX154" s="274">
        <f t="shared" si="397"/>
        <v>0</v>
      </c>
      <c r="MY154" s="274">
        <f t="shared" si="395"/>
        <v>1760331905</v>
      </c>
      <c r="NB154" s="274">
        <f t="shared" ref="NB154:NS154" si="398">+NB14+NB44+NB104+NB76+NB150</f>
        <v>5344972723</v>
      </c>
      <c r="NC154" s="274">
        <f t="shared" si="398"/>
        <v>0</v>
      </c>
      <c r="ND154" s="274">
        <f t="shared" si="398"/>
        <v>0</v>
      </c>
      <c r="NE154" s="274">
        <f t="shared" si="398"/>
        <v>5624800916</v>
      </c>
      <c r="NF154" s="274">
        <f t="shared" si="398"/>
        <v>0</v>
      </c>
      <c r="NG154" s="274">
        <f t="shared" si="398"/>
        <v>0</v>
      </c>
      <c r="NH154" s="274">
        <f t="shared" si="398"/>
        <v>0</v>
      </c>
      <c r="NI154" s="274">
        <f t="shared" si="398"/>
        <v>0</v>
      </c>
      <c r="NJ154" s="274">
        <f t="shared" si="398"/>
        <v>0</v>
      </c>
      <c r="NK154" s="274">
        <f t="shared" si="398"/>
        <v>0</v>
      </c>
      <c r="NL154" s="274">
        <f t="shared" si="398"/>
        <v>0</v>
      </c>
      <c r="NM154" s="274">
        <f t="shared" si="398"/>
        <v>0</v>
      </c>
      <c r="NN154" s="274">
        <f t="shared" si="398"/>
        <v>0</v>
      </c>
      <c r="NO154" s="274">
        <f t="shared" si="398"/>
        <v>0</v>
      </c>
      <c r="NP154" s="274">
        <f t="shared" si="398"/>
        <v>0</v>
      </c>
      <c r="NQ154" s="274">
        <f t="shared" si="398"/>
        <v>0</v>
      </c>
      <c r="NR154" s="274">
        <f t="shared" si="398"/>
        <v>0</v>
      </c>
      <c r="NS154" s="274">
        <f t="shared" si="398"/>
        <v>0</v>
      </c>
      <c r="NT154" s="274">
        <f t="shared" ref="NT154:OF154" si="399">+NT14+NT44+NT104+NT76+NT150</f>
        <v>0</v>
      </c>
      <c r="NU154" s="274">
        <f t="shared" si="399"/>
        <v>0</v>
      </c>
      <c r="NV154" s="274">
        <f t="shared" si="399"/>
        <v>0</v>
      </c>
      <c r="NW154" s="274">
        <f t="shared" si="399"/>
        <v>0</v>
      </c>
      <c r="NX154" s="274">
        <f t="shared" si="399"/>
        <v>0</v>
      </c>
      <c r="NY154" s="274">
        <f t="shared" ref="NY154" si="400">+NY14+NY44+NY104+NY76+NY150</f>
        <v>0</v>
      </c>
      <c r="NZ154" s="274">
        <f t="shared" si="399"/>
        <v>0</v>
      </c>
      <c r="OA154" s="274">
        <f t="shared" si="399"/>
        <v>0</v>
      </c>
      <c r="OB154" s="274">
        <f t="shared" ref="OB154:OE154" si="401">+OB14+OB44+OB104+OB76+OB150</f>
        <v>0</v>
      </c>
      <c r="OC154" s="274">
        <f t="shared" si="401"/>
        <v>0</v>
      </c>
      <c r="OD154" s="274">
        <f t="shared" si="401"/>
        <v>0</v>
      </c>
      <c r="OE154" s="274">
        <f t="shared" si="401"/>
        <v>0</v>
      </c>
      <c r="OF154" s="274">
        <f t="shared" si="399"/>
        <v>5624800916</v>
      </c>
      <c r="OG154" s="234">
        <f>NE154-OF154</f>
        <v>0</v>
      </c>
      <c r="OI154" s="274">
        <f t="shared" ref="OI154:OZ154" si="402">+OI14+OI44+OI104+OI76+OI150</f>
        <v>6588148757</v>
      </c>
      <c r="OJ154" s="274">
        <f t="shared" si="402"/>
        <v>6588148757</v>
      </c>
      <c r="OK154" s="274">
        <f t="shared" si="402"/>
        <v>0</v>
      </c>
      <c r="OL154" s="274">
        <f t="shared" si="402"/>
        <v>7566506359</v>
      </c>
      <c r="OM154" s="274">
        <f t="shared" si="402"/>
        <v>0</v>
      </c>
      <c r="ON154" s="274">
        <f t="shared" si="402"/>
        <v>0</v>
      </c>
      <c r="OO154" s="274">
        <f t="shared" si="402"/>
        <v>0</v>
      </c>
      <c r="OP154" s="274">
        <f t="shared" si="402"/>
        <v>0</v>
      </c>
      <c r="OQ154" s="274">
        <f t="shared" si="402"/>
        <v>0</v>
      </c>
      <c r="OR154" s="274">
        <f t="shared" si="402"/>
        <v>0</v>
      </c>
      <c r="OS154" s="274">
        <f t="shared" si="402"/>
        <v>0</v>
      </c>
      <c r="OT154" s="274">
        <f t="shared" si="402"/>
        <v>0</v>
      </c>
      <c r="OU154" s="274">
        <f t="shared" si="402"/>
        <v>0</v>
      </c>
      <c r="OV154" s="274">
        <f t="shared" si="402"/>
        <v>0</v>
      </c>
      <c r="OW154" s="274">
        <f t="shared" si="402"/>
        <v>0</v>
      </c>
      <c r="OX154" s="274">
        <f t="shared" si="402"/>
        <v>0</v>
      </c>
      <c r="OY154" s="274">
        <f t="shared" si="402"/>
        <v>0</v>
      </c>
      <c r="OZ154" s="274">
        <f t="shared" si="402"/>
        <v>0</v>
      </c>
      <c r="PA154" s="274">
        <f t="shared" ref="PA154:PM154" si="403">+PA14+PA44+PA104+PA76+PA150</f>
        <v>0</v>
      </c>
      <c r="PB154" s="274">
        <f t="shared" si="403"/>
        <v>0</v>
      </c>
      <c r="PC154" s="274">
        <f t="shared" si="403"/>
        <v>0</v>
      </c>
      <c r="PD154" s="274">
        <f t="shared" si="403"/>
        <v>0</v>
      </c>
      <c r="PE154" s="274">
        <f t="shared" si="403"/>
        <v>0</v>
      </c>
      <c r="PF154" s="274">
        <f t="shared" ref="PF154" si="404">+PF14+PF44+PF104+PF76+PF150</f>
        <v>0</v>
      </c>
      <c r="PG154" s="274">
        <f t="shared" si="403"/>
        <v>0</v>
      </c>
      <c r="PH154" s="274">
        <f t="shared" si="403"/>
        <v>0</v>
      </c>
      <c r="PI154" s="274">
        <f t="shared" si="403"/>
        <v>0</v>
      </c>
      <c r="PJ154" s="274"/>
      <c r="PK154" s="274">
        <f t="shared" ref="PK154:PL154" si="405">+PK14+PK44+PK104+PK76+PK150</f>
        <v>0</v>
      </c>
      <c r="PL154" s="274">
        <f t="shared" si="405"/>
        <v>0</v>
      </c>
      <c r="PM154" s="274">
        <f t="shared" si="403"/>
        <v>7566506359</v>
      </c>
      <c r="PP154" s="274">
        <f t="shared" ref="PP154" si="406">+PP14+PP44+PP104+PP76+PP150</f>
        <v>8089312833</v>
      </c>
      <c r="PQ154" s="274">
        <f t="shared" ref="PQ154:QG154" si="407">+PQ14+PQ44+PQ104+PQ76+PQ150</f>
        <v>0</v>
      </c>
      <c r="PR154" s="274">
        <f t="shared" si="407"/>
        <v>0</v>
      </c>
      <c r="PS154" s="274">
        <f t="shared" si="407"/>
        <v>0</v>
      </c>
      <c r="PT154" s="274">
        <f t="shared" si="407"/>
        <v>0</v>
      </c>
      <c r="PU154" s="274">
        <f t="shared" si="407"/>
        <v>0</v>
      </c>
      <c r="PV154" s="274">
        <f t="shared" si="407"/>
        <v>0</v>
      </c>
      <c r="PW154" s="274">
        <f t="shared" si="407"/>
        <v>0</v>
      </c>
      <c r="PX154" s="274">
        <f t="shared" si="407"/>
        <v>0</v>
      </c>
      <c r="PY154" s="274">
        <f t="shared" si="407"/>
        <v>0</v>
      </c>
      <c r="PZ154" s="274">
        <f t="shared" si="407"/>
        <v>0</v>
      </c>
      <c r="QA154" s="274">
        <f t="shared" si="407"/>
        <v>0</v>
      </c>
      <c r="QB154" s="274">
        <f t="shared" si="407"/>
        <v>0</v>
      </c>
      <c r="QC154" s="274">
        <f t="shared" si="407"/>
        <v>0</v>
      </c>
      <c r="QD154" s="274">
        <f t="shared" si="407"/>
        <v>0</v>
      </c>
      <c r="QE154" s="274">
        <f t="shared" si="407"/>
        <v>0</v>
      </c>
      <c r="QF154" s="274">
        <f t="shared" si="407"/>
        <v>0</v>
      </c>
      <c r="QG154" s="274">
        <f t="shared" si="407"/>
        <v>0</v>
      </c>
      <c r="QH154" s="274">
        <f t="shared" ref="QH154:QT154" si="408">+QH14+QH44+QH104+QH76+QH150</f>
        <v>0</v>
      </c>
      <c r="QI154" s="274">
        <f t="shared" si="408"/>
        <v>0</v>
      </c>
      <c r="QJ154" s="274">
        <f t="shared" si="408"/>
        <v>0</v>
      </c>
      <c r="QK154" s="274">
        <f t="shared" si="408"/>
        <v>0</v>
      </c>
      <c r="QL154" s="274">
        <f t="shared" si="408"/>
        <v>0</v>
      </c>
      <c r="QM154" s="274">
        <f t="shared" ref="QM154" si="409">+QM14+QM44+QM104+QM76+QM150</f>
        <v>0</v>
      </c>
      <c r="QN154" s="274">
        <f t="shared" si="408"/>
        <v>0</v>
      </c>
      <c r="QO154" s="274">
        <f t="shared" si="408"/>
        <v>0</v>
      </c>
      <c r="QP154" s="274">
        <f t="shared" si="408"/>
        <v>0</v>
      </c>
      <c r="QQ154" s="274"/>
      <c r="QR154" s="274">
        <f t="shared" ref="QR154:QS154" si="410">+QR14+QR44+QR104+QR76+QR150</f>
        <v>0</v>
      </c>
      <c r="QS154" s="274">
        <f t="shared" si="410"/>
        <v>0</v>
      </c>
      <c r="QT154" s="274">
        <f t="shared" si="408"/>
        <v>8089312833</v>
      </c>
      <c r="QU154" s="235"/>
      <c r="QV154" s="235"/>
      <c r="QW154" s="274">
        <f t="shared" ref="QW154:RN154" si="411">+QW14+QW44+QW104+QW76+QW150</f>
        <v>0</v>
      </c>
      <c r="QX154" s="274">
        <f t="shared" si="411"/>
        <v>0</v>
      </c>
      <c r="QY154" s="274">
        <f t="shared" si="411"/>
        <v>0</v>
      </c>
      <c r="QZ154" s="274">
        <f t="shared" si="411"/>
        <v>0</v>
      </c>
      <c r="RA154" s="274">
        <f t="shared" si="411"/>
        <v>0</v>
      </c>
      <c r="RB154" s="274">
        <f t="shared" si="411"/>
        <v>0</v>
      </c>
      <c r="RC154" s="274">
        <f t="shared" si="411"/>
        <v>0</v>
      </c>
      <c r="RD154" s="274">
        <f t="shared" si="411"/>
        <v>0</v>
      </c>
      <c r="RE154" s="274">
        <f t="shared" si="411"/>
        <v>0</v>
      </c>
      <c r="RF154" s="274">
        <f t="shared" si="411"/>
        <v>0</v>
      </c>
      <c r="RG154" s="274">
        <f t="shared" si="411"/>
        <v>0</v>
      </c>
      <c r="RH154" s="274">
        <f t="shared" si="411"/>
        <v>0</v>
      </c>
      <c r="RI154" s="274">
        <f t="shared" si="411"/>
        <v>0</v>
      </c>
      <c r="RJ154" s="274">
        <f t="shared" si="411"/>
        <v>0</v>
      </c>
      <c r="RK154" s="274">
        <f t="shared" si="411"/>
        <v>0</v>
      </c>
      <c r="RL154" s="274">
        <f t="shared" si="411"/>
        <v>0</v>
      </c>
      <c r="RM154" s="274">
        <f t="shared" si="411"/>
        <v>0</v>
      </c>
      <c r="RN154" s="274">
        <f t="shared" si="411"/>
        <v>0</v>
      </c>
      <c r="RO154" s="274">
        <f t="shared" ref="RO154:SA154" si="412">+RO14+RO44+RO104+RO76+RO150</f>
        <v>0</v>
      </c>
      <c r="RP154" s="274">
        <f t="shared" si="412"/>
        <v>0</v>
      </c>
      <c r="RQ154" s="274">
        <f t="shared" si="412"/>
        <v>0</v>
      </c>
      <c r="RR154" s="274">
        <f t="shared" si="412"/>
        <v>0</v>
      </c>
      <c r="RS154" s="274">
        <f t="shared" si="412"/>
        <v>0</v>
      </c>
      <c r="RT154" s="274">
        <f t="shared" ref="RT154" si="413">+RT14+RT44+RT104+RT76+RT150</f>
        <v>0</v>
      </c>
      <c r="RU154" s="274">
        <f t="shared" si="412"/>
        <v>0</v>
      </c>
      <c r="RV154" s="274">
        <f t="shared" si="412"/>
        <v>0</v>
      </c>
      <c r="RW154" s="274">
        <f t="shared" si="412"/>
        <v>0</v>
      </c>
      <c r="RX154" s="274"/>
      <c r="RY154" s="274">
        <f t="shared" ref="RY154:RZ154" si="414">+RY14+RY44+RY104+RY76+RY150</f>
        <v>0</v>
      </c>
      <c r="RZ154" s="274">
        <f t="shared" si="414"/>
        <v>0</v>
      </c>
      <c r="SA154" s="274">
        <f t="shared" si="412"/>
        <v>0</v>
      </c>
    </row>
    <row r="155" spans="1:495" ht="15" collapsed="1">
      <c r="A155" s="604">
        <f t="shared" si="349"/>
        <v>143</v>
      </c>
      <c r="B155" s="530"/>
      <c r="C155" s="529"/>
      <c r="D155" s="263"/>
      <c r="E155" s="263"/>
      <c r="F155" s="263"/>
      <c r="G155" s="529"/>
      <c r="H155" s="529"/>
      <c r="I155" s="529"/>
      <c r="J155" s="529"/>
      <c r="K155" s="529"/>
      <c r="L155" s="529"/>
      <c r="M155" s="529"/>
      <c r="N155" s="529"/>
      <c r="O155" s="529"/>
      <c r="P155" s="529"/>
      <c r="Q155" s="529"/>
      <c r="R155" s="529"/>
      <c r="S155" s="529"/>
      <c r="T155" s="529"/>
      <c r="U155" s="529"/>
      <c r="V155" s="529"/>
      <c r="W155" s="529"/>
      <c r="X155" s="529"/>
      <c r="Y155" s="529"/>
      <c r="Z155" s="529"/>
      <c r="AA155" s="529"/>
      <c r="AB155" s="529"/>
      <c r="AC155" s="529"/>
      <c r="AD155" s="529"/>
      <c r="AE155" s="529"/>
      <c r="AF155" s="529"/>
      <c r="AG155" s="529"/>
      <c r="AH155" s="524"/>
      <c r="AI155" s="535"/>
      <c r="AJ155" s="263"/>
      <c r="AK155" s="263"/>
      <c r="AL155" s="263"/>
      <c r="AM155" s="263"/>
      <c r="AN155" s="263"/>
      <c r="AO155" s="263"/>
      <c r="AP155" s="263"/>
      <c r="AQ155" s="263"/>
      <c r="AR155" s="263"/>
      <c r="AS155" s="263"/>
      <c r="AT155" s="263"/>
      <c r="AU155" s="263"/>
      <c r="AV155" s="263"/>
      <c r="AW155" s="263"/>
      <c r="AX155" s="263"/>
      <c r="AY155" s="263"/>
      <c r="AZ155" s="263"/>
      <c r="BA155" s="263"/>
      <c r="BB155" s="263"/>
      <c r="BC155" s="529"/>
      <c r="BD155" s="529"/>
      <c r="BE155" s="529"/>
      <c r="BF155" s="529"/>
      <c r="BG155" s="529"/>
      <c r="BH155" s="529"/>
      <c r="BI155" s="529"/>
      <c r="BJ155" s="529"/>
      <c r="BK155" s="529"/>
      <c r="BL155" s="529"/>
      <c r="BM155" s="529"/>
      <c r="BN155" s="529"/>
      <c r="BO155" s="524"/>
      <c r="BP155" s="535"/>
      <c r="BQ155" s="263"/>
      <c r="BR155" s="263"/>
      <c r="BS155" s="263"/>
      <c r="BT155" s="263"/>
      <c r="BU155" s="263"/>
      <c r="BV155" s="263"/>
      <c r="BW155" s="263"/>
      <c r="BX155" s="263"/>
      <c r="BY155" s="263"/>
      <c r="BZ155" s="263"/>
      <c r="CA155" s="263"/>
      <c r="CB155" s="263"/>
      <c r="CC155" s="263"/>
      <c r="CD155" s="263"/>
      <c r="CE155" s="263"/>
      <c r="CF155" s="263"/>
      <c r="CG155" s="263"/>
      <c r="CH155" s="263"/>
      <c r="CI155" s="263"/>
      <c r="CJ155" s="529"/>
      <c r="CK155" s="529"/>
      <c r="CL155" s="529"/>
      <c r="CM155" s="529"/>
      <c r="CN155" s="529"/>
      <c r="CO155" s="529"/>
      <c r="CP155" s="529"/>
      <c r="CQ155" s="529"/>
      <c r="CR155" s="529"/>
      <c r="CS155" s="529"/>
      <c r="CT155" s="529"/>
      <c r="CU155" s="529"/>
      <c r="CV155" s="524"/>
      <c r="CW155" s="535"/>
      <c r="CX155" s="263"/>
      <c r="CY155" s="263"/>
      <c r="CZ155" s="263"/>
      <c r="DA155" s="263"/>
      <c r="DB155" s="263"/>
      <c r="DC155" s="263"/>
      <c r="DD155" s="263"/>
      <c r="DE155" s="263"/>
      <c r="DF155" s="263"/>
      <c r="DG155" s="263"/>
      <c r="DH155" s="263"/>
      <c r="DI155" s="263"/>
      <c r="DJ155" s="263"/>
      <c r="DK155" s="263"/>
      <c r="DL155" s="263"/>
      <c r="DM155" s="263"/>
      <c r="DN155" s="263"/>
      <c r="DO155" s="263"/>
      <c r="DP155" s="263"/>
      <c r="DQ155" s="529"/>
      <c r="DR155" s="529"/>
      <c r="DS155" s="529"/>
      <c r="DT155" s="529"/>
      <c r="DU155" s="529"/>
      <c r="DV155" s="529"/>
      <c r="DW155" s="529"/>
      <c r="DX155" s="529"/>
      <c r="DY155" s="529"/>
      <c r="DZ155" s="529"/>
      <c r="EA155" s="529"/>
      <c r="EB155" s="529"/>
      <c r="EC155" s="524"/>
      <c r="ED155" s="535"/>
      <c r="EE155" s="263"/>
      <c r="EF155" s="263"/>
      <c r="EG155" s="263"/>
      <c r="EH155" s="263"/>
      <c r="EI155" s="263"/>
      <c r="EJ155" s="263"/>
      <c r="EK155" s="263"/>
      <c r="EL155" s="263"/>
      <c r="EM155" s="263"/>
      <c r="EN155" s="263"/>
      <c r="EO155" s="263"/>
      <c r="EP155" s="263"/>
      <c r="EQ155" s="263"/>
      <c r="ER155" s="263"/>
      <c r="ES155" s="263"/>
      <c r="ET155" s="263"/>
      <c r="EU155" s="263"/>
      <c r="EV155" s="263"/>
      <c r="EW155" s="263"/>
      <c r="EX155" s="529"/>
      <c r="EY155" s="529"/>
      <c r="EZ155" s="529"/>
      <c r="FA155" s="529"/>
      <c r="FB155" s="529"/>
      <c r="FC155" s="529"/>
      <c r="FD155" s="529"/>
      <c r="FE155" s="529"/>
      <c r="FF155" s="529"/>
      <c r="FG155" s="529"/>
      <c r="FH155" s="529"/>
      <c r="FI155" s="529"/>
      <c r="FJ155" s="524"/>
      <c r="FK155" s="535"/>
      <c r="FL155" s="263"/>
      <c r="FM155" s="263"/>
      <c r="FN155" s="263"/>
      <c r="FO155" s="263"/>
      <c r="FP155" s="263"/>
      <c r="FQ155" s="263"/>
      <c r="FR155" s="263"/>
      <c r="FS155" s="263"/>
      <c r="FT155" s="263"/>
      <c r="FU155" s="263"/>
      <c r="FV155" s="263"/>
      <c r="FW155" s="263"/>
      <c r="FX155" s="263"/>
      <c r="FY155" s="263"/>
      <c r="FZ155" s="263"/>
      <c r="GA155" s="263"/>
      <c r="GB155" s="263"/>
      <c r="GC155" s="263"/>
      <c r="GD155" s="263"/>
      <c r="GE155" s="529"/>
      <c r="GF155" s="529"/>
      <c r="GG155" s="529"/>
      <c r="GH155" s="529"/>
      <c r="GI155" s="529"/>
      <c r="GJ155" s="529"/>
      <c r="GK155" s="529"/>
      <c r="GL155" s="529"/>
      <c r="GM155" s="529"/>
      <c r="GN155" s="529"/>
      <c r="GO155" s="529"/>
      <c r="GP155" s="529"/>
      <c r="GQ155" s="524"/>
      <c r="GR155" s="535"/>
      <c r="GS155" s="263"/>
      <c r="GT155" s="263"/>
      <c r="GU155" s="263"/>
      <c r="GV155" s="263"/>
      <c r="GW155" s="263"/>
      <c r="GX155" s="263"/>
      <c r="GY155" s="263"/>
      <c r="GZ155" s="263"/>
      <c r="HA155" s="263"/>
      <c r="HB155" s="263"/>
      <c r="HC155" s="263"/>
      <c r="HD155" s="263"/>
      <c r="HE155" s="263"/>
      <c r="HF155" s="263"/>
      <c r="HG155" s="263"/>
      <c r="HH155" s="263"/>
      <c r="HI155" s="263"/>
      <c r="HJ155" s="263"/>
      <c r="HK155" s="263"/>
      <c r="HL155" s="529"/>
      <c r="HM155" s="529"/>
      <c r="HN155" s="529"/>
      <c r="HO155" s="529"/>
      <c r="HP155" s="529"/>
      <c r="HQ155" s="529"/>
      <c r="HR155" s="529"/>
      <c r="HS155" s="529"/>
      <c r="HT155" s="529"/>
      <c r="HU155" s="529"/>
      <c r="HV155" s="529"/>
      <c r="HW155" s="529"/>
      <c r="HZ155" s="263"/>
      <c r="IA155" s="263"/>
      <c r="IB155" s="263"/>
      <c r="IC155" s="263"/>
      <c r="ID155" s="263"/>
      <c r="IE155" s="263"/>
      <c r="IF155" s="263"/>
      <c r="IG155" s="263"/>
      <c r="IH155" s="263"/>
      <c r="II155" s="263"/>
      <c r="IJ155" s="263"/>
      <c r="IK155" s="263"/>
      <c r="IL155" s="263"/>
      <c r="IM155" s="263"/>
      <c r="IN155" s="263"/>
      <c r="IO155" s="263"/>
      <c r="IP155" s="263"/>
      <c r="IQ155" s="263"/>
      <c r="IR155" s="263"/>
      <c r="IS155" s="529"/>
      <c r="IT155" s="529"/>
      <c r="IU155" s="529"/>
      <c r="IV155" s="529"/>
      <c r="IW155" s="529"/>
      <c r="IX155" s="529"/>
      <c r="IY155" s="529"/>
      <c r="IZ155" s="529"/>
      <c r="JA155" s="529"/>
      <c r="JB155" s="529"/>
      <c r="JC155" s="293"/>
      <c r="JD155" s="263"/>
      <c r="JE155" s="234"/>
      <c r="JG155" s="263"/>
      <c r="JH155" s="263"/>
      <c r="JI155" s="536"/>
      <c r="JJ155" s="263"/>
      <c r="JK155" s="263"/>
      <c r="JL155" s="263"/>
      <c r="JM155" s="263"/>
      <c r="JN155" s="263"/>
      <c r="JO155" s="263"/>
      <c r="JP155" s="263"/>
      <c r="JQ155" s="263"/>
      <c r="JR155" s="263"/>
      <c r="JS155" s="263"/>
      <c r="JT155" s="263"/>
      <c r="JU155" s="263"/>
      <c r="JV155" s="263"/>
      <c r="JW155" s="263"/>
      <c r="JX155" s="263"/>
      <c r="JY155" s="263"/>
      <c r="JZ155" s="529"/>
      <c r="KA155" s="529"/>
      <c r="KB155" s="529"/>
      <c r="KC155" s="529"/>
      <c r="KD155" s="529"/>
      <c r="KE155" s="529"/>
      <c r="KF155" s="529"/>
      <c r="KG155" s="529"/>
      <c r="KH155" s="529"/>
      <c r="KI155" s="529"/>
      <c r="KJ155" s="529"/>
      <c r="KK155" s="529"/>
      <c r="KL155" s="234"/>
      <c r="KN155" s="263"/>
      <c r="KO155" s="263"/>
      <c r="KP155" s="263"/>
      <c r="KQ155" s="263"/>
      <c r="KR155" s="263"/>
      <c r="KS155" s="263"/>
      <c r="KT155" s="263"/>
      <c r="KU155" s="263"/>
      <c r="KV155" s="263"/>
      <c r="KW155" s="263"/>
      <c r="KX155" s="263"/>
      <c r="KY155" s="263"/>
      <c r="KZ155" s="263"/>
      <c r="LA155" s="263"/>
      <c r="LB155" s="263"/>
      <c r="LC155" s="263"/>
      <c r="LD155" s="263"/>
      <c r="LE155" s="263"/>
      <c r="LF155" s="263"/>
      <c r="LG155" s="529"/>
      <c r="LH155" s="529"/>
      <c r="LI155" s="529"/>
      <c r="LJ155" s="529"/>
      <c r="LK155" s="529"/>
      <c r="LL155" s="529"/>
      <c r="LM155" s="529"/>
      <c r="LN155" s="529"/>
      <c r="LO155" s="529"/>
      <c r="LP155" s="529"/>
      <c r="LQ155" s="529"/>
      <c r="LR155" s="529"/>
      <c r="LU155" s="263"/>
      <c r="LV155" s="263"/>
      <c r="LW155" s="263"/>
      <c r="LX155" s="263"/>
      <c r="LY155" s="263"/>
      <c r="LZ155" s="263"/>
      <c r="MA155" s="263"/>
      <c r="MB155" s="263"/>
      <c r="MC155" s="263"/>
      <c r="MD155" s="263"/>
      <c r="ME155" s="263"/>
      <c r="MF155" s="263"/>
      <c r="MG155" s="263"/>
      <c r="MH155" s="263"/>
      <c r="MI155" s="263"/>
      <c r="MJ155" s="263"/>
      <c r="MK155" s="263"/>
      <c r="ML155" s="263"/>
      <c r="MM155" s="263"/>
      <c r="MN155" s="529"/>
      <c r="MO155" s="529"/>
      <c r="MP155" s="529"/>
      <c r="MQ155" s="529"/>
      <c r="MR155" s="529"/>
      <c r="MS155" s="529"/>
      <c r="MT155" s="529"/>
      <c r="MU155" s="529"/>
      <c r="MV155" s="529"/>
      <c r="MW155" s="529"/>
      <c r="MX155" s="529"/>
      <c r="MY155" s="529"/>
      <c r="NB155" s="263"/>
      <c r="NC155" s="263"/>
      <c r="ND155" s="263"/>
      <c r="NE155" s="263"/>
      <c r="NF155" s="263"/>
      <c r="NG155" s="263"/>
      <c r="NH155" s="263"/>
      <c r="NI155" s="263"/>
      <c r="NJ155" s="263"/>
      <c r="NK155" s="263"/>
      <c r="NL155" s="263"/>
      <c r="NM155" s="263"/>
      <c r="NN155" s="263"/>
      <c r="NO155" s="263"/>
      <c r="NP155" s="263"/>
      <c r="NQ155" s="263"/>
      <c r="NR155" s="263"/>
      <c r="NS155" s="263"/>
      <c r="NT155" s="263"/>
      <c r="NU155" s="529"/>
      <c r="NV155" s="529"/>
      <c r="NW155" s="529"/>
      <c r="NX155" s="529"/>
      <c r="NY155" s="529"/>
      <c r="NZ155" s="529"/>
      <c r="OA155" s="529"/>
      <c r="OB155" s="529"/>
      <c r="OC155" s="529"/>
      <c r="OD155" s="529"/>
      <c r="OE155" s="529"/>
      <c r="OF155" s="529"/>
      <c r="OI155" s="263"/>
      <c r="OJ155" s="263"/>
      <c r="OK155" s="263"/>
      <c r="OL155" s="263"/>
      <c r="OM155" s="263"/>
      <c r="ON155" s="263"/>
      <c r="OO155" s="263"/>
      <c r="OP155" s="263"/>
      <c r="OQ155" s="263"/>
      <c r="OR155" s="263"/>
      <c r="OS155" s="263"/>
      <c r="OT155" s="263"/>
      <c r="OU155" s="263"/>
      <c r="OV155" s="263"/>
      <c r="OW155" s="263"/>
      <c r="OX155" s="263"/>
      <c r="OY155" s="263"/>
      <c r="OZ155" s="263"/>
      <c r="PA155" s="263"/>
      <c r="PB155" s="529"/>
      <c r="PC155" s="529"/>
      <c r="PD155" s="529"/>
      <c r="PE155" s="529"/>
      <c r="PF155" s="529"/>
      <c r="PG155" s="529"/>
      <c r="PH155" s="529"/>
      <c r="PI155" s="529"/>
      <c r="PJ155" s="529"/>
      <c r="PK155" s="529"/>
      <c r="PL155" s="529"/>
      <c r="PM155" s="529"/>
      <c r="PP155" s="263"/>
      <c r="PQ155" s="263"/>
      <c r="PR155" s="263"/>
      <c r="PS155" s="263"/>
      <c r="PT155" s="263"/>
      <c r="PU155" s="263"/>
      <c r="PV155" s="263"/>
      <c r="PW155" s="263"/>
      <c r="PX155" s="263"/>
      <c r="PY155" s="263"/>
      <c r="PZ155" s="263"/>
      <c r="QA155" s="263"/>
      <c r="QB155" s="263"/>
      <c r="QC155" s="263"/>
      <c r="QD155" s="263"/>
      <c r="QE155" s="263"/>
      <c r="QF155" s="263"/>
      <c r="QG155" s="263"/>
      <c r="QH155" s="263"/>
      <c r="QI155" s="529"/>
      <c r="QJ155" s="529"/>
      <c r="QK155" s="529"/>
      <c r="QL155" s="529"/>
      <c r="QM155" s="529"/>
      <c r="QN155" s="529"/>
      <c r="QO155" s="529"/>
      <c r="QP155" s="529"/>
      <c r="QQ155" s="529"/>
      <c r="QR155" s="529"/>
      <c r="QS155" s="529"/>
      <c r="QT155" s="529"/>
      <c r="QU155" s="235"/>
      <c r="QV155" s="235"/>
      <c r="QW155" s="263"/>
      <c r="QX155" s="263"/>
      <c r="QY155" s="263"/>
      <c r="QZ155" s="263"/>
      <c r="RA155" s="263"/>
      <c r="RB155" s="263"/>
      <c r="RC155" s="263"/>
      <c r="RD155" s="263"/>
      <c r="RE155" s="263"/>
      <c r="RF155" s="263"/>
      <c r="RG155" s="263"/>
      <c r="RH155" s="263"/>
      <c r="RI155" s="263"/>
      <c r="RJ155" s="263"/>
      <c r="RK155" s="263"/>
      <c r="RL155" s="263"/>
      <c r="RM155" s="263"/>
      <c r="RN155" s="263"/>
      <c r="RO155" s="263"/>
      <c r="RP155" s="529"/>
      <c r="RQ155" s="529"/>
      <c r="RR155" s="529"/>
      <c r="RS155" s="529"/>
      <c r="RT155" s="529"/>
      <c r="RU155" s="529"/>
      <c r="RV155" s="529"/>
      <c r="RW155" s="529"/>
      <c r="RX155" s="529"/>
      <c r="RY155" s="529"/>
      <c r="RZ155" s="529"/>
      <c r="SA155" s="529"/>
    </row>
    <row r="156" spans="1:495" ht="15">
      <c r="A156" s="604">
        <f t="shared" si="349"/>
        <v>144</v>
      </c>
      <c r="B156" s="328" t="s">
        <v>321</v>
      </c>
      <c r="C156" s="522"/>
      <c r="D156" s="254"/>
      <c r="E156" s="254"/>
      <c r="F156" s="254"/>
      <c r="G156" s="522"/>
      <c r="H156" s="522"/>
      <c r="I156" s="522"/>
      <c r="J156" s="522"/>
      <c r="K156" s="522"/>
      <c r="L156" s="522"/>
      <c r="M156" s="522"/>
      <c r="N156" s="522"/>
      <c r="O156" s="522"/>
      <c r="P156" s="522"/>
      <c r="Q156" s="522"/>
      <c r="R156" s="522"/>
      <c r="S156" s="522"/>
      <c r="T156" s="522"/>
      <c r="U156" s="522"/>
      <c r="V156" s="522"/>
      <c r="W156" s="522"/>
      <c r="X156" s="522"/>
      <c r="Y156" s="522"/>
      <c r="Z156" s="522"/>
      <c r="AA156" s="522"/>
      <c r="AB156" s="522"/>
      <c r="AC156" s="522"/>
      <c r="AD156" s="522"/>
      <c r="AE156" s="522"/>
      <c r="AF156" s="522"/>
      <c r="AG156" s="522"/>
      <c r="AH156" s="524"/>
      <c r="AI156" s="524"/>
      <c r="AJ156" s="254"/>
      <c r="AK156" s="254"/>
      <c r="AL156" s="254"/>
      <c r="AM156" s="254"/>
      <c r="AN156" s="254"/>
      <c r="AO156" s="254"/>
      <c r="AP156" s="254"/>
      <c r="AQ156" s="254"/>
      <c r="AR156" s="254"/>
      <c r="AS156" s="254"/>
      <c r="AT156" s="254"/>
      <c r="AU156" s="254"/>
      <c r="AV156" s="254"/>
      <c r="AW156" s="254"/>
      <c r="AX156" s="254"/>
      <c r="AY156" s="254"/>
      <c r="AZ156" s="254"/>
      <c r="BA156" s="254"/>
      <c r="BB156" s="254"/>
      <c r="BC156" s="522"/>
      <c r="BD156" s="522"/>
      <c r="BE156" s="522"/>
      <c r="BF156" s="522"/>
      <c r="BG156" s="522"/>
      <c r="BH156" s="522"/>
      <c r="BI156" s="522"/>
      <c r="BJ156" s="522"/>
      <c r="BK156" s="522"/>
      <c r="BL156" s="522"/>
      <c r="BM156" s="522"/>
      <c r="BN156" s="522"/>
      <c r="BO156" s="524"/>
      <c r="BP156" s="524"/>
      <c r="BQ156" s="254"/>
      <c r="BR156" s="254"/>
      <c r="BS156" s="254"/>
      <c r="BT156" s="254"/>
      <c r="BU156" s="254"/>
      <c r="BV156" s="254"/>
      <c r="BW156" s="254"/>
      <c r="BX156" s="254"/>
      <c r="BY156" s="254"/>
      <c r="BZ156" s="254"/>
      <c r="CA156" s="254"/>
      <c r="CB156" s="254"/>
      <c r="CC156" s="254"/>
      <c r="CD156" s="254"/>
      <c r="CE156" s="254"/>
      <c r="CF156" s="254"/>
      <c r="CG156" s="254"/>
      <c r="CH156" s="254"/>
      <c r="CI156" s="254"/>
      <c r="CJ156" s="522"/>
      <c r="CK156" s="522"/>
      <c r="CL156" s="522"/>
      <c r="CM156" s="522"/>
      <c r="CN156" s="522"/>
      <c r="CO156" s="522"/>
      <c r="CP156" s="522"/>
      <c r="CQ156" s="522"/>
      <c r="CR156" s="522"/>
      <c r="CS156" s="522"/>
      <c r="CT156" s="522"/>
      <c r="CU156" s="522"/>
      <c r="CV156" s="524"/>
      <c r="CW156" s="524"/>
      <c r="CX156" s="254"/>
      <c r="CY156" s="254"/>
      <c r="CZ156" s="254"/>
      <c r="DA156" s="254"/>
      <c r="DB156" s="254"/>
      <c r="DC156" s="254"/>
      <c r="DD156" s="254"/>
      <c r="DE156" s="254"/>
      <c r="DF156" s="254"/>
      <c r="DG156" s="254"/>
      <c r="DH156" s="254"/>
      <c r="DI156" s="254"/>
      <c r="DJ156" s="254"/>
      <c r="DK156" s="254"/>
      <c r="DL156" s="254"/>
      <c r="DM156" s="254"/>
      <c r="DN156" s="254"/>
      <c r="DO156" s="254"/>
      <c r="DP156" s="254"/>
      <c r="DQ156" s="522"/>
      <c r="DR156" s="522"/>
      <c r="DS156" s="522"/>
      <c r="DT156" s="522"/>
      <c r="DU156" s="522"/>
      <c r="DV156" s="522"/>
      <c r="DW156" s="522"/>
      <c r="DX156" s="522"/>
      <c r="DY156" s="522"/>
      <c r="DZ156" s="522"/>
      <c r="EA156" s="522"/>
      <c r="EB156" s="522"/>
      <c r="EC156" s="524"/>
      <c r="ED156" s="524"/>
      <c r="EE156" s="254"/>
      <c r="EF156" s="254"/>
      <c r="EG156" s="254"/>
      <c r="EH156" s="254"/>
      <c r="EI156" s="254"/>
      <c r="EJ156" s="254"/>
      <c r="EK156" s="254"/>
      <c r="EL156" s="254"/>
      <c r="EM156" s="254"/>
      <c r="EN156" s="254"/>
      <c r="EO156" s="254"/>
      <c r="EP156" s="254"/>
      <c r="EQ156" s="254"/>
      <c r="ER156" s="254"/>
      <c r="ES156" s="254"/>
      <c r="ET156" s="254"/>
      <c r="EU156" s="254"/>
      <c r="EV156" s="254"/>
      <c r="EW156" s="254"/>
      <c r="EX156" s="522"/>
      <c r="EY156" s="522"/>
      <c r="EZ156" s="522"/>
      <c r="FA156" s="522"/>
      <c r="FB156" s="522"/>
      <c r="FC156" s="522"/>
      <c r="FD156" s="522"/>
      <c r="FE156" s="522"/>
      <c r="FF156" s="522"/>
      <c r="FG156" s="522"/>
      <c r="FH156" s="522"/>
      <c r="FI156" s="522"/>
      <c r="FJ156" s="524"/>
      <c r="FK156" s="524"/>
      <c r="FL156" s="254"/>
      <c r="FM156" s="254"/>
      <c r="FN156" s="254"/>
      <c r="FO156" s="254"/>
      <c r="FP156" s="254"/>
      <c r="FQ156" s="254"/>
      <c r="FR156" s="254"/>
      <c r="FS156" s="254"/>
      <c r="FT156" s="254"/>
      <c r="FU156" s="254"/>
      <c r="FV156" s="254"/>
      <c r="FW156" s="254"/>
      <c r="FX156" s="254"/>
      <c r="FY156" s="254"/>
      <c r="FZ156" s="254"/>
      <c r="GA156" s="254"/>
      <c r="GB156" s="254"/>
      <c r="GC156" s="254"/>
      <c r="GD156" s="254"/>
      <c r="GE156" s="522"/>
      <c r="GF156" s="522"/>
      <c r="GG156" s="522"/>
      <c r="GH156" s="522"/>
      <c r="GI156" s="522"/>
      <c r="GJ156" s="522"/>
      <c r="GK156" s="522"/>
      <c r="GL156" s="522"/>
      <c r="GM156" s="522"/>
      <c r="GN156" s="522"/>
      <c r="GO156" s="522"/>
      <c r="GP156" s="522"/>
      <c r="GQ156" s="524"/>
      <c r="GR156" s="524"/>
      <c r="GS156" s="254"/>
      <c r="GT156" s="254"/>
      <c r="GU156" s="254"/>
      <c r="GV156" s="254"/>
      <c r="GW156" s="254"/>
      <c r="GX156" s="254"/>
      <c r="GY156" s="254"/>
      <c r="GZ156" s="254"/>
      <c r="HA156" s="254"/>
      <c r="HB156" s="254"/>
      <c r="HC156" s="254"/>
      <c r="HD156" s="254"/>
      <c r="HE156" s="254"/>
      <c r="HF156" s="254"/>
      <c r="HG156" s="254"/>
      <c r="HH156" s="254"/>
      <c r="HI156" s="254"/>
      <c r="HJ156" s="254"/>
      <c r="HK156" s="254"/>
      <c r="HL156" s="522"/>
      <c r="HM156" s="522"/>
      <c r="HN156" s="522"/>
      <c r="HO156" s="522"/>
      <c r="HP156" s="522"/>
      <c r="HQ156" s="522"/>
      <c r="HR156" s="522"/>
      <c r="HS156" s="522"/>
      <c r="HT156" s="522"/>
      <c r="HU156" s="522"/>
      <c r="HV156" s="522"/>
      <c r="HW156" s="522"/>
      <c r="HZ156" s="254">
        <v>0</v>
      </c>
      <c r="IA156" s="254"/>
      <c r="IB156" s="254"/>
      <c r="IC156" s="254"/>
      <c r="ID156" s="254"/>
      <c r="IE156" s="254"/>
      <c r="IF156" s="254"/>
      <c r="IG156" s="254"/>
      <c r="IH156" s="254"/>
      <c r="II156" s="254"/>
      <c r="IJ156" s="254"/>
      <c r="IK156" s="254"/>
      <c r="IL156" s="254"/>
      <c r="IM156" s="254"/>
      <c r="IN156" s="254"/>
      <c r="IO156" s="254"/>
      <c r="IP156" s="254"/>
      <c r="IQ156" s="254"/>
      <c r="IR156" s="254"/>
      <c r="IS156" s="522"/>
      <c r="IT156" s="522"/>
      <c r="IU156" s="522"/>
      <c r="IV156" s="522"/>
      <c r="IW156" s="522"/>
      <c r="IX156" s="522"/>
      <c r="IY156" s="522"/>
      <c r="IZ156" s="522"/>
      <c r="JA156" s="522"/>
      <c r="JB156" s="522"/>
      <c r="JC156" s="523"/>
      <c r="JD156" s="254">
        <f t="shared" ref="JD156" si="415">HLOOKUP($JD$13,$HZ$13:$JC$196,A156,)</f>
        <v>0</v>
      </c>
      <c r="JE156" s="234"/>
      <c r="JG156" s="254">
        <f>250000</f>
        <v>250000</v>
      </c>
      <c r="JH156" s="254">
        <f>250000</f>
        <v>250000</v>
      </c>
      <c r="JI156" s="525"/>
      <c r="JJ156" s="254">
        <f>250000</f>
        <v>250000</v>
      </c>
      <c r="JK156" s="254"/>
      <c r="JL156" s="254">
        <f>250000</f>
        <v>250000</v>
      </c>
      <c r="JM156" s="254"/>
      <c r="JN156" s="254"/>
      <c r="JO156" s="254"/>
      <c r="JP156" s="254"/>
      <c r="JQ156" s="254"/>
      <c r="JR156" s="254"/>
      <c r="JS156" s="254"/>
      <c r="JT156" s="254"/>
      <c r="JU156" s="254"/>
      <c r="JV156" s="254"/>
      <c r="JW156" s="254"/>
      <c r="JX156" s="254"/>
      <c r="JY156" s="254"/>
      <c r="JZ156" s="522"/>
      <c r="KA156" s="522"/>
      <c r="KB156" s="522"/>
      <c r="KC156" s="522"/>
      <c r="KD156" s="522"/>
      <c r="KE156" s="522"/>
      <c r="KF156" s="522"/>
      <c r="KG156" s="522"/>
      <c r="KH156" s="522"/>
      <c r="KI156" s="522"/>
      <c r="KJ156" s="522"/>
      <c r="KK156" s="240">
        <f>HLOOKUP($KK$13,$JG$13:$KJ$196,A156,)</f>
        <v>250000</v>
      </c>
      <c r="KL156" s="234"/>
      <c r="KN156" s="254">
        <v>1400000</v>
      </c>
      <c r="KO156" s="254">
        <v>1400000</v>
      </c>
      <c r="KP156" s="254"/>
      <c r="KQ156" s="254">
        <v>1400000</v>
      </c>
      <c r="KR156" s="254"/>
      <c r="KS156" s="254">
        <v>1400000</v>
      </c>
      <c r="KT156" s="254"/>
      <c r="KU156" s="254"/>
      <c r="KV156" s="254"/>
      <c r="KW156" s="254"/>
      <c r="KX156" s="254"/>
      <c r="KY156" s="254"/>
      <c r="KZ156" s="254"/>
      <c r="LA156" s="254"/>
      <c r="LB156" s="254"/>
      <c r="LC156" s="254"/>
      <c r="LD156" s="254"/>
      <c r="LE156" s="254"/>
      <c r="LF156" s="254"/>
      <c r="LG156" s="522"/>
      <c r="LH156" s="522"/>
      <c r="LI156" s="522"/>
      <c r="LJ156" s="522"/>
      <c r="LK156" s="522"/>
      <c r="LL156" s="522"/>
      <c r="LM156" s="522"/>
      <c r="LN156" s="522"/>
      <c r="LO156" s="522"/>
      <c r="LP156" s="522"/>
      <c r="LQ156" s="522"/>
      <c r="LR156" s="242">
        <f>HLOOKUP($LR$13,$KN$13:$LQ$196,A156,0)</f>
        <v>1400000</v>
      </c>
      <c r="LU156" s="254">
        <v>3150000</v>
      </c>
      <c r="LV156" s="254">
        <v>3150000</v>
      </c>
      <c r="LW156" s="254"/>
      <c r="LX156" s="254">
        <v>3150000</v>
      </c>
      <c r="LY156" s="254"/>
      <c r="LZ156" s="254">
        <v>3150000</v>
      </c>
      <c r="MA156" s="254"/>
      <c r="MB156" s="254"/>
      <c r="MC156" s="254"/>
      <c r="MD156" s="254"/>
      <c r="ME156" s="254"/>
      <c r="MF156" s="254"/>
      <c r="MG156" s="254"/>
      <c r="MH156" s="254"/>
      <c r="MI156" s="254"/>
      <c r="MJ156" s="254"/>
      <c r="MK156" s="254"/>
      <c r="ML156" s="254"/>
      <c r="MM156" s="254"/>
      <c r="MN156" s="522"/>
      <c r="MO156" s="522"/>
      <c r="MP156" s="522"/>
      <c r="MQ156" s="522"/>
      <c r="MR156" s="522"/>
      <c r="MS156" s="522"/>
      <c r="MT156" s="522"/>
      <c r="MU156" s="522"/>
      <c r="MV156" s="522"/>
      <c r="MW156" s="522"/>
      <c r="MX156" s="522"/>
      <c r="MY156" s="254">
        <v>3150000</v>
      </c>
      <c r="NB156" s="254">
        <v>8950000</v>
      </c>
      <c r="NC156" s="254"/>
      <c r="ND156" s="254"/>
      <c r="NE156" s="254">
        <v>8950000</v>
      </c>
      <c r="NF156" s="254"/>
      <c r="NG156" s="254"/>
      <c r="NH156" s="254"/>
      <c r="NI156" s="254"/>
      <c r="NJ156" s="254"/>
      <c r="NK156" s="254"/>
      <c r="NL156" s="254"/>
      <c r="NM156" s="254"/>
      <c r="NN156" s="254"/>
      <c r="NO156" s="254"/>
      <c r="NP156" s="254"/>
      <c r="NQ156" s="254"/>
      <c r="NR156" s="254"/>
      <c r="NS156" s="254"/>
      <c r="NT156" s="254"/>
      <c r="NU156" s="522"/>
      <c r="NV156" s="522"/>
      <c r="NW156" s="522"/>
      <c r="NX156" s="522"/>
      <c r="NY156" s="522"/>
      <c r="NZ156" s="522"/>
      <c r="OA156" s="522"/>
      <c r="OB156" s="522"/>
      <c r="OC156" s="522"/>
      <c r="OD156" s="522"/>
      <c r="OE156" s="522"/>
      <c r="OF156" s="522">
        <f>HLOOKUP($OF$13,$NB$13:$OE$196,A156,)</f>
        <v>8950000</v>
      </c>
      <c r="OI156" s="254">
        <v>9250000</v>
      </c>
      <c r="OJ156" s="254">
        <v>9250000</v>
      </c>
      <c r="OK156" s="254"/>
      <c r="OL156" s="254">
        <v>9250000</v>
      </c>
      <c r="OM156" s="254"/>
      <c r="ON156" s="254"/>
      <c r="OO156" s="254"/>
      <c r="OP156" s="254"/>
      <c r="OQ156" s="254"/>
      <c r="OR156" s="254"/>
      <c r="OS156" s="254"/>
      <c r="OT156" s="254"/>
      <c r="OU156" s="254"/>
      <c r="OV156" s="254"/>
      <c r="OW156" s="254"/>
      <c r="OX156" s="254"/>
      <c r="OY156" s="254"/>
      <c r="OZ156" s="254"/>
      <c r="PA156" s="254"/>
      <c r="PB156" s="522"/>
      <c r="PC156" s="522"/>
      <c r="PD156" s="522"/>
      <c r="PE156" s="522"/>
      <c r="PF156" s="522"/>
      <c r="PG156" s="522"/>
      <c r="PH156" s="522"/>
      <c r="PI156" s="522"/>
      <c r="PJ156" s="522"/>
      <c r="PK156" s="522"/>
      <c r="PL156" s="522"/>
      <c r="PM156" s="242">
        <f>HLOOKUP($PM$13,$OI$13:$OL$196,A156,)</f>
        <v>9250000</v>
      </c>
      <c r="PP156" s="254">
        <v>24721500</v>
      </c>
      <c r="PQ156" s="254"/>
      <c r="PR156" s="254"/>
      <c r="PS156" s="254"/>
      <c r="PT156" s="254"/>
      <c r="PU156" s="254"/>
      <c r="PV156" s="254"/>
      <c r="PW156" s="254"/>
      <c r="PX156" s="254"/>
      <c r="PY156" s="254"/>
      <c r="PZ156" s="254"/>
      <c r="QA156" s="254"/>
      <c r="QB156" s="254"/>
      <c r="QC156" s="254"/>
      <c r="QD156" s="254"/>
      <c r="QE156" s="254"/>
      <c r="QF156" s="254"/>
      <c r="QG156" s="254"/>
      <c r="QH156" s="254"/>
      <c r="QI156" s="522"/>
      <c r="QJ156" s="522"/>
      <c r="QK156" s="522"/>
      <c r="QL156" s="522"/>
      <c r="QM156" s="522"/>
      <c r="QN156" s="522"/>
      <c r="QO156" s="522"/>
      <c r="QP156" s="522"/>
      <c r="QQ156" s="522"/>
      <c r="QR156" s="522"/>
      <c r="QS156" s="522"/>
      <c r="QT156" s="254">
        <v>24721500</v>
      </c>
      <c r="QU156" s="235"/>
      <c r="QV156" s="235"/>
      <c r="QW156" s="254"/>
      <c r="QX156" s="254"/>
      <c r="QY156" s="254"/>
      <c r="QZ156" s="254"/>
      <c r="RA156" s="254"/>
      <c r="RB156" s="254"/>
      <c r="RC156" s="254"/>
      <c r="RD156" s="254"/>
      <c r="RE156" s="254"/>
      <c r="RF156" s="254"/>
      <c r="RG156" s="254"/>
      <c r="RH156" s="254"/>
      <c r="RI156" s="254"/>
      <c r="RJ156" s="254"/>
      <c r="RK156" s="254"/>
      <c r="RL156" s="254"/>
      <c r="RM156" s="254"/>
      <c r="RN156" s="254"/>
      <c r="RO156" s="254"/>
      <c r="RP156" s="522"/>
      <c r="RQ156" s="522"/>
      <c r="RR156" s="522"/>
      <c r="RS156" s="522"/>
      <c r="RT156" s="522"/>
      <c r="RU156" s="522"/>
      <c r="RV156" s="522"/>
      <c r="RW156" s="522"/>
      <c r="RX156" s="522"/>
      <c r="RY156" s="522"/>
      <c r="RZ156" s="522"/>
      <c r="SA156" s="522"/>
    </row>
    <row r="157" spans="1:495">
      <c r="A157" s="604">
        <f t="shared" si="349"/>
        <v>145</v>
      </c>
      <c r="B157" s="331"/>
      <c r="C157" s="522"/>
      <c r="D157" s="254"/>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c r="AA157" s="254"/>
      <c r="AB157" s="254"/>
      <c r="AC157" s="254"/>
      <c r="AD157" s="254"/>
      <c r="AE157" s="254"/>
      <c r="AF157" s="254"/>
      <c r="AG157" s="254"/>
      <c r="AH157" s="524"/>
      <c r="AI157" s="524"/>
      <c r="AJ157" s="254"/>
      <c r="AK157" s="254"/>
      <c r="AL157" s="254"/>
      <c r="AM157" s="254"/>
      <c r="AN157" s="254"/>
      <c r="AO157" s="254"/>
      <c r="AP157" s="254"/>
      <c r="AQ157" s="254"/>
      <c r="AR157" s="254"/>
      <c r="AS157" s="254"/>
      <c r="AT157" s="254"/>
      <c r="AU157" s="254"/>
      <c r="AV157" s="254"/>
      <c r="AW157" s="254"/>
      <c r="AX157" s="254"/>
      <c r="AY157" s="254"/>
      <c r="AZ157" s="254"/>
      <c r="BA157" s="254"/>
      <c r="BB157" s="254"/>
      <c r="BC157" s="254"/>
      <c r="BD157" s="254"/>
      <c r="BE157" s="254"/>
      <c r="BF157" s="254"/>
      <c r="BG157" s="254"/>
      <c r="BH157" s="254"/>
      <c r="BI157" s="254"/>
      <c r="BJ157" s="254"/>
      <c r="BK157" s="254"/>
      <c r="BL157" s="254"/>
      <c r="BM157" s="254"/>
      <c r="BN157" s="254"/>
      <c r="BO157" s="524"/>
      <c r="BP157" s="524"/>
      <c r="BQ157" s="254"/>
      <c r="BR157" s="254"/>
      <c r="BS157" s="254"/>
      <c r="BT157" s="254"/>
      <c r="BU157" s="254"/>
      <c r="BV157" s="254"/>
      <c r="BW157" s="254"/>
      <c r="BX157" s="254"/>
      <c r="BY157" s="254"/>
      <c r="BZ157" s="254"/>
      <c r="CA157" s="254"/>
      <c r="CB157" s="254"/>
      <c r="CC157" s="254"/>
      <c r="CD157" s="254"/>
      <c r="CE157" s="254"/>
      <c r="CF157" s="254"/>
      <c r="CG157" s="254"/>
      <c r="CH157" s="254"/>
      <c r="CI157" s="254"/>
      <c r="CJ157" s="254"/>
      <c r="CK157" s="254"/>
      <c r="CL157" s="254"/>
      <c r="CM157" s="254"/>
      <c r="CN157" s="254"/>
      <c r="CO157" s="254"/>
      <c r="CP157" s="254"/>
      <c r="CQ157" s="254"/>
      <c r="CR157" s="254"/>
      <c r="CS157" s="254"/>
      <c r="CT157" s="254"/>
      <c r="CU157" s="254"/>
      <c r="CV157" s="524"/>
      <c r="CW157" s="524"/>
      <c r="CX157" s="254"/>
      <c r="CY157" s="254"/>
      <c r="CZ157" s="254"/>
      <c r="DA157" s="254"/>
      <c r="DB157" s="254"/>
      <c r="DC157" s="254"/>
      <c r="DD157" s="254"/>
      <c r="DE157" s="254"/>
      <c r="DF157" s="254"/>
      <c r="DG157" s="254"/>
      <c r="DH157" s="254"/>
      <c r="DI157" s="254"/>
      <c r="DJ157" s="254"/>
      <c r="DK157" s="254"/>
      <c r="DL157" s="254"/>
      <c r="DM157" s="254"/>
      <c r="DN157" s="254"/>
      <c r="DO157" s="254"/>
      <c r="DP157" s="254"/>
      <c r="DQ157" s="254"/>
      <c r="DR157" s="254"/>
      <c r="DS157" s="254"/>
      <c r="DT157" s="254"/>
      <c r="DU157" s="254"/>
      <c r="DV157" s="254"/>
      <c r="DW157" s="254"/>
      <c r="DX157" s="254"/>
      <c r="DY157" s="254"/>
      <c r="DZ157" s="254"/>
      <c r="EA157" s="254"/>
      <c r="EB157" s="254"/>
      <c r="EC157" s="524"/>
      <c r="ED157" s="524"/>
      <c r="EE157" s="254"/>
      <c r="EF157" s="254"/>
      <c r="EG157" s="254"/>
      <c r="EH157" s="254"/>
      <c r="EI157" s="254"/>
      <c r="EJ157" s="254"/>
      <c r="EK157" s="254"/>
      <c r="EL157" s="254"/>
      <c r="EM157" s="254"/>
      <c r="EN157" s="254"/>
      <c r="EO157" s="254"/>
      <c r="EP157" s="254"/>
      <c r="EQ157" s="254"/>
      <c r="ER157" s="254"/>
      <c r="ES157" s="254"/>
      <c r="ET157" s="254"/>
      <c r="EU157" s="254"/>
      <c r="EV157" s="254"/>
      <c r="EW157" s="254"/>
      <c r="EX157" s="254"/>
      <c r="EY157" s="254"/>
      <c r="EZ157" s="254"/>
      <c r="FA157" s="254"/>
      <c r="FB157" s="254"/>
      <c r="FC157" s="254"/>
      <c r="FD157" s="254"/>
      <c r="FE157" s="254"/>
      <c r="FF157" s="254"/>
      <c r="FG157" s="254"/>
      <c r="FH157" s="254"/>
      <c r="FI157" s="254"/>
      <c r="FJ157" s="524"/>
      <c r="FK157" s="524"/>
      <c r="FL157" s="254"/>
      <c r="FM157" s="254"/>
      <c r="FN157" s="254"/>
      <c r="FO157" s="254"/>
      <c r="FP157" s="254"/>
      <c r="FQ157" s="254"/>
      <c r="FR157" s="254"/>
      <c r="FS157" s="254"/>
      <c r="FT157" s="254"/>
      <c r="FU157" s="254"/>
      <c r="FV157" s="254"/>
      <c r="FW157" s="254"/>
      <c r="FX157" s="254"/>
      <c r="FY157" s="254"/>
      <c r="FZ157" s="254"/>
      <c r="GA157" s="254"/>
      <c r="GB157" s="254"/>
      <c r="GC157" s="254"/>
      <c r="GD157" s="254"/>
      <c r="GE157" s="254"/>
      <c r="GF157" s="254"/>
      <c r="GG157" s="254"/>
      <c r="GH157" s="254"/>
      <c r="GI157" s="254"/>
      <c r="GJ157" s="254"/>
      <c r="GK157" s="254"/>
      <c r="GL157" s="254"/>
      <c r="GM157" s="254"/>
      <c r="GN157" s="254"/>
      <c r="GO157" s="254"/>
      <c r="GP157" s="254"/>
      <c r="GQ157" s="524"/>
      <c r="GR157" s="524"/>
      <c r="GS157" s="254"/>
      <c r="GT157" s="254"/>
      <c r="GU157" s="254"/>
      <c r="GV157" s="254"/>
      <c r="GW157" s="254"/>
      <c r="GX157" s="254"/>
      <c r="GY157" s="254"/>
      <c r="GZ157" s="254"/>
      <c r="HA157" s="254"/>
      <c r="HB157" s="254"/>
      <c r="HC157" s="254"/>
      <c r="HD157" s="254"/>
      <c r="HE157" s="254"/>
      <c r="HF157" s="254"/>
      <c r="HG157" s="254"/>
      <c r="HH157" s="254"/>
      <c r="HI157" s="254"/>
      <c r="HJ157" s="254"/>
      <c r="HK157" s="254"/>
      <c r="HL157" s="254"/>
      <c r="HM157" s="254"/>
      <c r="HN157" s="254"/>
      <c r="HO157" s="254"/>
      <c r="HP157" s="254"/>
      <c r="HQ157" s="254"/>
      <c r="HR157" s="254"/>
      <c r="HS157" s="254"/>
      <c r="HT157" s="254"/>
      <c r="HU157" s="254"/>
      <c r="HV157" s="254"/>
      <c r="HW157" s="254"/>
      <c r="HZ157" s="254"/>
      <c r="IA157" s="254"/>
      <c r="IB157" s="254"/>
      <c r="IC157" s="254"/>
      <c r="ID157" s="254"/>
      <c r="IE157" s="254"/>
      <c r="IF157" s="254"/>
      <c r="IG157" s="254"/>
      <c r="IH157" s="254"/>
      <c r="II157" s="254"/>
      <c r="IJ157" s="254"/>
      <c r="IK157" s="254"/>
      <c r="IL157" s="254"/>
      <c r="IM157" s="254"/>
      <c r="IN157" s="254"/>
      <c r="IO157" s="254"/>
      <c r="IP157" s="254"/>
      <c r="IQ157" s="254"/>
      <c r="IR157" s="254"/>
      <c r="IS157" s="254"/>
      <c r="IT157" s="254"/>
      <c r="IU157" s="254"/>
      <c r="IV157" s="254"/>
      <c r="IW157" s="254"/>
      <c r="IX157" s="254"/>
      <c r="IY157" s="254"/>
      <c r="IZ157" s="254"/>
      <c r="JA157" s="254"/>
      <c r="JB157" s="254"/>
      <c r="JC157" s="327"/>
      <c r="JD157" s="254"/>
      <c r="JE157" s="234"/>
      <c r="JG157" s="254"/>
      <c r="JH157" s="254"/>
      <c r="JI157" s="254"/>
      <c r="JJ157" s="254"/>
      <c r="JK157" s="254"/>
      <c r="JL157" s="254"/>
      <c r="JM157" s="254"/>
      <c r="JN157" s="254"/>
      <c r="JO157" s="254"/>
      <c r="JP157" s="254"/>
      <c r="JQ157" s="254"/>
      <c r="JR157" s="254"/>
      <c r="JS157" s="254"/>
      <c r="JT157" s="254"/>
      <c r="JU157" s="254"/>
      <c r="JV157" s="254"/>
      <c r="JW157" s="254"/>
      <c r="JX157" s="254"/>
      <c r="JY157" s="254"/>
      <c r="JZ157" s="254"/>
      <c r="KA157" s="254"/>
      <c r="KB157" s="254"/>
      <c r="KC157" s="254"/>
      <c r="KD157" s="254"/>
      <c r="KE157" s="254"/>
      <c r="KF157" s="254"/>
      <c r="KG157" s="254"/>
      <c r="KH157" s="254"/>
      <c r="KI157" s="254"/>
      <c r="KJ157" s="254"/>
      <c r="KK157" s="254"/>
      <c r="KL157" s="234"/>
      <c r="KN157" s="254"/>
      <c r="KO157" s="254"/>
      <c r="KP157" s="254"/>
      <c r="KQ157" s="254"/>
      <c r="KR157" s="254"/>
      <c r="KS157" s="254"/>
      <c r="KT157" s="254"/>
      <c r="KU157" s="254"/>
      <c r="KV157" s="254"/>
      <c r="KW157" s="254"/>
      <c r="KX157" s="254"/>
      <c r="KY157" s="254"/>
      <c r="KZ157" s="254"/>
      <c r="LA157" s="254"/>
      <c r="LB157" s="254"/>
      <c r="LC157" s="254"/>
      <c r="LD157" s="254"/>
      <c r="LE157" s="254"/>
      <c r="LF157" s="254"/>
      <c r="LG157" s="254"/>
      <c r="LH157" s="254"/>
      <c r="LI157" s="254"/>
      <c r="LJ157" s="254"/>
      <c r="LK157" s="254"/>
      <c r="LL157" s="254"/>
      <c r="LM157" s="254"/>
      <c r="LN157" s="254"/>
      <c r="LO157" s="254"/>
      <c r="LP157" s="254"/>
      <c r="LQ157" s="254"/>
      <c r="LR157" s="254"/>
      <c r="LU157" s="254"/>
      <c r="LV157" s="254"/>
      <c r="LW157" s="254"/>
      <c r="LX157" s="254"/>
      <c r="LY157" s="254"/>
      <c r="LZ157" s="254"/>
      <c r="MA157" s="254"/>
      <c r="MB157" s="254"/>
      <c r="MC157" s="254"/>
      <c r="MD157" s="254"/>
      <c r="ME157" s="254"/>
      <c r="MF157" s="254"/>
      <c r="MG157" s="254"/>
      <c r="MH157" s="254"/>
      <c r="MI157" s="254"/>
      <c r="MJ157" s="254"/>
      <c r="MK157" s="254"/>
      <c r="ML157" s="254"/>
      <c r="MM157" s="254"/>
      <c r="MN157" s="254"/>
      <c r="MO157" s="254"/>
      <c r="MP157" s="254"/>
      <c r="MQ157" s="254"/>
      <c r="MR157" s="254"/>
      <c r="MS157" s="254"/>
      <c r="MT157" s="254"/>
      <c r="MU157" s="254"/>
      <c r="MV157" s="254"/>
      <c r="MW157" s="254"/>
      <c r="MX157" s="254"/>
      <c r="MY157" s="254"/>
      <c r="NB157" s="254"/>
      <c r="NC157" s="254"/>
      <c r="ND157" s="254"/>
      <c r="NE157" s="254"/>
      <c r="NF157" s="254"/>
      <c r="NG157" s="254"/>
      <c r="NH157" s="254"/>
      <c r="NI157" s="254"/>
      <c r="NJ157" s="254"/>
      <c r="NK157" s="254"/>
      <c r="NL157" s="254"/>
      <c r="NM157" s="254"/>
      <c r="NN157" s="254"/>
      <c r="NO157" s="254"/>
      <c r="NP157" s="254"/>
      <c r="NQ157" s="254"/>
      <c r="NR157" s="254"/>
      <c r="NS157" s="254"/>
      <c r="NT157" s="254"/>
      <c r="NU157" s="254"/>
      <c r="NV157" s="254"/>
      <c r="NW157" s="254"/>
      <c r="NX157" s="254"/>
      <c r="NY157" s="254"/>
      <c r="NZ157" s="254"/>
      <c r="OA157" s="254"/>
      <c r="OB157" s="254"/>
      <c r="OC157" s="254"/>
      <c r="OD157" s="254"/>
      <c r="OE157" s="254"/>
      <c r="OF157" s="254"/>
      <c r="OI157" s="254"/>
      <c r="OJ157" s="254"/>
      <c r="OK157" s="254"/>
      <c r="OL157" s="254"/>
      <c r="OM157" s="254"/>
      <c r="ON157" s="254"/>
      <c r="OO157" s="254"/>
      <c r="OP157" s="254"/>
      <c r="OQ157" s="254"/>
      <c r="OR157" s="254"/>
      <c r="OS157" s="254"/>
      <c r="OT157" s="254"/>
      <c r="OU157" s="254"/>
      <c r="OV157" s="254"/>
      <c r="OW157" s="254"/>
      <c r="OX157" s="254"/>
      <c r="OY157" s="254"/>
      <c r="OZ157" s="254"/>
      <c r="PA157" s="254"/>
      <c r="PB157" s="254"/>
      <c r="PC157" s="254"/>
      <c r="PD157" s="254"/>
      <c r="PE157" s="254"/>
      <c r="PF157" s="254"/>
      <c r="PG157" s="254"/>
      <c r="PH157" s="254"/>
      <c r="PI157" s="254"/>
      <c r="PJ157" s="254"/>
      <c r="PK157" s="254"/>
      <c r="PL157" s="254"/>
      <c r="PM157" s="254"/>
      <c r="PP157" s="254"/>
      <c r="PQ157" s="254"/>
      <c r="PR157" s="254"/>
      <c r="PS157" s="254"/>
      <c r="PT157" s="254"/>
      <c r="PU157" s="254"/>
      <c r="PV157" s="254"/>
      <c r="PW157" s="254"/>
      <c r="PX157" s="254"/>
      <c r="PY157" s="254"/>
      <c r="PZ157" s="254"/>
      <c r="QA157" s="254"/>
      <c r="QB157" s="254"/>
      <c r="QC157" s="254"/>
      <c r="QD157" s="254"/>
      <c r="QE157" s="254"/>
      <c r="QF157" s="254"/>
      <c r="QG157" s="254"/>
      <c r="QH157" s="254"/>
      <c r="QI157" s="254"/>
      <c r="QJ157" s="254"/>
      <c r="QK157" s="254"/>
      <c r="QL157" s="254"/>
      <c r="QM157" s="254"/>
      <c r="QN157" s="254"/>
      <c r="QO157" s="254"/>
      <c r="QP157" s="254"/>
      <c r="QQ157" s="254"/>
      <c r="QR157" s="254"/>
      <c r="QS157" s="254"/>
      <c r="QT157" s="254"/>
      <c r="QU157" s="235"/>
      <c r="QV157" s="235"/>
      <c r="QW157" s="254"/>
      <c r="QX157" s="254"/>
      <c r="QY157" s="254"/>
      <c r="QZ157" s="254"/>
      <c r="RA157" s="254"/>
      <c r="RB157" s="254"/>
      <c r="RC157" s="254"/>
      <c r="RD157" s="254"/>
      <c r="RE157" s="254"/>
      <c r="RF157" s="254"/>
      <c r="RG157" s="254"/>
      <c r="RH157" s="254"/>
      <c r="RI157" s="254"/>
      <c r="RJ157" s="254"/>
      <c r="RK157" s="254"/>
      <c r="RL157" s="254"/>
      <c r="RM157" s="254"/>
      <c r="RN157" s="254"/>
      <c r="RO157" s="254"/>
      <c r="RP157" s="254"/>
      <c r="RQ157" s="254"/>
      <c r="RR157" s="254"/>
      <c r="RS157" s="254"/>
      <c r="RT157" s="254"/>
      <c r="RU157" s="254"/>
      <c r="RV157" s="254"/>
      <c r="RW157" s="254"/>
      <c r="RX157" s="254"/>
      <c r="RY157" s="254"/>
      <c r="RZ157" s="254"/>
      <c r="SA157" s="254"/>
    </row>
    <row r="158" spans="1:495" ht="15">
      <c r="A158" s="604">
        <f t="shared" si="349"/>
        <v>146</v>
      </c>
      <c r="B158" s="530" t="s">
        <v>134</v>
      </c>
      <c r="C158" s="537">
        <f>-C156</f>
        <v>0</v>
      </c>
      <c r="D158" s="280">
        <f t="shared" ref="D158:AG158" si="416">-D156</f>
        <v>0</v>
      </c>
      <c r="E158" s="280">
        <f t="shared" si="416"/>
        <v>0</v>
      </c>
      <c r="F158" s="280">
        <f t="shared" si="416"/>
        <v>0</v>
      </c>
      <c r="G158" s="280">
        <f t="shared" si="416"/>
        <v>0</v>
      </c>
      <c r="H158" s="280">
        <f t="shared" si="416"/>
        <v>0</v>
      </c>
      <c r="I158" s="280">
        <f t="shared" ref="I158" si="417">-I156</f>
        <v>0</v>
      </c>
      <c r="J158" s="280">
        <f t="shared" ref="J158:K158" si="418">-J156</f>
        <v>0</v>
      </c>
      <c r="K158" s="280">
        <f t="shared" si="418"/>
        <v>0</v>
      </c>
      <c r="L158" s="280">
        <f t="shared" si="416"/>
        <v>0</v>
      </c>
      <c r="M158" s="280">
        <f t="shared" ref="M158:N158" si="419">-M156</f>
        <v>0</v>
      </c>
      <c r="N158" s="280">
        <f t="shared" si="419"/>
        <v>0</v>
      </c>
      <c r="O158" s="280">
        <f t="shared" ref="O158:P158" si="420">-O156</f>
        <v>0</v>
      </c>
      <c r="P158" s="280">
        <f t="shared" si="420"/>
        <v>0</v>
      </c>
      <c r="Q158" s="280">
        <f t="shared" si="416"/>
        <v>0</v>
      </c>
      <c r="R158" s="280">
        <f t="shared" ref="R158:S158" si="421">-R156</f>
        <v>0</v>
      </c>
      <c r="S158" s="280">
        <f t="shared" si="421"/>
        <v>0</v>
      </c>
      <c r="T158" s="280">
        <f t="shared" si="416"/>
        <v>0</v>
      </c>
      <c r="U158" s="280">
        <f t="shared" ref="U158:V158" si="422">-U156</f>
        <v>0</v>
      </c>
      <c r="V158" s="280">
        <f t="shared" si="422"/>
        <v>0</v>
      </c>
      <c r="W158" s="280">
        <f t="shared" si="416"/>
        <v>0</v>
      </c>
      <c r="X158" s="280">
        <f t="shared" si="416"/>
        <v>0</v>
      </c>
      <c r="Y158" s="280">
        <f t="shared" si="416"/>
        <v>0</v>
      </c>
      <c r="Z158" s="280">
        <f t="shared" ref="Z158:AA158" si="423">-Z156</f>
        <v>0</v>
      </c>
      <c r="AA158" s="280">
        <f t="shared" si="423"/>
        <v>0</v>
      </c>
      <c r="AB158" s="280">
        <f t="shared" si="416"/>
        <v>0</v>
      </c>
      <c r="AC158" s="280">
        <f t="shared" ref="AC158:AD158" si="424">-AC156</f>
        <v>0</v>
      </c>
      <c r="AD158" s="280">
        <f t="shared" si="424"/>
        <v>0</v>
      </c>
      <c r="AE158" s="280">
        <f t="shared" si="416"/>
        <v>0</v>
      </c>
      <c r="AF158" s="280">
        <f t="shared" si="416"/>
        <v>0</v>
      </c>
      <c r="AG158" s="280">
        <f t="shared" si="416"/>
        <v>0</v>
      </c>
      <c r="AH158" s="524"/>
      <c r="AI158" s="524"/>
      <c r="AJ158" s="280">
        <f>-AJ156</f>
        <v>0</v>
      </c>
      <c r="AK158" s="280">
        <f t="shared" ref="AK158:BN158" si="425">-AK156</f>
        <v>0</v>
      </c>
      <c r="AL158" s="280">
        <f t="shared" si="425"/>
        <v>0</v>
      </c>
      <c r="AM158" s="280">
        <f t="shared" si="425"/>
        <v>0</v>
      </c>
      <c r="AN158" s="280">
        <f t="shared" ref="AN158" si="426">-AN156</f>
        <v>0</v>
      </c>
      <c r="AO158" s="280">
        <f t="shared" si="425"/>
        <v>0</v>
      </c>
      <c r="AP158" s="280">
        <f t="shared" ref="AP158:AR158" si="427">-AP156</f>
        <v>0</v>
      </c>
      <c r="AQ158" s="280">
        <f t="shared" si="427"/>
        <v>0</v>
      </c>
      <c r="AR158" s="280">
        <f t="shared" si="427"/>
        <v>0</v>
      </c>
      <c r="AS158" s="280">
        <f t="shared" si="425"/>
        <v>0</v>
      </c>
      <c r="AT158" s="280">
        <f t="shared" si="425"/>
        <v>0</v>
      </c>
      <c r="AU158" s="280">
        <f t="shared" si="425"/>
        <v>0</v>
      </c>
      <c r="AV158" s="280">
        <f t="shared" ref="AV158:AX158" si="428">-AV156</f>
        <v>0</v>
      </c>
      <c r="AW158" s="280">
        <f t="shared" si="428"/>
        <v>0</v>
      </c>
      <c r="AX158" s="280">
        <f t="shared" si="428"/>
        <v>0</v>
      </c>
      <c r="AY158" s="280">
        <f t="shared" si="425"/>
        <v>0</v>
      </c>
      <c r="AZ158" s="280">
        <f t="shared" ref="AZ158:BA158" si="429">-AZ156</f>
        <v>0</v>
      </c>
      <c r="BA158" s="280">
        <f t="shared" si="429"/>
        <v>0</v>
      </c>
      <c r="BB158" s="280">
        <f t="shared" si="425"/>
        <v>0</v>
      </c>
      <c r="BC158" s="280">
        <f t="shared" si="425"/>
        <v>0</v>
      </c>
      <c r="BD158" s="280">
        <f t="shared" si="425"/>
        <v>0</v>
      </c>
      <c r="BE158" s="280">
        <f t="shared" si="425"/>
        <v>0</v>
      </c>
      <c r="BF158" s="280">
        <f t="shared" si="425"/>
        <v>0</v>
      </c>
      <c r="BG158" s="280">
        <f t="shared" si="425"/>
        <v>0</v>
      </c>
      <c r="BH158" s="280">
        <f t="shared" si="425"/>
        <v>0</v>
      </c>
      <c r="BI158" s="280">
        <f t="shared" si="425"/>
        <v>0</v>
      </c>
      <c r="BJ158" s="280">
        <f t="shared" si="425"/>
        <v>0</v>
      </c>
      <c r="BK158" s="280">
        <f t="shared" si="425"/>
        <v>0</v>
      </c>
      <c r="BL158" s="280">
        <f t="shared" si="425"/>
        <v>0</v>
      </c>
      <c r="BM158" s="280">
        <f t="shared" si="425"/>
        <v>0</v>
      </c>
      <c r="BN158" s="280">
        <f t="shared" si="425"/>
        <v>0</v>
      </c>
      <c r="BO158" s="524"/>
      <c r="BP158" s="524"/>
      <c r="BQ158" s="280">
        <f>-BQ156</f>
        <v>0</v>
      </c>
      <c r="BR158" s="280">
        <f t="shared" ref="BR158:CU158" si="430">-BR156</f>
        <v>0</v>
      </c>
      <c r="BS158" s="280">
        <f t="shared" ref="BS158:BW158" si="431">-BS156</f>
        <v>0</v>
      </c>
      <c r="BT158" s="280">
        <f t="shared" si="431"/>
        <v>0</v>
      </c>
      <c r="BU158" s="280">
        <f t="shared" si="431"/>
        <v>0</v>
      </c>
      <c r="BV158" s="280">
        <f t="shared" si="431"/>
        <v>0</v>
      </c>
      <c r="BW158" s="280">
        <f t="shared" si="431"/>
        <v>0</v>
      </c>
      <c r="BX158" s="280">
        <f t="shared" si="430"/>
        <v>0</v>
      </c>
      <c r="BY158" s="280">
        <f t="shared" si="430"/>
        <v>0</v>
      </c>
      <c r="BZ158" s="280">
        <f t="shared" ref="BZ158" si="432">-BZ156</f>
        <v>0</v>
      </c>
      <c r="CA158" s="280">
        <f t="shared" ref="CA158:CB158" si="433">-CA156</f>
        <v>0</v>
      </c>
      <c r="CB158" s="280">
        <f t="shared" si="433"/>
        <v>0</v>
      </c>
      <c r="CC158" s="280">
        <f t="shared" si="430"/>
        <v>0</v>
      </c>
      <c r="CD158" s="280">
        <f t="shared" si="430"/>
        <v>0</v>
      </c>
      <c r="CE158" s="280">
        <f t="shared" ref="CE158" si="434">-CE156</f>
        <v>0</v>
      </c>
      <c r="CF158" s="280">
        <f t="shared" ref="CF158:CH158" si="435">-CF156</f>
        <v>0</v>
      </c>
      <c r="CG158" s="280">
        <f t="shared" si="430"/>
        <v>0</v>
      </c>
      <c r="CH158" s="280">
        <f t="shared" si="435"/>
        <v>0</v>
      </c>
      <c r="CI158" s="280">
        <f t="shared" si="430"/>
        <v>0</v>
      </c>
      <c r="CJ158" s="280">
        <f t="shared" si="430"/>
        <v>0</v>
      </c>
      <c r="CK158" s="280">
        <f t="shared" si="430"/>
        <v>0</v>
      </c>
      <c r="CL158" s="280">
        <f t="shared" si="430"/>
        <v>0</v>
      </c>
      <c r="CM158" s="280">
        <f t="shared" si="430"/>
        <v>0</v>
      </c>
      <c r="CN158" s="280">
        <f t="shared" si="430"/>
        <v>0</v>
      </c>
      <c r="CO158" s="280">
        <f t="shared" si="430"/>
        <v>0</v>
      </c>
      <c r="CP158" s="280">
        <f t="shared" si="430"/>
        <v>0</v>
      </c>
      <c r="CQ158" s="280">
        <f t="shared" si="430"/>
        <v>0</v>
      </c>
      <c r="CR158" s="280">
        <f t="shared" si="430"/>
        <v>0</v>
      </c>
      <c r="CS158" s="280">
        <f t="shared" si="430"/>
        <v>0</v>
      </c>
      <c r="CT158" s="280">
        <f t="shared" si="430"/>
        <v>0</v>
      </c>
      <c r="CU158" s="280">
        <f t="shared" si="430"/>
        <v>0</v>
      </c>
      <c r="CV158" s="524"/>
      <c r="CW158" s="524"/>
      <c r="CX158" s="280">
        <f>-CX156</f>
        <v>0</v>
      </c>
      <c r="CY158" s="280">
        <f t="shared" ref="CY158:EB158" si="436">-CY156</f>
        <v>0</v>
      </c>
      <c r="CZ158" s="280">
        <f t="shared" si="436"/>
        <v>0</v>
      </c>
      <c r="DA158" s="280">
        <f t="shared" si="436"/>
        <v>0</v>
      </c>
      <c r="DB158" s="280">
        <f t="shared" si="436"/>
        <v>0</v>
      </c>
      <c r="DC158" s="280">
        <f t="shared" si="436"/>
        <v>0</v>
      </c>
      <c r="DD158" s="280">
        <f t="shared" ref="DD158:DG158" si="437">-DD156</f>
        <v>0</v>
      </c>
      <c r="DE158" s="280">
        <f t="shared" si="437"/>
        <v>0</v>
      </c>
      <c r="DF158" s="280">
        <f t="shared" si="437"/>
        <v>0</v>
      </c>
      <c r="DG158" s="280">
        <f t="shared" si="437"/>
        <v>0</v>
      </c>
      <c r="DH158" s="280">
        <f t="shared" si="436"/>
        <v>0</v>
      </c>
      <c r="DI158" s="280">
        <f t="shared" si="436"/>
        <v>0</v>
      </c>
      <c r="DJ158" s="280">
        <f t="shared" ref="DJ158:DK158" si="438">-DJ156</f>
        <v>0</v>
      </c>
      <c r="DK158" s="280">
        <f t="shared" si="438"/>
        <v>0</v>
      </c>
      <c r="DL158" s="280">
        <f t="shared" ref="DL158" si="439">-DL156</f>
        <v>0</v>
      </c>
      <c r="DM158" s="280">
        <f t="shared" ref="DM158:DO158" si="440">-DM156</f>
        <v>0</v>
      </c>
      <c r="DN158" s="280">
        <f t="shared" si="436"/>
        <v>0</v>
      </c>
      <c r="DO158" s="280">
        <f t="shared" si="440"/>
        <v>0</v>
      </c>
      <c r="DP158" s="280">
        <f t="shared" si="436"/>
        <v>0</v>
      </c>
      <c r="DQ158" s="280">
        <f t="shared" si="436"/>
        <v>0</v>
      </c>
      <c r="DR158" s="280">
        <f t="shared" si="436"/>
        <v>0</v>
      </c>
      <c r="DS158" s="280">
        <f t="shared" si="436"/>
        <v>0</v>
      </c>
      <c r="DT158" s="280">
        <f t="shared" si="436"/>
        <v>0</v>
      </c>
      <c r="DU158" s="280">
        <f t="shared" si="436"/>
        <v>0</v>
      </c>
      <c r="DV158" s="280">
        <f t="shared" si="436"/>
        <v>0</v>
      </c>
      <c r="DW158" s="280">
        <f t="shared" si="436"/>
        <v>0</v>
      </c>
      <c r="DX158" s="280">
        <f t="shared" si="436"/>
        <v>0</v>
      </c>
      <c r="DY158" s="280">
        <f t="shared" si="436"/>
        <v>0</v>
      </c>
      <c r="DZ158" s="280">
        <f t="shared" si="436"/>
        <v>0</v>
      </c>
      <c r="EA158" s="280">
        <f t="shared" si="436"/>
        <v>0</v>
      </c>
      <c r="EB158" s="280">
        <f t="shared" si="436"/>
        <v>0</v>
      </c>
      <c r="EC158" s="524"/>
      <c r="ED158" s="524"/>
      <c r="EE158" s="280">
        <f>-EE156</f>
        <v>0</v>
      </c>
      <c r="EF158" s="280">
        <f t="shared" ref="EF158:FI158" si="441">-EF156</f>
        <v>0</v>
      </c>
      <c r="EG158" s="280">
        <f t="shared" si="441"/>
        <v>0</v>
      </c>
      <c r="EH158" s="280">
        <f t="shared" si="441"/>
        <v>0</v>
      </c>
      <c r="EI158" s="280">
        <f t="shared" si="441"/>
        <v>0</v>
      </c>
      <c r="EJ158" s="280">
        <f t="shared" si="441"/>
        <v>0</v>
      </c>
      <c r="EK158" s="280">
        <f t="shared" ref="EK158:EN158" si="442">-EK156</f>
        <v>0</v>
      </c>
      <c r="EL158" s="280">
        <f t="shared" si="442"/>
        <v>0</v>
      </c>
      <c r="EM158" s="280">
        <f t="shared" si="442"/>
        <v>0</v>
      </c>
      <c r="EN158" s="280">
        <f t="shared" si="442"/>
        <v>0</v>
      </c>
      <c r="EO158" s="280">
        <f t="shared" si="441"/>
        <v>0</v>
      </c>
      <c r="EP158" s="280">
        <f t="shared" si="441"/>
        <v>0</v>
      </c>
      <c r="EQ158" s="280">
        <f t="shared" si="441"/>
        <v>0</v>
      </c>
      <c r="ER158" s="280">
        <f t="shared" ref="ER158" si="443">-ER156</f>
        <v>0</v>
      </c>
      <c r="ES158" s="280">
        <f t="shared" ref="ES158:EU158" si="444">-ES156</f>
        <v>0</v>
      </c>
      <c r="ET158" s="280">
        <f t="shared" si="444"/>
        <v>0</v>
      </c>
      <c r="EU158" s="280">
        <f t="shared" si="444"/>
        <v>0</v>
      </c>
      <c r="EV158" s="280">
        <f t="shared" si="441"/>
        <v>0</v>
      </c>
      <c r="EW158" s="280">
        <f t="shared" si="441"/>
        <v>0</v>
      </c>
      <c r="EX158" s="280">
        <f t="shared" si="441"/>
        <v>0</v>
      </c>
      <c r="EY158" s="280">
        <f t="shared" si="441"/>
        <v>0</v>
      </c>
      <c r="EZ158" s="280">
        <f t="shared" si="441"/>
        <v>0</v>
      </c>
      <c r="FA158" s="280">
        <f t="shared" si="441"/>
        <v>0</v>
      </c>
      <c r="FB158" s="280">
        <f t="shared" si="441"/>
        <v>0</v>
      </c>
      <c r="FC158" s="280">
        <f t="shared" si="441"/>
        <v>0</v>
      </c>
      <c r="FD158" s="280">
        <f t="shared" si="441"/>
        <v>0</v>
      </c>
      <c r="FE158" s="280">
        <f t="shared" si="441"/>
        <v>0</v>
      </c>
      <c r="FF158" s="280">
        <f t="shared" si="441"/>
        <v>0</v>
      </c>
      <c r="FG158" s="280">
        <f t="shared" si="441"/>
        <v>0</v>
      </c>
      <c r="FH158" s="280">
        <f t="shared" si="441"/>
        <v>0</v>
      </c>
      <c r="FI158" s="280">
        <f t="shared" si="441"/>
        <v>0</v>
      </c>
      <c r="FJ158" s="524"/>
      <c r="FK158" s="524"/>
      <c r="FL158" s="280">
        <f>-FL156</f>
        <v>0</v>
      </c>
      <c r="FM158" s="280">
        <f t="shared" ref="FM158:GB158" si="445">-FM156</f>
        <v>0</v>
      </c>
      <c r="FN158" s="280">
        <f t="shared" si="445"/>
        <v>0</v>
      </c>
      <c r="FO158" s="280">
        <f t="shared" si="445"/>
        <v>0</v>
      </c>
      <c r="FP158" s="280">
        <f t="shared" si="445"/>
        <v>0</v>
      </c>
      <c r="FQ158" s="280">
        <f t="shared" si="445"/>
        <v>0</v>
      </c>
      <c r="FR158" s="280">
        <f t="shared" ref="FR158:FU158" si="446">-FR156</f>
        <v>0</v>
      </c>
      <c r="FS158" s="280">
        <f t="shared" si="446"/>
        <v>0</v>
      </c>
      <c r="FT158" s="280">
        <f t="shared" si="446"/>
        <v>0</v>
      </c>
      <c r="FU158" s="280">
        <f t="shared" si="446"/>
        <v>0</v>
      </c>
      <c r="FV158" s="280">
        <f t="shared" si="445"/>
        <v>0</v>
      </c>
      <c r="FW158" s="280">
        <f t="shared" si="445"/>
        <v>0</v>
      </c>
      <c r="FX158" s="280">
        <f t="shared" ref="FX158:FY158" si="447">-FX156</f>
        <v>0</v>
      </c>
      <c r="FY158" s="280">
        <f t="shared" si="447"/>
        <v>0</v>
      </c>
      <c r="FZ158" s="280">
        <f t="shared" ref="FZ158:GA158" si="448">-FZ156</f>
        <v>0</v>
      </c>
      <c r="GA158" s="280">
        <f t="shared" si="448"/>
        <v>0</v>
      </c>
      <c r="GB158" s="280">
        <f t="shared" si="445"/>
        <v>0</v>
      </c>
      <c r="GC158" s="280">
        <f t="shared" ref="GC158:GP158" si="449">-GC156</f>
        <v>0</v>
      </c>
      <c r="GD158" s="280">
        <f t="shared" si="449"/>
        <v>0</v>
      </c>
      <c r="GE158" s="280">
        <f t="shared" si="449"/>
        <v>0</v>
      </c>
      <c r="GF158" s="280">
        <f t="shared" si="449"/>
        <v>0</v>
      </c>
      <c r="GG158" s="280">
        <f t="shared" si="449"/>
        <v>0</v>
      </c>
      <c r="GH158" s="280">
        <f t="shared" si="449"/>
        <v>0</v>
      </c>
      <c r="GI158" s="280">
        <f t="shared" ref="GI158" si="450">-GI156</f>
        <v>0</v>
      </c>
      <c r="GJ158" s="280">
        <f t="shared" si="449"/>
        <v>0</v>
      </c>
      <c r="GK158" s="280">
        <f t="shared" si="449"/>
        <v>0</v>
      </c>
      <c r="GL158" s="280">
        <f t="shared" si="449"/>
        <v>0</v>
      </c>
      <c r="GM158" s="280">
        <f t="shared" si="449"/>
        <v>0</v>
      </c>
      <c r="GN158" s="280">
        <f t="shared" si="449"/>
        <v>0</v>
      </c>
      <c r="GO158" s="280">
        <f t="shared" si="449"/>
        <v>0</v>
      </c>
      <c r="GP158" s="280">
        <f t="shared" si="449"/>
        <v>0</v>
      </c>
      <c r="GQ158" s="524"/>
      <c r="GR158" s="524"/>
      <c r="GS158" s="280"/>
      <c r="GT158" s="280"/>
      <c r="GU158" s="280"/>
      <c r="GV158" s="280"/>
      <c r="GW158" s="280"/>
      <c r="GX158" s="280"/>
      <c r="GY158" s="280"/>
      <c r="GZ158" s="280"/>
      <c r="HA158" s="280"/>
      <c r="HB158" s="280"/>
      <c r="HC158" s="280"/>
      <c r="HD158" s="280"/>
      <c r="HE158" s="280"/>
      <c r="HF158" s="280"/>
      <c r="HG158" s="280"/>
      <c r="HH158" s="280"/>
      <c r="HI158" s="280"/>
      <c r="HJ158" s="280"/>
      <c r="HK158" s="280"/>
      <c r="HL158" s="280"/>
      <c r="HM158" s="280"/>
      <c r="HN158" s="280"/>
      <c r="HO158" s="280"/>
      <c r="HP158" s="280"/>
      <c r="HQ158" s="280"/>
      <c r="HR158" s="280"/>
      <c r="HS158" s="280"/>
      <c r="HT158" s="280"/>
      <c r="HU158" s="280"/>
      <c r="HV158" s="280"/>
      <c r="HW158" s="280"/>
      <c r="HZ158" s="280">
        <f>-HZ156</f>
        <v>0</v>
      </c>
      <c r="IA158" s="280">
        <f t="shared" ref="IA158:IN158" si="451">-IA156</f>
        <v>0</v>
      </c>
      <c r="IB158" s="280">
        <f t="shared" ref="IB158:IE158" si="452">-IB156</f>
        <v>0</v>
      </c>
      <c r="IC158" s="280">
        <f t="shared" si="452"/>
        <v>0</v>
      </c>
      <c r="ID158" s="280">
        <f t="shared" si="452"/>
        <v>0</v>
      </c>
      <c r="IE158" s="280">
        <f t="shared" si="452"/>
        <v>0</v>
      </c>
      <c r="IF158" s="280">
        <f t="shared" si="451"/>
        <v>0</v>
      </c>
      <c r="IG158" s="280">
        <f t="shared" si="451"/>
        <v>0</v>
      </c>
      <c r="IH158" s="280">
        <f t="shared" si="451"/>
        <v>0</v>
      </c>
      <c r="II158" s="280">
        <f t="shared" si="451"/>
        <v>0</v>
      </c>
      <c r="IJ158" s="280">
        <f t="shared" ref="IJ158:IM158" si="453">-IJ156</f>
        <v>0</v>
      </c>
      <c r="IK158" s="280">
        <f t="shared" si="453"/>
        <v>0</v>
      </c>
      <c r="IL158" s="280">
        <f t="shared" si="453"/>
        <v>0</v>
      </c>
      <c r="IM158" s="280">
        <f t="shared" si="453"/>
        <v>0</v>
      </c>
      <c r="IN158" s="280">
        <f t="shared" si="451"/>
        <v>0</v>
      </c>
      <c r="IO158" s="280">
        <f t="shared" ref="IO158:IQ158" si="454">-IO156</f>
        <v>0</v>
      </c>
      <c r="IP158" s="280">
        <f t="shared" ref="IP158:JD158" si="455">-IP156</f>
        <v>0</v>
      </c>
      <c r="IQ158" s="280">
        <f t="shared" si="454"/>
        <v>0</v>
      </c>
      <c r="IR158" s="280">
        <f t="shared" si="455"/>
        <v>0</v>
      </c>
      <c r="IS158" s="280">
        <f t="shared" si="455"/>
        <v>0</v>
      </c>
      <c r="IT158" s="280">
        <f t="shared" si="455"/>
        <v>0</v>
      </c>
      <c r="IU158" s="280">
        <f t="shared" si="455"/>
        <v>0</v>
      </c>
      <c r="IV158" s="280">
        <f t="shared" si="455"/>
        <v>0</v>
      </c>
      <c r="IW158" s="280">
        <f t="shared" ref="IW158" si="456">-IW156</f>
        <v>0</v>
      </c>
      <c r="IX158" s="280">
        <f t="shared" si="455"/>
        <v>0</v>
      </c>
      <c r="IY158" s="280">
        <f t="shared" si="455"/>
        <v>0</v>
      </c>
      <c r="IZ158" s="280">
        <f t="shared" si="455"/>
        <v>0</v>
      </c>
      <c r="JA158" s="280">
        <f t="shared" si="455"/>
        <v>0</v>
      </c>
      <c r="JB158" s="280">
        <f t="shared" si="455"/>
        <v>0</v>
      </c>
      <c r="JC158" s="538">
        <f t="shared" si="455"/>
        <v>0</v>
      </c>
      <c r="JD158" s="280">
        <f t="shared" si="455"/>
        <v>0</v>
      </c>
      <c r="JE158" s="234"/>
      <c r="JG158" s="280">
        <f>-JG156</f>
        <v>-250000</v>
      </c>
      <c r="JH158" s="280">
        <f t="shared" ref="JH158:JW158" si="457">-JH156</f>
        <v>-250000</v>
      </c>
      <c r="JI158" s="280">
        <f t="shared" si="457"/>
        <v>0</v>
      </c>
      <c r="JJ158" s="280">
        <f t="shared" si="457"/>
        <v>-250000</v>
      </c>
      <c r="JK158" s="280">
        <f t="shared" si="457"/>
        <v>0</v>
      </c>
      <c r="JL158" s="280">
        <f t="shared" si="457"/>
        <v>-250000</v>
      </c>
      <c r="JM158" s="280">
        <f t="shared" ref="JM158:JP158" si="458">-JM156</f>
        <v>0</v>
      </c>
      <c r="JN158" s="280">
        <f t="shared" si="458"/>
        <v>0</v>
      </c>
      <c r="JO158" s="280">
        <f t="shared" si="458"/>
        <v>0</v>
      </c>
      <c r="JP158" s="280">
        <f t="shared" si="458"/>
        <v>0</v>
      </c>
      <c r="JQ158" s="280">
        <f t="shared" si="457"/>
        <v>0</v>
      </c>
      <c r="JR158" s="280">
        <f t="shared" si="457"/>
        <v>0</v>
      </c>
      <c r="JS158" s="280">
        <f t="shared" ref="JS158:JT158" si="459">-JS156</f>
        <v>0</v>
      </c>
      <c r="JT158" s="280">
        <f t="shared" si="459"/>
        <v>0</v>
      </c>
      <c r="JU158" s="280">
        <f t="shared" ref="JU158:JV158" si="460">-JU156</f>
        <v>0</v>
      </c>
      <c r="JV158" s="280">
        <f t="shared" si="460"/>
        <v>0</v>
      </c>
      <c r="JW158" s="280">
        <f t="shared" si="457"/>
        <v>0</v>
      </c>
      <c r="JX158" s="280">
        <f t="shared" ref="JX158:KK158" si="461">-JX156</f>
        <v>0</v>
      </c>
      <c r="JY158" s="280">
        <f t="shared" si="461"/>
        <v>0</v>
      </c>
      <c r="JZ158" s="280">
        <f t="shared" si="461"/>
        <v>0</v>
      </c>
      <c r="KA158" s="280">
        <f t="shared" si="461"/>
        <v>0</v>
      </c>
      <c r="KB158" s="280">
        <f t="shared" si="461"/>
        <v>0</v>
      </c>
      <c r="KC158" s="280">
        <f t="shared" si="461"/>
        <v>0</v>
      </c>
      <c r="KD158" s="280">
        <f t="shared" ref="KD158" si="462">-KD156</f>
        <v>0</v>
      </c>
      <c r="KE158" s="280">
        <f t="shared" si="461"/>
        <v>0</v>
      </c>
      <c r="KF158" s="280">
        <f t="shared" si="461"/>
        <v>0</v>
      </c>
      <c r="KG158" s="280">
        <f t="shared" si="461"/>
        <v>0</v>
      </c>
      <c r="KH158" s="280">
        <f t="shared" si="461"/>
        <v>0</v>
      </c>
      <c r="KI158" s="280">
        <f t="shared" si="461"/>
        <v>0</v>
      </c>
      <c r="KJ158" s="280">
        <f t="shared" si="461"/>
        <v>0</v>
      </c>
      <c r="KK158" s="280">
        <f t="shared" si="461"/>
        <v>-250000</v>
      </c>
      <c r="KL158" s="234"/>
      <c r="KN158" s="280">
        <f>-KN156</f>
        <v>-1400000</v>
      </c>
      <c r="KO158" s="280">
        <f t="shared" ref="KO158:LB158" si="463">-KO156</f>
        <v>-1400000</v>
      </c>
      <c r="KP158" s="280">
        <f t="shared" ref="KP158:KS158" si="464">-KP156</f>
        <v>0</v>
      </c>
      <c r="KQ158" s="280">
        <f t="shared" si="464"/>
        <v>-1400000</v>
      </c>
      <c r="KR158" s="280">
        <f t="shared" si="464"/>
        <v>0</v>
      </c>
      <c r="KS158" s="280">
        <f t="shared" si="464"/>
        <v>-1400000</v>
      </c>
      <c r="KT158" s="280">
        <f t="shared" si="463"/>
        <v>0</v>
      </c>
      <c r="KU158" s="280">
        <f t="shared" si="463"/>
        <v>0</v>
      </c>
      <c r="KV158" s="280">
        <f t="shared" si="463"/>
        <v>0</v>
      </c>
      <c r="KW158" s="280">
        <f t="shared" si="463"/>
        <v>0</v>
      </c>
      <c r="KX158" s="280">
        <f t="shared" ref="KX158:LA158" si="465">-KX156</f>
        <v>0</v>
      </c>
      <c r="KY158" s="280">
        <f t="shared" si="465"/>
        <v>0</v>
      </c>
      <c r="KZ158" s="280">
        <f t="shared" si="465"/>
        <v>0</v>
      </c>
      <c r="LA158" s="280">
        <f t="shared" si="465"/>
        <v>0</v>
      </c>
      <c r="LB158" s="280">
        <f t="shared" si="463"/>
        <v>0</v>
      </c>
      <c r="LC158" s="280">
        <f t="shared" ref="LC158:LE158" si="466">-LC156</f>
        <v>0</v>
      </c>
      <c r="LD158" s="280">
        <f t="shared" ref="LD158:LR158" si="467">-LD156</f>
        <v>0</v>
      </c>
      <c r="LE158" s="280">
        <f t="shared" si="466"/>
        <v>0</v>
      </c>
      <c r="LF158" s="280">
        <f t="shared" si="467"/>
        <v>0</v>
      </c>
      <c r="LG158" s="280">
        <f t="shared" si="467"/>
        <v>0</v>
      </c>
      <c r="LH158" s="280">
        <f t="shared" si="467"/>
        <v>0</v>
      </c>
      <c r="LI158" s="280">
        <f t="shared" si="467"/>
        <v>0</v>
      </c>
      <c r="LJ158" s="280">
        <f t="shared" si="467"/>
        <v>0</v>
      </c>
      <c r="LK158" s="280">
        <f t="shared" ref="LK158" si="468">-LK156</f>
        <v>0</v>
      </c>
      <c r="LL158" s="280">
        <f t="shared" si="467"/>
        <v>0</v>
      </c>
      <c r="LM158" s="280">
        <f t="shared" si="467"/>
        <v>0</v>
      </c>
      <c r="LN158" s="280">
        <f t="shared" si="467"/>
        <v>0</v>
      </c>
      <c r="LO158" s="280">
        <f t="shared" si="467"/>
        <v>0</v>
      </c>
      <c r="LP158" s="280">
        <f t="shared" si="467"/>
        <v>0</v>
      </c>
      <c r="LQ158" s="280">
        <f t="shared" si="467"/>
        <v>0</v>
      </c>
      <c r="LR158" s="280">
        <f t="shared" si="467"/>
        <v>-1400000</v>
      </c>
      <c r="LU158" s="280">
        <f>-LU156</f>
        <v>-3150000</v>
      </c>
      <c r="LV158" s="280">
        <f t="shared" ref="LV158:MI158" si="469">-LV156</f>
        <v>-3150000</v>
      </c>
      <c r="LW158" s="280">
        <f t="shared" ref="LW158:LZ158" si="470">-LW156</f>
        <v>0</v>
      </c>
      <c r="LX158" s="280">
        <f t="shared" si="470"/>
        <v>-3150000</v>
      </c>
      <c r="LY158" s="280">
        <f t="shared" si="470"/>
        <v>0</v>
      </c>
      <c r="LZ158" s="280">
        <f t="shared" si="470"/>
        <v>-3150000</v>
      </c>
      <c r="MA158" s="280">
        <f t="shared" si="469"/>
        <v>0</v>
      </c>
      <c r="MB158" s="280">
        <f t="shared" si="469"/>
        <v>0</v>
      </c>
      <c r="MC158" s="280">
        <f t="shared" si="469"/>
        <v>0</v>
      </c>
      <c r="MD158" s="280">
        <f t="shared" si="469"/>
        <v>0</v>
      </c>
      <c r="ME158" s="280">
        <f t="shared" ref="ME158:MH158" si="471">-ME156</f>
        <v>0</v>
      </c>
      <c r="MF158" s="280">
        <f t="shared" si="471"/>
        <v>0</v>
      </c>
      <c r="MG158" s="280">
        <f t="shared" si="471"/>
        <v>0</v>
      </c>
      <c r="MH158" s="280">
        <f t="shared" si="471"/>
        <v>0</v>
      </c>
      <c r="MI158" s="280">
        <f t="shared" si="469"/>
        <v>0</v>
      </c>
      <c r="MJ158" s="280">
        <f t="shared" ref="MJ158:ML158" si="472">-MJ156</f>
        <v>0</v>
      </c>
      <c r="MK158" s="280">
        <f t="shared" ref="MK158:MY158" si="473">-MK156</f>
        <v>0</v>
      </c>
      <c r="ML158" s="280">
        <f t="shared" si="472"/>
        <v>0</v>
      </c>
      <c r="MM158" s="280">
        <f t="shared" si="473"/>
        <v>0</v>
      </c>
      <c r="MN158" s="280">
        <f t="shared" si="473"/>
        <v>0</v>
      </c>
      <c r="MO158" s="280">
        <f t="shared" si="473"/>
        <v>0</v>
      </c>
      <c r="MP158" s="280">
        <f t="shared" si="473"/>
        <v>0</v>
      </c>
      <c r="MQ158" s="280">
        <f t="shared" si="473"/>
        <v>0</v>
      </c>
      <c r="MR158" s="280">
        <f t="shared" ref="MR158" si="474">-MR156</f>
        <v>0</v>
      </c>
      <c r="MS158" s="280">
        <f t="shared" si="473"/>
        <v>0</v>
      </c>
      <c r="MT158" s="280">
        <f t="shared" si="473"/>
        <v>0</v>
      </c>
      <c r="MU158" s="280">
        <f t="shared" si="473"/>
        <v>0</v>
      </c>
      <c r="MV158" s="280">
        <f t="shared" si="473"/>
        <v>0</v>
      </c>
      <c r="MW158" s="280">
        <f t="shared" si="473"/>
        <v>0</v>
      </c>
      <c r="MX158" s="280">
        <f t="shared" si="473"/>
        <v>0</v>
      </c>
      <c r="MY158" s="280">
        <f t="shared" si="473"/>
        <v>-3150000</v>
      </c>
      <c r="NB158" s="280">
        <f>-NB156</f>
        <v>-8950000</v>
      </c>
      <c r="NC158" s="280">
        <f t="shared" ref="NC158:NR158" si="475">-NC156</f>
        <v>0</v>
      </c>
      <c r="ND158" s="280">
        <f t="shared" si="475"/>
        <v>0</v>
      </c>
      <c r="NE158" s="280">
        <f t="shared" si="475"/>
        <v>-8950000</v>
      </c>
      <c r="NF158" s="280">
        <f t="shared" si="475"/>
        <v>0</v>
      </c>
      <c r="NG158" s="280">
        <f t="shared" si="475"/>
        <v>0</v>
      </c>
      <c r="NH158" s="280">
        <f t="shared" ref="NH158:NK158" si="476">-NH156</f>
        <v>0</v>
      </c>
      <c r="NI158" s="280">
        <f t="shared" si="476"/>
        <v>0</v>
      </c>
      <c r="NJ158" s="280">
        <f t="shared" si="476"/>
        <v>0</v>
      </c>
      <c r="NK158" s="280">
        <f t="shared" si="476"/>
        <v>0</v>
      </c>
      <c r="NL158" s="280">
        <f t="shared" si="475"/>
        <v>0</v>
      </c>
      <c r="NM158" s="280">
        <f t="shared" si="475"/>
        <v>0</v>
      </c>
      <c r="NN158" s="280">
        <f t="shared" ref="NN158:NO158" si="477">-NN156</f>
        <v>0</v>
      </c>
      <c r="NO158" s="280">
        <f t="shared" si="477"/>
        <v>0</v>
      </c>
      <c r="NP158" s="280">
        <f t="shared" ref="NP158:NQ158" si="478">-NP156</f>
        <v>0</v>
      </c>
      <c r="NQ158" s="280">
        <f t="shared" si="478"/>
        <v>0</v>
      </c>
      <c r="NR158" s="280">
        <f t="shared" si="475"/>
        <v>0</v>
      </c>
      <c r="NS158" s="280">
        <f t="shared" ref="NS158:OF158" si="479">-NS156</f>
        <v>0</v>
      </c>
      <c r="NT158" s="280">
        <f t="shared" si="479"/>
        <v>0</v>
      </c>
      <c r="NU158" s="280">
        <f t="shared" si="479"/>
        <v>0</v>
      </c>
      <c r="NV158" s="280">
        <f t="shared" si="479"/>
        <v>0</v>
      </c>
      <c r="NW158" s="280">
        <f t="shared" si="479"/>
        <v>0</v>
      </c>
      <c r="NX158" s="280">
        <f t="shared" si="479"/>
        <v>0</v>
      </c>
      <c r="NY158" s="280">
        <f t="shared" ref="NY158" si="480">-NY156</f>
        <v>0</v>
      </c>
      <c r="NZ158" s="280">
        <f t="shared" si="479"/>
        <v>0</v>
      </c>
      <c r="OA158" s="280">
        <f t="shared" si="479"/>
        <v>0</v>
      </c>
      <c r="OB158" s="280">
        <f t="shared" si="479"/>
        <v>0</v>
      </c>
      <c r="OC158" s="280">
        <f t="shared" si="479"/>
        <v>0</v>
      </c>
      <c r="OD158" s="280">
        <f t="shared" si="479"/>
        <v>0</v>
      </c>
      <c r="OE158" s="280">
        <f t="shared" si="479"/>
        <v>0</v>
      </c>
      <c r="OF158" s="280">
        <f t="shared" si="479"/>
        <v>-8950000</v>
      </c>
      <c r="OI158" s="280">
        <f>-OI156</f>
        <v>-9250000</v>
      </c>
      <c r="OJ158" s="280">
        <f t="shared" ref="OJ158:OY158" si="481">-OJ156</f>
        <v>-9250000</v>
      </c>
      <c r="OK158" s="280">
        <f t="shared" si="481"/>
        <v>0</v>
      </c>
      <c r="OL158" s="280">
        <f t="shared" si="481"/>
        <v>-9250000</v>
      </c>
      <c r="OM158" s="280">
        <f t="shared" si="481"/>
        <v>0</v>
      </c>
      <c r="ON158" s="280">
        <f t="shared" si="481"/>
        <v>0</v>
      </c>
      <c r="OO158" s="280">
        <f t="shared" ref="OO158:OR158" si="482">-OO156</f>
        <v>0</v>
      </c>
      <c r="OP158" s="280">
        <f t="shared" si="482"/>
        <v>0</v>
      </c>
      <c r="OQ158" s="280">
        <f t="shared" si="482"/>
        <v>0</v>
      </c>
      <c r="OR158" s="280">
        <f t="shared" si="482"/>
        <v>0</v>
      </c>
      <c r="OS158" s="280">
        <f t="shared" si="481"/>
        <v>0</v>
      </c>
      <c r="OT158" s="280">
        <f t="shared" si="481"/>
        <v>0</v>
      </c>
      <c r="OU158" s="280">
        <f t="shared" ref="OU158:OV158" si="483">-OU156</f>
        <v>0</v>
      </c>
      <c r="OV158" s="280">
        <f t="shared" si="483"/>
        <v>0</v>
      </c>
      <c r="OW158" s="280">
        <f t="shared" ref="OW158:OX158" si="484">-OW156</f>
        <v>0</v>
      </c>
      <c r="OX158" s="280">
        <f t="shared" si="484"/>
        <v>0</v>
      </c>
      <c r="OY158" s="280">
        <f t="shared" si="481"/>
        <v>0</v>
      </c>
      <c r="OZ158" s="280">
        <f t="shared" ref="OZ158:PM158" si="485">-OZ156</f>
        <v>0</v>
      </c>
      <c r="PA158" s="280">
        <f t="shared" si="485"/>
        <v>0</v>
      </c>
      <c r="PB158" s="280">
        <f t="shared" si="485"/>
        <v>0</v>
      </c>
      <c r="PC158" s="280">
        <f t="shared" si="485"/>
        <v>0</v>
      </c>
      <c r="PD158" s="280">
        <f t="shared" si="485"/>
        <v>0</v>
      </c>
      <c r="PE158" s="280">
        <f t="shared" si="485"/>
        <v>0</v>
      </c>
      <c r="PF158" s="280">
        <f t="shared" ref="PF158" si="486">-PF156</f>
        <v>0</v>
      </c>
      <c r="PG158" s="280">
        <f t="shared" si="485"/>
        <v>0</v>
      </c>
      <c r="PH158" s="280">
        <f t="shared" si="485"/>
        <v>0</v>
      </c>
      <c r="PI158" s="280">
        <f t="shared" si="485"/>
        <v>0</v>
      </c>
      <c r="PJ158" s="280">
        <f t="shared" si="485"/>
        <v>0</v>
      </c>
      <c r="PK158" s="280">
        <f t="shared" si="485"/>
        <v>0</v>
      </c>
      <c r="PL158" s="280">
        <f t="shared" si="485"/>
        <v>0</v>
      </c>
      <c r="PM158" s="280">
        <f t="shared" si="485"/>
        <v>-9250000</v>
      </c>
      <c r="PP158" s="280">
        <f>-PP156</f>
        <v>-24721500</v>
      </c>
      <c r="PQ158" s="280">
        <f t="shared" ref="PQ158:QD158" si="487">-PQ156</f>
        <v>0</v>
      </c>
      <c r="PR158" s="280">
        <f t="shared" ref="PR158:PU158" si="488">-PR156</f>
        <v>0</v>
      </c>
      <c r="PS158" s="280">
        <f t="shared" si="488"/>
        <v>0</v>
      </c>
      <c r="PT158" s="280">
        <f t="shared" si="488"/>
        <v>0</v>
      </c>
      <c r="PU158" s="280">
        <f t="shared" si="488"/>
        <v>0</v>
      </c>
      <c r="PV158" s="280">
        <f t="shared" si="487"/>
        <v>0</v>
      </c>
      <c r="PW158" s="280">
        <f t="shared" si="487"/>
        <v>0</v>
      </c>
      <c r="PX158" s="280">
        <f t="shared" si="487"/>
        <v>0</v>
      </c>
      <c r="PY158" s="280">
        <f t="shared" si="487"/>
        <v>0</v>
      </c>
      <c r="PZ158" s="280">
        <f t="shared" ref="PZ158:QC158" si="489">-PZ156</f>
        <v>0</v>
      </c>
      <c r="QA158" s="280">
        <f t="shared" si="489"/>
        <v>0</v>
      </c>
      <c r="QB158" s="280">
        <f t="shared" si="489"/>
        <v>0</v>
      </c>
      <c r="QC158" s="280">
        <f t="shared" si="489"/>
        <v>0</v>
      </c>
      <c r="QD158" s="280">
        <f t="shared" si="487"/>
        <v>0</v>
      </c>
      <c r="QE158" s="280">
        <f t="shared" ref="QE158:QG158" si="490">-QE156</f>
        <v>0</v>
      </c>
      <c r="QF158" s="280">
        <f t="shared" ref="QF158:QT158" si="491">-QF156</f>
        <v>0</v>
      </c>
      <c r="QG158" s="280">
        <f t="shared" si="490"/>
        <v>0</v>
      </c>
      <c r="QH158" s="280">
        <f t="shared" si="491"/>
        <v>0</v>
      </c>
      <c r="QI158" s="280">
        <f t="shared" si="491"/>
        <v>0</v>
      </c>
      <c r="QJ158" s="280">
        <f t="shared" si="491"/>
        <v>0</v>
      </c>
      <c r="QK158" s="280">
        <f t="shared" si="491"/>
        <v>0</v>
      </c>
      <c r="QL158" s="280">
        <f t="shared" si="491"/>
        <v>0</v>
      </c>
      <c r="QM158" s="280">
        <f t="shared" ref="QM158" si="492">-QM156</f>
        <v>0</v>
      </c>
      <c r="QN158" s="280">
        <f t="shared" si="491"/>
        <v>0</v>
      </c>
      <c r="QO158" s="280">
        <f t="shared" si="491"/>
        <v>0</v>
      </c>
      <c r="QP158" s="280">
        <f t="shared" si="491"/>
        <v>0</v>
      </c>
      <c r="QQ158" s="280">
        <f t="shared" si="491"/>
        <v>0</v>
      </c>
      <c r="QR158" s="280">
        <f t="shared" si="491"/>
        <v>0</v>
      </c>
      <c r="QS158" s="280">
        <f t="shared" si="491"/>
        <v>0</v>
      </c>
      <c r="QT158" s="280">
        <f t="shared" si="491"/>
        <v>-24721500</v>
      </c>
      <c r="QU158" s="235"/>
      <c r="QV158" s="235"/>
      <c r="QW158" s="280">
        <f>-QW156</f>
        <v>0</v>
      </c>
      <c r="QX158" s="280">
        <f t="shared" ref="QX158:RM158" si="493">-QX156</f>
        <v>0</v>
      </c>
      <c r="QY158" s="280">
        <f t="shared" si="493"/>
        <v>0</v>
      </c>
      <c r="QZ158" s="280">
        <f t="shared" si="493"/>
        <v>0</v>
      </c>
      <c r="RA158" s="280">
        <f t="shared" si="493"/>
        <v>0</v>
      </c>
      <c r="RB158" s="280">
        <f t="shared" si="493"/>
        <v>0</v>
      </c>
      <c r="RC158" s="280">
        <f t="shared" ref="RC158:RF158" si="494">-RC156</f>
        <v>0</v>
      </c>
      <c r="RD158" s="280">
        <f t="shared" si="494"/>
        <v>0</v>
      </c>
      <c r="RE158" s="280">
        <f t="shared" si="494"/>
        <v>0</v>
      </c>
      <c r="RF158" s="280">
        <f t="shared" si="494"/>
        <v>0</v>
      </c>
      <c r="RG158" s="280">
        <f t="shared" si="493"/>
        <v>0</v>
      </c>
      <c r="RH158" s="280">
        <f t="shared" si="493"/>
        <v>0</v>
      </c>
      <c r="RI158" s="280">
        <f t="shared" ref="RI158:RJ158" si="495">-RI156</f>
        <v>0</v>
      </c>
      <c r="RJ158" s="280">
        <f t="shared" si="495"/>
        <v>0</v>
      </c>
      <c r="RK158" s="280">
        <f t="shared" ref="RK158:RL158" si="496">-RK156</f>
        <v>0</v>
      </c>
      <c r="RL158" s="280">
        <f t="shared" si="496"/>
        <v>0</v>
      </c>
      <c r="RM158" s="280">
        <f t="shared" si="493"/>
        <v>0</v>
      </c>
      <c r="RN158" s="280">
        <f t="shared" ref="RN158:SA158" si="497">-RN156</f>
        <v>0</v>
      </c>
      <c r="RO158" s="280">
        <f t="shared" si="497"/>
        <v>0</v>
      </c>
      <c r="RP158" s="280">
        <f t="shared" si="497"/>
        <v>0</v>
      </c>
      <c r="RQ158" s="280">
        <f t="shared" si="497"/>
        <v>0</v>
      </c>
      <c r="RR158" s="280">
        <f t="shared" si="497"/>
        <v>0</v>
      </c>
      <c r="RS158" s="280">
        <f t="shared" si="497"/>
        <v>0</v>
      </c>
      <c r="RT158" s="280">
        <f t="shared" ref="RT158" si="498">-RT156</f>
        <v>0</v>
      </c>
      <c r="RU158" s="280">
        <f t="shared" si="497"/>
        <v>0</v>
      </c>
      <c r="RV158" s="280">
        <f t="shared" si="497"/>
        <v>0</v>
      </c>
      <c r="RW158" s="280">
        <f t="shared" si="497"/>
        <v>0</v>
      </c>
      <c r="RX158" s="280">
        <f t="shared" si="497"/>
        <v>0</v>
      </c>
      <c r="RY158" s="280">
        <f t="shared" si="497"/>
        <v>0</v>
      </c>
      <c r="RZ158" s="280">
        <f t="shared" si="497"/>
        <v>0</v>
      </c>
      <c r="SA158" s="280">
        <f t="shared" si="497"/>
        <v>0</v>
      </c>
    </row>
    <row r="159" spans="1:495">
      <c r="A159" s="603">
        <f t="shared" si="349"/>
        <v>147</v>
      </c>
      <c r="B159" s="265"/>
      <c r="C159" s="267"/>
      <c r="D159" s="270"/>
      <c r="E159" s="270"/>
      <c r="F159" s="270"/>
      <c r="G159" s="267"/>
      <c r="H159" s="267"/>
      <c r="I159" s="267"/>
      <c r="J159" s="267"/>
      <c r="K159" s="267"/>
      <c r="L159" s="267"/>
      <c r="M159" s="267"/>
      <c r="N159" s="267"/>
      <c r="O159" s="267"/>
      <c r="P159" s="267"/>
      <c r="Q159" s="267"/>
      <c r="R159" s="267"/>
      <c r="S159" s="267"/>
      <c r="T159" s="267"/>
      <c r="U159" s="267"/>
      <c r="V159" s="267"/>
      <c r="W159" s="267"/>
      <c r="X159" s="267"/>
      <c r="Y159" s="267"/>
      <c r="Z159" s="267"/>
      <c r="AA159" s="267"/>
      <c r="AB159" s="267"/>
      <c r="AC159" s="267"/>
      <c r="AD159" s="267"/>
      <c r="AE159" s="267"/>
      <c r="AF159" s="267"/>
      <c r="AG159" s="267"/>
      <c r="AH159" s="255"/>
      <c r="AI159" s="255"/>
      <c r="AJ159" s="270"/>
      <c r="AK159" s="270"/>
      <c r="AL159" s="270"/>
      <c r="AM159" s="270"/>
      <c r="AN159" s="270"/>
      <c r="AO159" s="270"/>
      <c r="AP159" s="270"/>
      <c r="AQ159" s="270"/>
      <c r="AR159" s="270"/>
      <c r="AS159" s="270"/>
      <c r="AT159" s="270"/>
      <c r="AU159" s="270"/>
      <c r="AV159" s="270"/>
      <c r="AW159" s="270"/>
      <c r="AX159" s="270"/>
      <c r="AY159" s="270"/>
      <c r="AZ159" s="270"/>
      <c r="BA159" s="270"/>
      <c r="BB159" s="270"/>
      <c r="BC159" s="267"/>
      <c r="BD159" s="267"/>
      <c r="BE159" s="267"/>
      <c r="BF159" s="267"/>
      <c r="BG159" s="267"/>
      <c r="BH159" s="267"/>
      <c r="BI159" s="267"/>
      <c r="BJ159" s="267"/>
      <c r="BK159" s="267"/>
      <c r="BL159" s="267"/>
      <c r="BM159" s="267"/>
      <c r="BN159" s="267"/>
      <c r="BO159" s="255"/>
      <c r="BP159" s="255"/>
      <c r="BQ159" s="270"/>
      <c r="BR159" s="270"/>
      <c r="BS159" s="270"/>
      <c r="BT159" s="270"/>
      <c r="BU159" s="270"/>
      <c r="BV159" s="270"/>
      <c r="BW159" s="270"/>
      <c r="BX159" s="270"/>
      <c r="BY159" s="270"/>
      <c r="BZ159" s="270"/>
      <c r="CA159" s="270"/>
      <c r="CB159" s="270"/>
      <c r="CC159" s="270"/>
      <c r="CD159" s="270"/>
      <c r="CE159" s="270"/>
      <c r="CF159" s="270"/>
      <c r="CG159" s="270"/>
      <c r="CH159" s="270"/>
      <c r="CI159" s="270"/>
      <c r="CJ159" s="267"/>
      <c r="CK159" s="267"/>
      <c r="CL159" s="267"/>
      <c r="CM159" s="267"/>
      <c r="CN159" s="267"/>
      <c r="CO159" s="267"/>
      <c r="CP159" s="267"/>
      <c r="CQ159" s="267"/>
      <c r="CR159" s="267"/>
      <c r="CS159" s="267"/>
      <c r="CT159" s="267"/>
      <c r="CU159" s="267"/>
      <c r="CV159" s="255"/>
      <c r="CW159" s="255"/>
      <c r="CX159" s="270"/>
      <c r="CY159" s="270"/>
      <c r="CZ159" s="270"/>
      <c r="DA159" s="270"/>
      <c r="DB159" s="270"/>
      <c r="DC159" s="270"/>
      <c r="DD159" s="270"/>
      <c r="DE159" s="270"/>
      <c r="DF159" s="270"/>
      <c r="DG159" s="270"/>
      <c r="DH159" s="270"/>
      <c r="DI159" s="270"/>
      <c r="DJ159" s="270"/>
      <c r="DK159" s="270"/>
      <c r="DL159" s="270"/>
      <c r="DM159" s="270"/>
      <c r="DN159" s="270"/>
      <c r="DO159" s="270"/>
      <c r="DP159" s="270"/>
      <c r="DQ159" s="267"/>
      <c r="DR159" s="267"/>
      <c r="DS159" s="267"/>
      <c r="DT159" s="267"/>
      <c r="DU159" s="267"/>
      <c r="DV159" s="267"/>
      <c r="DW159" s="267"/>
      <c r="DX159" s="267"/>
      <c r="DY159" s="267"/>
      <c r="DZ159" s="267"/>
      <c r="EA159" s="267"/>
      <c r="EB159" s="267"/>
      <c r="EC159" s="255"/>
      <c r="ED159" s="255"/>
      <c r="EE159" s="270"/>
      <c r="EF159" s="270"/>
      <c r="EG159" s="270"/>
      <c r="EH159" s="270"/>
      <c r="EI159" s="270"/>
      <c r="EJ159" s="270"/>
      <c r="EK159" s="270"/>
      <c r="EL159" s="270"/>
      <c r="EM159" s="270"/>
      <c r="EN159" s="270"/>
      <c r="EO159" s="270"/>
      <c r="EP159" s="270"/>
      <c r="EQ159" s="270"/>
      <c r="ER159" s="270"/>
      <c r="ES159" s="270"/>
      <c r="ET159" s="270"/>
      <c r="EU159" s="270"/>
      <c r="EV159" s="270"/>
      <c r="EW159" s="270"/>
      <c r="EX159" s="267"/>
      <c r="EY159" s="267"/>
      <c r="EZ159" s="267"/>
      <c r="FA159" s="267"/>
      <c r="FB159" s="267"/>
      <c r="FC159" s="267"/>
      <c r="FD159" s="267"/>
      <c r="FE159" s="267"/>
      <c r="FF159" s="267"/>
      <c r="FG159" s="267"/>
      <c r="FH159" s="267"/>
      <c r="FI159" s="267"/>
      <c r="FJ159" s="255"/>
      <c r="FK159" s="255"/>
      <c r="FL159" s="270"/>
      <c r="FM159" s="270"/>
      <c r="FN159" s="270"/>
      <c r="FO159" s="270"/>
      <c r="FP159" s="270"/>
      <c r="FQ159" s="270"/>
      <c r="FR159" s="270"/>
      <c r="FS159" s="270"/>
      <c r="FT159" s="270"/>
      <c r="FU159" s="270"/>
      <c r="FV159" s="270"/>
      <c r="FW159" s="270"/>
      <c r="FX159" s="270"/>
      <c r="FY159" s="270"/>
      <c r="FZ159" s="270"/>
      <c r="GA159" s="270"/>
      <c r="GB159" s="270"/>
      <c r="GC159" s="270"/>
      <c r="GD159" s="270"/>
      <c r="GE159" s="267"/>
      <c r="GF159" s="267"/>
      <c r="GG159" s="267"/>
      <c r="GH159" s="267"/>
      <c r="GI159" s="267"/>
      <c r="GJ159" s="267"/>
      <c r="GK159" s="267"/>
      <c r="GL159" s="267"/>
      <c r="GM159" s="267"/>
      <c r="GN159" s="267"/>
      <c r="GO159" s="267"/>
      <c r="GP159" s="267"/>
      <c r="GQ159" s="255"/>
      <c r="GR159" s="255"/>
      <c r="GS159" s="270"/>
      <c r="GT159" s="270"/>
      <c r="GU159" s="270"/>
      <c r="GV159" s="270"/>
      <c r="GW159" s="270"/>
      <c r="GX159" s="270"/>
      <c r="GY159" s="270"/>
      <c r="GZ159" s="270"/>
      <c r="HA159" s="270"/>
      <c r="HB159" s="270"/>
      <c r="HC159" s="270"/>
      <c r="HD159" s="270"/>
      <c r="HE159" s="270"/>
      <c r="HF159" s="270"/>
      <c r="HG159" s="270"/>
      <c r="HH159" s="270"/>
      <c r="HI159" s="270"/>
      <c r="HJ159" s="270"/>
      <c r="HK159" s="270"/>
      <c r="HL159" s="267"/>
      <c r="HM159" s="267"/>
      <c r="HN159" s="267"/>
      <c r="HO159" s="267"/>
      <c r="HP159" s="267"/>
      <c r="HQ159" s="267"/>
      <c r="HR159" s="267"/>
      <c r="HS159" s="267"/>
      <c r="HT159" s="267"/>
      <c r="HU159" s="267"/>
      <c r="HV159" s="267"/>
      <c r="HW159" s="267"/>
      <c r="HZ159" s="270"/>
      <c r="IA159" s="270"/>
      <c r="IB159" s="270"/>
      <c r="IC159" s="270"/>
      <c r="ID159" s="270"/>
      <c r="IE159" s="270"/>
      <c r="IF159" s="270"/>
      <c r="IG159" s="270"/>
      <c r="IH159" s="270"/>
      <c r="II159" s="271"/>
      <c r="IJ159" s="270"/>
      <c r="IK159" s="270"/>
      <c r="IL159" s="270"/>
      <c r="IM159" s="270"/>
      <c r="IN159" s="270"/>
      <c r="IO159" s="270"/>
      <c r="IP159" s="270"/>
      <c r="IQ159" s="270"/>
      <c r="IR159" s="270"/>
      <c r="IS159" s="267"/>
      <c r="IT159" s="267"/>
      <c r="IU159" s="267"/>
      <c r="IV159" s="267"/>
      <c r="IW159" s="267"/>
      <c r="IX159" s="267"/>
      <c r="IY159" s="267"/>
      <c r="IZ159" s="267"/>
      <c r="JA159" s="267"/>
      <c r="JB159" s="267"/>
      <c r="JC159" s="272"/>
      <c r="JD159" s="270"/>
      <c r="JE159" s="234"/>
      <c r="JG159" s="270"/>
      <c r="JH159" s="270"/>
      <c r="JI159" s="270"/>
      <c r="JJ159" s="273"/>
      <c r="JK159" s="270"/>
      <c r="JL159" s="270"/>
      <c r="JM159" s="270"/>
      <c r="JN159" s="270"/>
      <c r="JO159" s="270"/>
      <c r="JP159" s="270"/>
      <c r="JQ159" s="270"/>
      <c r="JR159" s="270"/>
      <c r="JS159" s="270"/>
      <c r="JT159" s="270"/>
      <c r="JU159" s="270"/>
      <c r="JV159" s="270"/>
      <c r="JW159" s="270"/>
      <c r="JX159" s="270"/>
      <c r="JY159" s="270"/>
      <c r="JZ159" s="267"/>
      <c r="KA159" s="267"/>
      <c r="KB159" s="267"/>
      <c r="KC159" s="267"/>
      <c r="KD159" s="267"/>
      <c r="KE159" s="267"/>
      <c r="KF159" s="267"/>
      <c r="KG159" s="267"/>
      <c r="KH159" s="267"/>
      <c r="KI159" s="267"/>
      <c r="KJ159" s="267"/>
      <c r="KK159" s="267"/>
      <c r="KL159" s="234"/>
      <c r="KN159" s="270"/>
      <c r="KO159" s="270"/>
      <c r="KP159" s="270"/>
      <c r="KQ159" s="270"/>
      <c r="KR159" s="270"/>
      <c r="KS159" s="270"/>
      <c r="KT159" s="270"/>
      <c r="KU159" s="270"/>
      <c r="KV159" s="270"/>
      <c r="KW159" s="270"/>
      <c r="KX159" s="270"/>
      <c r="KY159" s="270"/>
      <c r="KZ159" s="270"/>
      <c r="LA159" s="270"/>
      <c r="LB159" s="270"/>
      <c r="LC159" s="270"/>
      <c r="LD159" s="270"/>
      <c r="LE159" s="270"/>
      <c r="LF159" s="270"/>
      <c r="LG159" s="267"/>
      <c r="LH159" s="267"/>
      <c r="LI159" s="267"/>
      <c r="LJ159" s="267"/>
      <c r="LK159" s="267"/>
      <c r="LL159" s="267"/>
      <c r="LM159" s="267"/>
      <c r="LN159" s="267"/>
      <c r="LO159" s="267"/>
      <c r="LP159" s="267"/>
      <c r="LQ159" s="267"/>
      <c r="LR159" s="267"/>
      <c r="LU159" s="270"/>
      <c r="LV159" s="270"/>
      <c r="LW159" s="270"/>
      <c r="LX159" s="270"/>
      <c r="LY159" s="270"/>
      <c r="LZ159" s="270"/>
      <c r="MA159" s="270"/>
      <c r="MB159" s="270"/>
      <c r="MC159" s="270"/>
      <c r="MD159" s="270"/>
      <c r="ME159" s="270"/>
      <c r="MF159" s="270"/>
      <c r="MG159" s="270"/>
      <c r="MH159" s="270"/>
      <c r="MI159" s="270"/>
      <c r="MJ159" s="270"/>
      <c r="MK159" s="270"/>
      <c r="ML159" s="270"/>
      <c r="MM159" s="270"/>
      <c r="MN159" s="267"/>
      <c r="MO159" s="267"/>
      <c r="MP159" s="267"/>
      <c r="MQ159" s="267"/>
      <c r="MR159" s="267"/>
      <c r="MS159" s="267"/>
      <c r="MT159" s="267"/>
      <c r="MU159" s="267"/>
      <c r="MV159" s="267"/>
      <c r="MW159" s="267"/>
      <c r="MX159" s="267"/>
      <c r="MY159" s="267"/>
      <c r="NB159" s="270"/>
      <c r="NC159" s="270"/>
      <c r="ND159" s="270"/>
      <c r="NE159" s="270"/>
      <c r="NF159" s="270"/>
      <c r="NG159" s="270"/>
      <c r="NH159" s="270"/>
      <c r="NI159" s="270"/>
      <c r="NJ159" s="270"/>
      <c r="NK159" s="270"/>
      <c r="NL159" s="270"/>
      <c r="NM159" s="270"/>
      <c r="NN159" s="270"/>
      <c r="NO159" s="270"/>
      <c r="NP159" s="270"/>
      <c r="NQ159" s="270"/>
      <c r="NR159" s="270"/>
      <c r="NS159" s="270"/>
      <c r="NT159" s="270"/>
      <c r="NU159" s="267"/>
      <c r="NV159" s="267"/>
      <c r="NW159" s="267"/>
      <c r="NX159" s="267"/>
      <c r="NY159" s="267"/>
      <c r="NZ159" s="267"/>
      <c r="OA159" s="267"/>
      <c r="OB159" s="267"/>
      <c r="OC159" s="267"/>
      <c r="OD159" s="267"/>
      <c r="OE159" s="267"/>
      <c r="OF159" s="267"/>
      <c r="OI159" s="270"/>
      <c r="OJ159" s="270"/>
      <c r="OK159" s="270"/>
      <c r="OL159" s="270"/>
      <c r="OM159" s="270"/>
      <c r="ON159" s="270"/>
      <c r="OO159" s="270"/>
      <c r="OP159" s="270"/>
      <c r="OQ159" s="270"/>
      <c r="OR159" s="270"/>
      <c r="OS159" s="270"/>
      <c r="OT159" s="270"/>
      <c r="OU159" s="270"/>
      <c r="OV159" s="270"/>
      <c r="OW159" s="270"/>
      <c r="OX159" s="270"/>
      <c r="OY159" s="270"/>
      <c r="OZ159" s="270"/>
      <c r="PA159" s="270"/>
      <c r="PB159" s="267"/>
      <c r="PC159" s="267"/>
      <c r="PD159" s="267"/>
      <c r="PE159" s="267"/>
      <c r="PF159" s="267"/>
      <c r="PG159" s="267"/>
      <c r="PH159" s="267"/>
      <c r="PI159" s="267"/>
      <c r="PJ159" s="267"/>
      <c r="PK159" s="267"/>
      <c r="PL159" s="267"/>
      <c r="PM159" s="267"/>
      <c r="PP159" s="270"/>
      <c r="PQ159" s="270"/>
      <c r="PR159" s="270"/>
      <c r="PS159" s="270"/>
      <c r="PT159" s="270"/>
      <c r="PU159" s="270"/>
      <c r="PV159" s="270"/>
      <c r="PW159" s="270"/>
      <c r="PX159" s="270"/>
      <c r="PY159" s="270"/>
      <c r="PZ159" s="270"/>
      <c r="QA159" s="270"/>
      <c r="QB159" s="270"/>
      <c r="QC159" s="270"/>
      <c r="QD159" s="270"/>
      <c r="QE159" s="270"/>
      <c r="QF159" s="270"/>
      <c r="QG159" s="270"/>
      <c r="QH159" s="270"/>
      <c r="QI159" s="267"/>
      <c r="QJ159" s="267"/>
      <c r="QK159" s="267"/>
      <c r="QL159" s="267"/>
      <c r="QM159" s="267"/>
      <c r="QN159" s="267"/>
      <c r="QO159" s="267"/>
      <c r="QP159" s="267"/>
      <c r="QQ159" s="267"/>
      <c r="QR159" s="267"/>
      <c r="QS159" s="267"/>
      <c r="QT159" s="267"/>
      <c r="QU159" s="235"/>
      <c r="QV159" s="235"/>
      <c r="QW159" s="270"/>
      <c r="QX159" s="270"/>
      <c r="QY159" s="270"/>
      <c r="QZ159" s="270"/>
      <c r="RA159" s="270"/>
      <c r="RB159" s="270"/>
      <c r="RC159" s="270"/>
      <c r="RD159" s="270"/>
      <c r="RE159" s="270"/>
      <c r="RF159" s="270"/>
      <c r="RG159" s="270"/>
      <c r="RH159" s="270"/>
      <c r="RI159" s="270"/>
      <c r="RJ159" s="270"/>
      <c r="RK159" s="270"/>
      <c r="RL159" s="270"/>
      <c r="RM159" s="270"/>
      <c r="RN159" s="270"/>
      <c r="RO159" s="270"/>
      <c r="RP159" s="267"/>
      <c r="RQ159" s="267"/>
      <c r="RR159" s="267"/>
      <c r="RS159" s="267"/>
      <c r="RT159" s="267"/>
      <c r="RU159" s="267"/>
      <c r="RV159" s="267"/>
      <c r="RW159" s="267"/>
      <c r="RX159" s="267"/>
      <c r="RY159" s="267"/>
      <c r="RZ159" s="267"/>
      <c r="SA159" s="267"/>
    </row>
    <row r="160" spans="1:495" s="347" customFormat="1" ht="15">
      <c r="A160" s="607">
        <f t="shared" si="349"/>
        <v>148</v>
      </c>
      <c r="B160" s="483" t="s">
        <v>135</v>
      </c>
      <c r="C160" s="343">
        <f>ROUND(C154+C158,-1)</f>
        <v>0</v>
      </c>
      <c r="D160" s="344">
        <f t="shared" ref="D160:AG160" si="499">ROUND(D154+D158,-1)</f>
        <v>0</v>
      </c>
      <c r="E160" s="344">
        <f t="shared" si="499"/>
        <v>0</v>
      </c>
      <c r="F160" s="344">
        <f t="shared" si="499"/>
        <v>0</v>
      </c>
      <c r="G160" s="344">
        <f t="shared" si="499"/>
        <v>0</v>
      </c>
      <c r="H160" s="344">
        <f t="shared" si="499"/>
        <v>0</v>
      </c>
      <c r="I160" s="344">
        <f t="shared" ref="I160" si="500">ROUND(I154+I158,-1)</f>
        <v>0</v>
      </c>
      <c r="J160" s="344">
        <f t="shared" ref="J160:K160" si="501">ROUND(J154+J158,-1)</f>
        <v>0</v>
      </c>
      <c r="K160" s="344">
        <f t="shared" si="501"/>
        <v>0</v>
      </c>
      <c r="L160" s="344">
        <f t="shared" si="499"/>
        <v>0</v>
      </c>
      <c r="M160" s="344">
        <f t="shared" ref="M160:N160" si="502">ROUND(M154+M158,-1)</f>
        <v>0</v>
      </c>
      <c r="N160" s="344">
        <f t="shared" si="502"/>
        <v>0</v>
      </c>
      <c r="O160" s="344">
        <f t="shared" ref="O160:P160" si="503">ROUND(O154+O158,-1)</f>
        <v>0</v>
      </c>
      <c r="P160" s="344">
        <f t="shared" si="503"/>
        <v>0</v>
      </c>
      <c r="Q160" s="344">
        <f t="shared" si="499"/>
        <v>0</v>
      </c>
      <c r="R160" s="344">
        <f t="shared" ref="R160:S160" si="504">ROUND(R154+R158,-1)</f>
        <v>0</v>
      </c>
      <c r="S160" s="344">
        <f t="shared" si="504"/>
        <v>0</v>
      </c>
      <c r="T160" s="344">
        <f t="shared" si="499"/>
        <v>0</v>
      </c>
      <c r="U160" s="344">
        <f t="shared" ref="U160:V160" si="505">ROUND(U154+U158,-1)</f>
        <v>0</v>
      </c>
      <c r="V160" s="344">
        <f t="shared" si="505"/>
        <v>0</v>
      </c>
      <c r="W160" s="344">
        <f t="shared" si="499"/>
        <v>0</v>
      </c>
      <c r="X160" s="344">
        <f t="shared" si="499"/>
        <v>0</v>
      </c>
      <c r="Y160" s="344">
        <f t="shared" si="499"/>
        <v>0</v>
      </c>
      <c r="Z160" s="344">
        <f t="shared" ref="Z160:AA160" si="506">ROUND(Z154+Z158,-1)</f>
        <v>0</v>
      </c>
      <c r="AA160" s="344">
        <f t="shared" si="506"/>
        <v>0</v>
      </c>
      <c r="AB160" s="344">
        <f t="shared" si="499"/>
        <v>0</v>
      </c>
      <c r="AC160" s="344">
        <f t="shared" ref="AC160:AD160" si="507">ROUND(AC154+AC158,-1)</f>
        <v>0</v>
      </c>
      <c r="AD160" s="344">
        <f t="shared" si="507"/>
        <v>0</v>
      </c>
      <c r="AE160" s="344">
        <f t="shared" si="499"/>
        <v>0</v>
      </c>
      <c r="AF160" s="344">
        <f t="shared" si="499"/>
        <v>0</v>
      </c>
      <c r="AG160" s="344">
        <f t="shared" si="499"/>
        <v>0</v>
      </c>
      <c r="AH160" s="345"/>
      <c r="AI160" s="345"/>
      <c r="AJ160" s="344">
        <f>ROUND(AJ154+AJ158,-1)</f>
        <v>0</v>
      </c>
      <c r="AK160" s="344">
        <f t="shared" ref="AK160:BN160" si="508">ROUND(AK154+AK158,-1)</f>
        <v>0</v>
      </c>
      <c r="AL160" s="344">
        <f t="shared" si="508"/>
        <v>0</v>
      </c>
      <c r="AM160" s="344">
        <f t="shared" si="508"/>
        <v>0</v>
      </c>
      <c r="AN160" s="344">
        <f t="shared" ref="AN160" si="509">ROUND(AN154+AN158,-1)</f>
        <v>0</v>
      </c>
      <c r="AO160" s="344">
        <f t="shared" si="508"/>
        <v>0</v>
      </c>
      <c r="AP160" s="344">
        <f t="shared" ref="AP160:AR160" si="510">ROUND(AP154+AP158,-1)</f>
        <v>0</v>
      </c>
      <c r="AQ160" s="344">
        <f t="shared" si="510"/>
        <v>0</v>
      </c>
      <c r="AR160" s="344">
        <f t="shared" si="510"/>
        <v>0</v>
      </c>
      <c r="AS160" s="344">
        <f t="shared" si="508"/>
        <v>0</v>
      </c>
      <c r="AT160" s="344">
        <f t="shared" si="508"/>
        <v>0</v>
      </c>
      <c r="AU160" s="344">
        <f t="shared" si="508"/>
        <v>0</v>
      </c>
      <c r="AV160" s="344">
        <f t="shared" ref="AV160:AX160" si="511">ROUND(AV154+AV158,-1)</f>
        <v>0</v>
      </c>
      <c r="AW160" s="344">
        <f t="shared" si="511"/>
        <v>0</v>
      </c>
      <c r="AX160" s="344">
        <f t="shared" si="511"/>
        <v>0</v>
      </c>
      <c r="AY160" s="344">
        <f t="shared" si="508"/>
        <v>0</v>
      </c>
      <c r="AZ160" s="344">
        <f t="shared" ref="AZ160:BA160" si="512">ROUND(AZ154+AZ158,-1)</f>
        <v>0</v>
      </c>
      <c r="BA160" s="344">
        <f t="shared" si="512"/>
        <v>0</v>
      </c>
      <c r="BB160" s="344">
        <f t="shared" si="508"/>
        <v>0</v>
      </c>
      <c r="BC160" s="344">
        <f t="shared" si="508"/>
        <v>0</v>
      </c>
      <c r="BD160" s="344">
        <f t="shared" si="508"/>
        <v>0</v>
      </c>
      <c r="BE160" s="344">
        <f t="shared" si="508"/>
        <v>0</v>
      </c>
      <c r="BF160" s="344">
        <f t="shared" si="508"/>
        <v>0</v>
      </c>
      <c r="BG160" s="344">
        <f t="shared" si="508"/>
        <v>0</v>
      </c>
      <c r="BH160" s="344">
        <f t="shared" si="508"/>
        <v>0</v>
      </c>
      <c r="BI160" s="344">
        <f t="shared" si="508"/>
        <v>0</v>
      </c>
      <c r="BJ160" s="344">
        <f t="shared" si="508"/>
        <v>0</v>
      </c>
      <c r="BK160" s="344">
        <f t="shared" si="508"/>
        <v>0</v>
      </c>
      <c r="BL160" s="344">
        <f t="shared" si="508"/>
        <v>0</v>
      </c>
      <c r="BM160" s="344">
        <f t="shared" si="508"/>
        <v>0</v>
      </c>
      <c r="BN160" s="344">
        <f t="shared" si="508"/>
        <v>0</v>
      </c>
      <c r="BO160" s="345"/>
      <c r="BP160" s="345"/>
      <c r="BQ160" s="344">
        <f>ROUND(BQ154+BQ158,-1)</f>
        <v>0</v>
      </c>
      <c r="BR160" s="344">
        <f t="shared" ref="BR160:CU160" si="513">ROUND(BR154+BR158,-1)</f>
        <v>0</v>
      </c>
      <c r="BS160" s="344">
        <f t="shared" ref="BS160:BW160" si="514">ROUND(BS154+BS158,-1)</f>
        <v>0</v>
      </c>
      <c r="BT160" s="344">
        <f t="shared" si="514"/>
        <v>0</v>
      </c>
      <c r="BU160" s="344">
        <f t="shared" si="514"/>
        <v>0</v>
      </c>
      <c r="BV160" s="344">
        <f t="shared" si="514"/>
        <v>0</v>
      </c>
      <c r="BW160" s="344">
        <f t="shared" si="514"/>
        <v>0</v>
      </c>
      <c r="BX160" s="344">
        <f t="shared" si="513"/>
        <v>0</v>
      </c>
      <c r="BY160" s="344">
        <f t="shared" si="513"/>
        <v>0</v>
      </c>
      <c r="BZ160" s="344">
        <f t="shared" ref="BZ160" si="515">ROUND(BZ154+BZ158,-1)</f>
        <v>0</v>
      </c>
      <c r="CA160" s="344">
        <f t="shared" ref="CA160:CB160" si="516">ROUND(CA154+CA158,-1)</f>
        <v>0</v>
      </c>
      <c r="CB160" s="344">
        <f t="shared" si="516"/>
        <v>0</v>
      </c>
      <c r="CC160" s="344">
        <f t="shared" si="513"/>
        <v>0</v>
      </c>
      <c r="CD160" s="344">
        <f t="shared" si="513"/>
        <v>0</v>
      </c>
      <c r="CE160" s="344">
        <f t="shared" ref="CE160" si="517">ROUND(CE154+CE158,-1)</f>
        <v>0</v>
      </c>
      <c r="CF160" s="344">
        <f t="shared" ref="CF160:CH160" si="518">ROUND(CF154+CF158,-1)</f>
        <v>0</v>
      </c>
      <c r="CG160" s="344">
        <f t="shared" si="513"/>
        <v>0</v>
      </c>
      <c r="CH160" s="344">
        <f t="shared" si="518"/>
        <v>0</v>
      </c>
      <c r="CI160" s="344">
        <f t="shared" si="513"/>
        <v>0</v>
      </c>
      <c r="CJ160" s="344">
        <f t="shared" si="513"/>
        <v>0</v>
      </c>
      <c r="CK160" s="344">
        <f t="shared" si="513"/>
        <v>0</v>
      </c>
      <c r="CL160" s="344">
        <f t="shared" si="513"/>
        <v>0</v>
      </c>
      <c r="CM160" s="344">
        <f t="shared" si="513"/>
        <v>0</v>
      </c>
      <c r="CN160" s="344">
        <f t="shared" si="513"/>
        <v>0</v>
      </c>
      <c r="CO160" s="344">
        <f t="shared" si="513"/>
        <v>0</v>
      </c>
      <c r="CP160" s="344">
        <f t="shared" si="513"/>
        <v>0</v>
      </c>
      <c r="CQ160" s="344">
        <f t="shared" si="513"/>
        <v>0</v>
      </c>
      <c r="CR160" s="344">
        <f t="shared" si="513"/>
        <v>0</v>
      </c>
      <c r="CS160" s="344">
        <f t="shared" si="513"/>
        <v>0</v>
      </c>
      <c r="CT160" s="344">
        <f t="shared" si="513"/>
        <v>0</v>
      </c>
      <c r="CU160" s="344">
        <f t="shared" si="513"/>
        <v>0</v>
      </c>
      <c r="CV160" s="345"/>
      <c r="CW160" s="345"/>
      <c r="CX160" s="344">
        <f>ROUND(CX154+CX158,-1)</f>
        <v>0</v>
      </c>
      <c r="CY160" s="344">
        <f t="shared" ref="CY160:EB160" si="519">ROUND(CY154+CY158,-1)</f>
        <v>0</v>
      </c>
      <c r="CZ160" s="344">
        <f t="shared" si="519"/>
        <v>0</v>
      </c>
      <c r="DA160" s="344">
        <f t="shared" si="519"/>
        <v>0</v>
      </c>
      <c r="DB160" s="344">
        <f t="shared" si="519"/>
        <v>0</v>
      </c>
      <c r="DC160" s="344">
        <f t="shared" si="519"/>
        <v>0</v>
      </c>
      <c r="DD160" s="344">
        <f t="shared" ref="DD160:DG160" si="520">ROUND(DD154+DD158,-1)</f>
        <v>0</v>
      </c>
      <c r="DE160" s="344">
        <f t="shared" si="520"/>
        <v>0</v>
      </c>
      <c r="DF160" s="344">
        <f t="shared" si="520"/>
        <v>0</v>
      </c>
      <c r="DG160" s="344">
        <f t="shared" si="520"/>
        <v>0</v>
      </c>
      <c r="DH160" s="344">
        <f t="shared" si="519"/>
        <v>0</v>
      </c>
      <c r="DI160" s="344">
        <f t="shared" si="519"/>
        <v>0</v>
      </c>
      <c r="DJ160" s="344">
        <f t="shared" ref="DJ160:DK160" si="521">ROUND(DJ154+DJ158,-1)</f>
        <v>0</v>
      </c>
      <c r="DK160" s="344">
        <f t="shared" si="521"/>
        <v>0</v>
      </c>
      <c r="DL160" s="344">
        <f t="shared" ref="DL160" si="522">ROUND(DL154+DL158,-1)</f>
        <v>0</v>
      </c>
      <c r="DM160" s="344">
        <f t="shared" ref="DM160:DO160" si="523">ROUND(DM154+DM158,-1)</f>
        <v>0</v>
      </c>
      <c r="DN160" s="344">
        <f t="shared" si="519"/>
        <v>0</v>
      </c>
      <c r="DO160" s="344">
        <f t="shared" si="523"/>
        <v>0</v>
      </c>
      <c r="DP160" s="344">
        <f t="shared" si="519"/>
        <v>0</v>
      </c>
      <c r="DQ160" s="344">
        <f t="shared" si="519"/>
        <v>0</v>
      </c>
      <c r="DR160" s="344">
        <f t="shared" si="519"/>
        <v>0</v>
      </c>
      <c r="DS160" s="344">
        <f t="shared" si="519"/>
        <v>0</v>
      </c>
      <c r="DT160" s="344">
        <f t="shared" si="519"/>
        <v>0</v>
      </c>
      <c r="DU160" s="344">
        <f t="shared" si="519"/>
        <v>0</v>
      </c>
      <c r="DV160" s="344">
        <f t="shared" si="519"/>
        <v>0</v>
      </c>
      <c r="DW160" s="344">
        <f t="shared" si="519"/>
        <v>0</v>
      </c>
      <c r="DX160" s="344">
        <f t="shared" si="519"/>
        <v>0</v>
      </c>
      <c r="DY160" s="344">
        <f t="shared" si="519"/>
        <v>0</v>
      </c>
      <c r="DZ160" s="344">
        <f t="shared" si="519"/>
        <v>0</v>
      </c>
      <c r="EA160" s="344">
        <f t="shared" si="519"/>
        <v>0</v>
      </c>
      <c r="EB160" s="344">
        <f t="shared" si="519"/>
        <v>0</v>
      </c>
      <c r="EC160" s="345"/>
      <c r="ED160" s="345"/>
      <c r="EE160" s="344">
        <f>ROUND(EE154+EE158,-1)</f>
        <v>0</v>
      </c>
      <c r="EF160" s="344">
        <f t="shared" ref="EF160:FI160" si="524">ROUND(EF154+EF158,-1)</f>
        <v>0</v>
      </c>
      <c r="EG160" s="344">
        <f t="shared" si="524"/>
        <v>0</v>
      </c>
      <c r="EH160" s="344">
        <f t="shared" si="524"/>
        <v>0</v>
      </c>
      <c r="EI160" s="344">
        <f t="shared" si="524"/>
        <v>0</v>
      </c>
      <c r="EJ160" s="344">
        <f t="shared" si="524"/>
        <v>0</v>
      </c>
      <c r="EK160" s="344">
        <f t="shared" ref="EK160:EN160" si="525">ROUND(EK154+EK158,-1)</f>
        <v>0</v>
      </c>
      <c r="EL160" s="344">
        <f t="shared" si="525"/>
        <v>0</v>
      </c>
      <c r="EM160" s="344">
        <f t="shared" si="525"/>
        <v>0</v>
      </c>
      <c r="EN160" s="344">
        <f t="shared" si="525"/>
        <v>0</v>
      </c>
      <c r="EO160" s="344">
        <f t="shared" si="524"/>
        <v>0</v>
      </c>
      <c r="EP160" s="344">
        <f t="shared" si="524"/>
        <v>0</v>
      </c>
      <c r="EQ160" s="344">
        <f t="shared" si="524"/>
        <v>0</v>
      </c>
      <c r="ER160" s="344">
        <f t="shared" ref="ER160" si="526">ROUND(ER154+ER158,-1)</f>
        <v>0</v>
      </c>
      <c r="ES160" s="344">
        <f t="shared" ref="ES160:EU160" si="527">ROUND(ES154+ES158,-1)</f>
        <v>0</v>
      </c>
      <c r="ET160" s="344">
        <f t="shared" si="527"/>
        <v>0</v>
      </c>
      <c r="EU160" s="344">
        <f t="shared" si="527"/>
        <v>0</v>
      </c>
      <c r="EV160" s="344">
        <f t="shared" si="524"/>
        <v>0</v>
      </c>
      <c r="EW160" s="344">
        <f t="shared" si="524"/>
        <v>0</v>
      </c>
      <c r="EX160" s="344">
        <f t="shared" si="524"/>
        <v>0</v>
      </c>
      <c r="EY160" s="344">
        <f t="shared" si="524"/>
        <v>0</v>
      </c>
      <c r="EZ160" s="344">
        <f t="shared" si="524"/>
        <v>0</v>
      </c>
      <c r="FA160" s="344">
        <f t="shared" si="524"/>
        <v>0</v>
      </c>
      <c r="FB160" s="344">
        <f t="shared" si="524"/>
        <v>0</v>
      </c>
      <c r="FC160" s="344">
        <f t="shared" si="524"/>
        <v>0</v>
      </c>
      <c r="FD160" s="344">
        <f t="shared" si="524"/>
        <v>0</v>
      </c>
      <c r="FE160" s="344">
        <f t="shared" si="524"/>
        <v>0</v>
      </c>
      <c r="FF160" s="344">
        <f t="shared" si="524"/>
        <v>0</v>
      </c>
      <c r="FG160" s="344">
        <f t="shared" si="524"/>
        <v>0</v>
      </c>
      <c r="FH160" s="344">
        <f t="shared" si="524"/>
        <v>0</v>
      </c>
      <c r="FI160" s="344">
        <f t="shared" si="524"/>
        <v>0</v>
      </c>
      <c r="FJ160" s="345"/>
      <c r="FK160" s="345"/>
      <c r="FL160" s="344">
        <f>ROUND(FL154+FL158,-1)</f>
        <v>0</v>
      </c>
      <c r="FM160" s="344">
        <f t="shared" ref="FM160:GB160" si="528">ROUND(FM154+FM158,-1)</f>
        <v>0</v>
      </c>
      <c r="FN160" s="344">
        <f t="shared" si="528"/>
        <v>0</v>
      </c>
      <c r="FO160" s="344">
        <f t="shared" si="528"/>
        <v>0</v>
      </c>
      <c r="FP160" s="344">
        <f t="shared" si="528"/>
        <v>0</v>
      </c>
      <c r="FQ160" s="344">
        <f t="shared" si="528"/>
        <v>0</v>
      </c>
      <c r="FR160" s="344">
        <f t="shared" ref="FR160:FU160" si="529">ROUND(FR154+FR158,-1)</f>
        <v>0</v>
      </c>
      <c r="FS160" s="344">
        <f t="shared" si="529"/>
        <v>0</v>
      </c>
      <c r="FT160" s="344">
        <f t="shared" si="529"/>
        <v>0</v>
      </c>
      <c r="FU160" s="344">
        <f t="shared" si="529"/>
        <v>0</v>
      </c>
      <c r="FV160" s="344">
        <f t="shared" si="528"/>
        <v>0</v>
      </c>
      <c r="FW160" s="344">
        <f t="shared" si="528"/>
        <v>0</v>
      </c>
      <c r="FX160" s="344">
        <f t="shared" ref="FX160:FY160" si="530">ROUND(FX154+FX158,-1)</f>
        <v>0</v>
      </c>
      <c r="FY160" s="344">
        <f t="shared" si="530"/>
        <v>0</v>
      </c>
      <c r="FZ160" s="344">
        <f t="shared" ref="FZ160:GA160" si="531">ROUND(FZ154+FZ158,-1)</f>
        <v>0</v>
      </c>
      <c r="GA160" s="344">
        <f t="shared" si="531"/>
        <v>0</v>
      </c>
      <c r="GB160" s="344">
        <f t="shared" si="528"/>
        <v>0</v>
      </c>
      <c r="GC160" s="344">
        <f t="shared" ref="GC160:GP160" si="532">ROUND(GC154+GC158,-1)</f>
        <v>0</v>
      </c>
      <c r="GD160" s="344">
        <f t="shared" si="532"/>
        <v>0</v>
      </c>
      <c r="GE160" s="344">
        <f t="shared" si="532"/>
        <v>0</v>
      </c>
      <c r="GF160" s="344">
        <f t="shared" si="532"/>
        <v>0</v>
      </c>
      <c r="GG160" s="344">
        <f t="shared" si="532"/>
        <v>0</v>
      </c>
      <c r="GH160" s="344">
        <f t="shared" si="532"/>
        <v>0</v>
      </c>
      <c r="GI160" s="344">
        <f t="shared" ref="GI160" si="533">ROUND(GI154+GI158,-1)</f>
        <v>0</v>
      </c>
      <c r="GJ160" s="344">
        <f t="shared" si="532"/>
        <v>0</v>
      </c>
      <c r="GK160" s="344">
        <f t="shared" si="532"/>
        <v>0</v>
      </c>
      <c r="GL160" s="344">
        <f t="shared" si="532"/>
        <v>0</v>
      </c>
      <c r="GM160" s="344">
        <f t="shared" si="532"/>
        <v>0</v>
      </c>
      <c r="GN160" s="344">
        <f t="shared" si="532"/>
        <v>0</v>
      </c>
      <c r="GO160" s="344">
        <f t="shared" si="532"/>
        <v>0</v>
      </c>
      <c r="GP160" s="344">
        <f t="shared" si="532"/>
        <v>0</v>
      </c>
      <c r="GQ160" s="345"/>
      <c r="GR160" s="345"/>
      <c r="GS160" s="344"/>
      <c r="GT160" s="344"/>
      <c r="GU160" s="344"/>
      <c r="GV160" s="344"/>
      <c r="GW160" s="344"/>
      <c r="GX160" s="344"/>
      <c r="GY160" s="344"/>
      <c r="GZ160" s="344"/>
      <c r="HA160" s="344"/>
      <c r="HB160" s="344"/>
      <c r="HC160" s="344"/>
      <c r="HD160" s="344"/>
      <c r="HE160" s="344"/>
      <c r="HF160" s="344"/>
      <c r="HG160" s="344"/>
      <c r="HH160" s="344"/>
      <c r="HI160" s="344"/>
      <c r="HJ160" s="344"/>
      <c r="HK160" s="344"/>
      <c r="HL160" s="344"/>
      <c r="HM160" s="344"/>
      <c r="HN160" s="344"/>
      <c r="HO160" s="344"/>
      <c r="HP160" s="344"/>
      <c r="HQ160" s="344"/>
      <c r="HR160" s="344"/>
      <c r="HS160" s="344"/>
      <c r="HT160" s="344"/>
      <c r="HU160" s="344"/>
      <c r="HV160" s="344"/>
      <c r="HW160" s="344"/>
      <c r="HZ160" s="344">
        <f>SUM(HZ154,HZ158)</f>
        <v>999666030</v>
      </c>
      <c r="IA160" s="344">
        <f t="shared" ref="IA160:IN160" si="534">ROUND(IA154+IA158,-1)</f>
        <v>999666030</v>
      </c>
      <c r="IB160" s="344">
        <f t="shared" ref="IB160:IE160" si="535">ROUND(IB154+IB158,-1)</f>
        <v>0</v>
      </c>
      <c r="IC160" s="344">
        <f t="shared" si="535"/>
        <v>1091371830</v>
      </c>
      <c r="ID160" s="344">
        <f t="shared" si="535"/>
        <v>0</v>
      </c>
      <c r="IE160" s="344">
        <f t="shared" si="535"/>
        <v>1096263830</v>
      </c>
      <c r="IF160" s="344">
        <f t="shared" si="534"/>
        <v>0</v>
      </c>
      <c r="IG160" s="344">
        <f t="shared" si="534"/>
        <v>0</v>
      </c>
      <c r="IH160" s="344">
        <f t="shared" si="534"/>
        <v>0</v>
      </c>
      <c r="II160" s="344">
        <f t="shared" si="534"/>
        <v>4327875340</v>
      </c>
      <c r="IJ160" s="344">
        <f t="shared" ref="IJ160:IM160" si="536">ROUND(IJ154+IJ158,-1)</f>
        <v>0</v>
      </c>
      <c r="IK160" s="344">
        <f t="shared" si="536"/>
        <v>0</v>
      </c>
      <c r="IL160" s="344">
        <f t="shared" si="536"/>
        <v>0</v>
      </c>
      <c r="IM160" s="344">
        <f t="shared" si="536"/>
        <v>0</v>
      </c>
      <c r="IN160" s="344">
        <f t="shared" si="534"/>
        <v>1092575340</v>
      </c>
      <c r="IO160" s="344">
        <f t="shared" ref="IO160:IQ160" si="537">ROUND(IO154+IO158,-1)</f>
        <v>0</v>
      </c>
      <c r="IP160" s="344">
        <f t="shared" ref="IP160:JD160" si="538">ROUND(IP154+IP158,-1)</f>
        <v>0</v>
      </c>
      <c r="IQ160" s="344">
        <f t="shared" si="537"/>
        <v>0</v>
      </c>
      <c r="IR160" s="344">
        <f t="shared" si="538"/>
        <v>0</v>
      </c>
      <c r="IS160" s="344">
        <f t="shared" si="538"/>
        <v>0</v>
      </c>
      <c r="IT160" s="344">
        <f t="shared" si="538"/>
        <v>0</v>
      </c>
      <c r="IU160" s="344">
        <f t="shared" si="538"/>
        <v>0</v>
      </c>
      <c r="IV160" s="344">
        <f t="shared" si="538"/>
        <v>0</v>
      </c>
      <c r="IW160" s="344">
        <f t="shared" ref="IW160" si="539">ROUND(IW154+IW158,-1)</f>
        <v>0</v>
      </c>
      <c r="IX160" s="344">
        <f t="shared" si="538"/>
        <v>0</v>
      </c>
      <c r="IY160" s="344">
        <f t="shared" si="538"/>
        <v>0</v>
      </c>
      <c r="IZ160" s="344">
        <f t="shared" si="538"/>
        <v>0</v>
      </c>
      <c r="JA160" s="344">
        <f t="shared" si="538"/>
        <v>0</v>
      </c>
      <c r="JB160" s="344">
        <f t="shared" si="538"/>
        <v>0</v>
      </c>
      <c r="JC160" s="348">
        <f t="shared" si="538"/>
        <v>0</v>
      </c>
      <c r="JD160" s="344">
        <f t="shared" si="538"/>
        <v>1092575340</v>
      </c>
      <c r="JE160" s="589"/>
      <c r="JG160" s="344">
        <f>JG154+JG158</f>
        <v>603961704</v>
      </c>
      <c r="JH160" s="344">
        <f t="shared" ref="JH160:KK160" si="540">JH154+JH158</f>
        <v>603961704</v>
      </c>
      <c r="JI160" s="344">
        <f t="shared" si="540"/>
        <v>0</v>
      </c>
      <c r="JJ160" s="344">
        <f>ROUND(JJ154+JJ158,-1)</f>
        <v>801646100</v>
      </c>
      <c r="JK160" s="344">
        <f t="shared" ref="JK160" si="541">ROUND(JK154+JK158,-1)</f>
        <v>0</v>
      </c>
      <c r="JL160" s="344">
        <f t="shared" si="540"/>
        <v>801646095</v>
      </c>
      <c r="JM160" s="344">
        <f t="shared" si="540"/>
        <v>0</v>
      </c>
      <c r="JN160" s="344">
        <f t="shared" si="540"/>
        <v>0</v>
      </c>
      <c r="JO160" s="344">
        <f t="shared" si="540"/>
        <v>0</v>
      </c>
      <c r="JP160" s="344">
        <f t="shared" si="540"/>
        <v>0</v>
      </c>
      <c r="JQ160" s="344">
        <f t="shared" si="540"/>
        <v>0</v>
      </c>
      <c r="JR160" s="344">
        <f t="shared" si="540"/>
        <v>0</v>
      </c>
      <c r="JS160" s="344">
        <f t="shared" si="540"/>
        <v>0</v>
      </c>
      <c r="JT160" s="344">
        <f t="shared" si="540"/>
        <v>0</v>
      </c>
      <c r="JU160" s="344">
        <f t="shared" si="540"/>
        <v>0</v>
      </c>
      <c r="JV160" s="344">
        <f t="shared" si="540"/>
        <v>0</v>
      </c>
      <c r="JW160" s="344">
        <f t="shared" si="540"/>
        <v>0</v>
      </c>
      <c r="JX160" s="344">
        <f t="shared" si="540"/>
        <v>0</v>
      </c>
      <c r="JY160" s="344">
        <f t="shared" si="540"/>
        <v>0</v>
      </c>
      <c r="JZ160" s="344">
        <f t="shared" si="540"/>
        <v>0</v>
      </c>
      <c r="KA160" s="344">
        <f t="shared" si="540"/>
        <v>0</v>
      </c>
      <c r="KB160" s="344">
        <f t="shared" si="540"/>
        <v>0</v>
      </c>
      <c r="KC160" s="344">
        <f t="shared" si="540"/>
        <v>0</v>
      </c>
      <c r="KD160" s="344">
        <f t="shared" si="540"/>
        <v>0</v>
      </c>
      <c r="KE160" s="344">
        <f t="shared" si="540"/>
        <v>0</v>
      </c>
      <c r="KF160" s="344">
        <f t="shared" si="540"/>
        <v>0</v>
      </c>
      <c r="KG160" s="344">
        <f t="shared" si="540"/>
        <v>0</v>
      </c>
      <c r="KH160" s="344">
        <f t="shared" si="540"/>
        <v>0</v>
      </c>
      <c r="KI160" s="344">
        <f t="shared" si="540"/>
        <v>0</v>
      </c>
      <c r="KJ160" s="344">
        <f t="shared" si="540"/>
        <v>0</v>
      </c>
      <c r="KK160" s="344">
        <f t="shared" si="540"/>
        <v>801568063</v>
      </c>
      <c r="KL160" s="589"/>
      <c r="KN160" s="344">
        <f>ROUND(KN154+KN158,-1)</f>
        <v>608776410</v>
      </c>
      <c r="KO160" s="344">
        <f t="shared" ref="KO160:LB160" si="542">ROUND(KO154+KO158,-1)</f>
        <v>144178130</v>
      </c>
      <c r="KP160" s="344">
        <f t="shared" ref="KP160:KS160" si="543">ROUND(KP154+KP158,-1)</f>
        <v>0</v>
      </c>
      <c r="KQ160" s="344">
        <f t="shared" si="543"/>
        <v>363013410</v>
      </c>
      <c r="KR160" s="344">
        <f t="shared" si="543"/>
        <v>0</v>
      </c>
      <c r="KS160" s="344">
        <f t="shared" si="543"/>
        <v>363013410</v>
      </c>
      <c r="KT160" s="344">
        <f t="shared" si="542"/>
        <v>0</v>
      </c>
      <c r="KU160" s="344">
        <f t="shared" si="542"/>
        <v>0</v>
      </c>
      <c r="KV160" s="344">
        <f t="shared" si="542"/>
        <v>0</v>
      </c>
      <c r="KW160" s="344">
        <f t="shared" si="542"/>
        <v>0</v>
      </c>
      <c r="KX160" s="344">
        <f t="shared" ref="KX160:LA160" si="544">ROUND(KX154+KX158,-1)</f>
        <v>0</v>
      </c>
      <c r="KY160" s="344">
        <f t="shared" si="544"/>
        <v>0</v>
      </c>
      <c r="KZ160" s="344">
        <f t="shared" si="544"/>
        <v>0</v>
      </c>
      <c r="LA160" s="344">
        <f t="shared" si="544"/>
        <v>0</v>
      </c>
      <c r="LB160" s="344">
        <f t="shared" si="542"/>
        <v>0</v>
      </c>
      <c r="LC160" s="344">
        <f t="shared" ref="LC160:LE160" si="545">ROUND(LC154+LC158,-1)</f>
        <v>0</v>
      </c>
      <c r="LD160" s="344">
        <f t="shared" ref="LD160:LR160" si="546">ROUND(LD154+LD158,-1)</f>
        <v>0</v>
      </c>
      <c r="LE160" s="344">
        <f t="shared" si="545"/>
        <v>0</v>
      </c>
      <c r="LF160" s="344">
        <f t="shared" si="546"/>
        <v>0</v>
      </c>
      <c r="LG160" s="344">
        <f t="shared" si="546"/>
        <v>0</v>
      </c>
      <c r="LH160" s="344">
        <f t="shared" si="546"/>
        <v>0</v>
      </c>
      <c r="LI160" s="344">
        <f t="shared" si="546"/>
        <v>0</v>
      </c>
      <c r="LJ160" s="344">
        <f t="shared" si="546"/>
        <v>0</v>
      </c>
      <c r="LK160" s="344">
        <f t="shared" ref="LK160" si="547">ROUND(LK154+LK158,-1)</f>
        <v>0</v>
      </c>
      <c r="LL160" s="344">
        <f t="shared" si="546"/>
        <v>0</v>
      </c>
      <c r="LM160" s="344">
        <f t="shared" si="546"/>
        <v>0</v>
      </c>
      <c r="LN160" s="344">
        <f t="shared" si="546"/>
        <v>0</v>
      </c>
      <c r="LO160" s="344">
        <f t="shared" si="546"/>
        <v>0</v>
      </c>
      <c r="LP160" s="344">
        <f t="shared" si="546"/>
        <v>0</v>
      </c>
      <c r="LQ160" s="344">
        <f t="shared" si="546"/>
        <v>0</v>
      </c>
      <c r="LR160" s="344">
        <f t="shared" si="546"/>
        <v>363013410</v>
      </c>
      <c r="LU160" s="344">
        <f>ROUND(LU154+LU158,-1)</f>
        <v>1190914620</v>
      </c>
      <c r="LV160" s="344">
        <f t="shared" ref="LV160:MI160" si="548">ROUND(LV154+LV158,-1)</f>
        <v>1190914620</v>
      </c>
      <c r="LW160" s="344">
        <f t="shared" ref="LW160:LZ160" si="549">ROUND(LW154+LW158,-1)</f>
        <v>0</v>
      </c>
      <c r="LX160" s="344">
        <f t="shared" si="549"/>
        <v>1757181910</v>
      </c>
      <c r="LY160" s="344">
        <f t="shared" si="549"/>
        <v>0</v>
      </c>
      <c r="LZ160" s="344">
        <f t="shared" si="549"/>
        <v>1757181910</v>
      </c>
      <c r="MA160" s="344">
        <f t="shared" si="548"/>
        <v>0</v>
      </c>
      <c r="MB160" s="344">
        <f t="shared" si="548"/>
        <v>0</v>
      </c>
      <c r="MC160" s="344">
        <f t="shared" si="548"/>
        <v>0</v>
      </c>
      <c r="MD160" s="344">
        <f t="shared" si="548"/>
        <v>0</v>
      </c>
      <c r="ME160" s="344">
        <f t="shared" ref="ME160:MH160" si="550">ROUND(ME154+ME158,-1)</f>
        <v>0</v>
      </c>
      <c r="MF160" s="344">
        <f t="shared" si="550"/>
        <v>0</v>
      </c>
      <c r="MG160" s="344">
        <f t="shared" si="550"/>
        <v>0</v>
      </c>
      <c r="MH160" s="344">
        <f t="shared" si="550"/>
        <v>0</v>
      </c>
      <c r="MI160" s="344">
        <f t="shared" si="548"/>
        <v>0</v>
      </c>
      <c r="MJ160" s="344">
        <f t="shared" ref="MJ160:ML160" si="551">ROUND(MJ154+MJ158,-1)</f>
        <v>0</v>
      </c>
      <c r="MK160" s="344">
        <f t="shared" ref="MK160:MY160" si="552">ROUND(MK154+MK158,-1)</f>
        <v>0</v>
      </c>
      <c r="ML160" s="344">
        <f t="shared" si="551"/>
        <v>0</v>
      </c>
      <c r="MM160" s="344">
        <f t="shared" si="552"/>
        <v>0</v>
      </c>
      <c r="MN160" s="344">
        <f t="shared" si="552"/>
        <v>0</v>
      </c>
      <c r="MO160" s="344">
        <f t="shared" si="552"/>
        <v>0</v>
      </c>
      <c r="MP160" s="344">
        <f t="shared" si="552"/>
        <v>0</v>
      </c>
      <c r="MQ160" s="344">
        <f t="shared" si="552"/>
        <v>0</v>
      </c>
      <c r="MR160" s="344">
        <f t="shared" ref="MR160" si="553">ROUND(MR154+MR158,-1)</f>
        <v>0</v>
      </c>
      <c r="MS160" s="344">
        <f t="shared" si="552"/>
        <v>0</v>
      </c>
      <c r="MT160" s="344">
        <f t="shared" si="552"/>
        <v>0</v>
      </c>
      <c r="MU160" s="344">
        <f t="shared" si="552"/>
        <v>0</v>
      </c>
      <c r="MV160" s="344">
        <f t="shared" si="552"/>
        <v>0</v>
      </c>
      <c r="MW160" s="344">
        <f t="shared" si="552"/>
        <v>0</v>
      </c>
      <c r="MX160" s="344">
        <f t="shared" si="552"/>
        <v>0</v>
      </c>
      <c r="MY160" s="344">
        <f t="shared" si="552"/>
        <v>1757181910</v>
      </c>
      <c r="NB160" s="344">
        <f>ROUND(NB154+NB158,-1)</f>
        <v>5336022720</v>
      </c>
      <c r="NC160" s="344">
        <f t="shared" ref="NC160:NR160" si="554">ROUND(NC154+NC158,-1)</f>
        <v>0</v>
      </c>
      <c r="ND160" s="344">
        <f t="shared" si="554"/>
        <v>0</v>
      </c>
      <c r="NE160" s="344">
        <f t="shared" si="554"/>
        <v>5615850920</v>
      </c>
      <c r="NF160" s="344">
        <f t="shared" si="554"/>
        <v>0</v>
      </c>
      <c r="NG160" s="344">
        <f t="shared" si="554"/>
        <v>0</v>
      </c>
      <c r="NH160" s="344">
        <f t="shared" ref="NH160:NK160" si="555">ROUND(NH154+NH158,-1)</f>
        <v>0</v>
      </c>
      <c r="NI160" s="344">
        <f t="shared" si="555"/>
        <v>0</v>
      </c>
      <c r="NJ160" s="344">
        <f t="shared" si="555"/>
        <v>0</v>
      </c>
      <c r="NK160" s="344">
        <f t="shared" si="555"/>
        <v>0</v>
      </c>
      <c r="NL160" s="344">
        <f t="shared" si="554"/>
        <v>0</v>
      </c>
      <c r="NM160" s="344">
        <f t="shared" si="554"/>
        <v>0</v>
      </c>
      <c r="NN160" s="344">
        <f t="shared" ref="NN160:NO160" si="556">ROUND(NN154+NN158,-1)</f>
        <v>0</v>
      </c>
      <c r="NO160" s="344">
        <f t="shared" si="556"/>
        <v>0</v>
      </c>
      <c r="NP160" s="344">
        <f t="shared" ref="NP160:NQ160" si="557">ROUND(NP154+NP158,-1)</f>
        <v>0</v>
      </c>
      <c r="NQ160" s="344">
        <f t="shared" si="557"/>
        <v>0</v>
      </c>
      <c r="NR160" s="344">
        <f t="shared" si="554"/>
        <v>0</v>
      </c>
      <c r="NS160" s="344">
        <f t="shared" ref="NS160:OF160" si="558">ROUND(NS154+NS158,-1)</f>
        <v>0</v>
      </c>
      <c r="NT160" s="344">
        <f t="shared" si="558"/>
        <v>0</v>
      </c>
      <c r="NU160" s="344">
        <f t="shared" si="558"/>
        <v>0</v>
      </c>
      <c r="NV160" s="344">
        <f t="shared" si="558"/>
        <v>0</v>
      </c>
      <c r="NW160" s="344">
        <f t="shared" si="558"/>
        <v>0</v>
      </c>
      <c r="NX160" s="344">
        <f t="shared" si="558"/>
        <v>0</v>
      </c>
      <c r="NY160" s="344">
        <f t="shared" ref="NY160" si="559">ROUND(NY154+NY158,-1)</f>
        <v>0</v>
      </c>
      <c r="NZ160" s="344">
        <f t="shared" si="558"/>
        <v>0</v>
      </c>
      <c r="OA160" s="344">
        <f t="shared" si="558"/>
        <v>0</v>
      </c>
      <c r="OB160" s="344">
        <f t="shared" si="558"/>
        <v>0</v>
      </c>
      <c r="OC160" s="344">
        <f t="shared" si="558"/>
        <v>0</v>
      </c>
      <c r="OD160" s="344">
        <f t="shared" si="558"/>
        <v>0</v>
      </c>
      <c r="OE160" s="344">
        <f t="shared" si="558"/>
        <v>0</v>
      </c>
      <c r="OF160" s="344">
        <f t="shared" si="558"/>
        <v>5615850920</v>
      </c>
      <c r="OI160" s="344">
        <f t="shared" ref="OI160:PM160" si="560">ROUND(OI154+OI158,-1)</f>
        <v>6578898760</v>
      </c>
      <c r="OJ160" s="344">
        <f t="shared" si="560"/>
        <v>6578898760</v>
      </c>
      <c r="OK160" s="344">
        <f t="shared" si="560"/>
        <v>0</v>
      </c>
      <c r="OL160" s="344">
        <f t="shared" si="560"/>
        <v>7557256360</v>
      </c>
      <c r="OM160" s="344">
        <f t="shared" si="560"/>
        <v>0</v>
      </c>
      <c r="ON160" s="344">
        <f t="shared" si="560"/>
        <v>0</v>
      </c>
      <c r="OO160" s="344">
        <f t="shared" si="560"/>
        <v>0</v>
      </c>
      <c r="OP160" s="344">
        <f t="shared" si="560"/>
        <v>0</v>
      </c>
      <c r="OQ160" s="344">
        <f t="shared" si="560"/>
        <v>0</v>
      </c>
      <c r="OR160" s="344">
        <f t="shared" si="560"/>
        <v>0</v>
      </c>
      <c r="OS160" s="344">
        <f t="shared" si="560"/>
        <v>0</v>
      </c>
      <c r="OT160" s="344">
        <f t="shared" si="560"/>
        <v>0</v>
      </c>
      <c r="OU160" s="344">
        <f t="shared" si="560"/>
        <v>0</v>
      </c>
      <c r="OV160" s="344">
        <f t="shared" si="560"/>
        <v>0</v>
      </c>
      <c r="OW160" s="344">
        <f t="shared" si="560"/>
        <v>0</v>
      </c>
      <c r="OX160" s="344">
        <f t="shared" si="560"/>
        <v>0</v>
      </c>
      <c r="OY160" s="344">
        <f t="shared" si="560"/>
        <v>0</v>
      </c>
      <c r="OZ160" s="344">
        <f t="shared" si="560"/>
        <v>0</v>
      </c>
      <c r="PA160" s="344">
        <f t="shared" si="560"/>
        <v>0</v>
      </c>
      <c r="PB160" s="344">
        <f t="shared" si="560"/>
        <v>0</v>
      </c>
      <c r="PC160" s="344">
        <f t="shared" si="560"/>
        <v>0</v>
      </c>
      <c r="PD160" s="344">
        <f t="shared" si="560"/>
        <v>0</v>
      </c>
      <c r="PE160" s="344">
        <f t="shared" si="560"/>
        <v>0</v>
      </c>
      <c r="PF160" s="344">
        <f t="shared" si="560"/>
        <v>0</v>
      </c>
      <c r="PG160" s="344">
        <f t="shared" si="560"/>
        <v>0</v>
      </c>
      <c r="PH160" s="344">
        <f t="shared" si="560"/>
        <v>0</v>
      </c>
      <c r="PI160" s="344">
        <f t="shared" si="560"/>
        <v>0</v>
      </c>
      <c r="PJ160" s="344">
        <f t="shared" si="560"/>
        <v>0</v>
      </c>
      <c r="PK160" s="344">
        <f t="shared" si="560"/>
        <v>0</v>
      </c>
      <c r="PL160" s="344">
        <f t="shared" si="560"/>
        <v>0</v>
      </c>
      <c r="PM160" s="344">
        <f t="shared" si="560"/>
        <v>7557256360</v>
      </c>
      <c r="PP160" s="344">
        <f>ROUND(PP154+PP158,-1)</f>
        <v>8064591330</v>
      </c>
      <c r="PQ160" s="344">
        <f t="shared" ref="PQ160:QD160" si="561">ROUND(PQ154+PQ158,-1)</f>
        <v>0</v>
      </c>
      <c r="PR160" s="344">
        <f t="shared" ref="PR160:PU160" si="562">ROUND(PR154+PR158,-1)</f>
        <v>0</v>
      </c>
      <c r="PS160" s="344">
        <f t="shared" si="562"/>
        <v>0</v>
      </c>
      <c r="PT160" s="344">
        <f t="shared" si="562"/>
        <v>0</v>
      </c>
      <c r="PU160" s="344">
        <f t="shared" si="562"/>
        <v>0</v>
      </c>
      <c r="PV160" s="344">
        <f t="shared" si="561"/>
        <v>0</v>
      </c>
      <c r="PW160" s="344">
        <f t="shared" si="561"/>
        <v>0</v>
      </c>
      <c r="PX160" s="344">
        <f t="shared" si="561"/>
        <v>0</v>
      </c>
      <c r="PY160" s="344">
        <f t="shared" si="561"/>
        <v>0</v>
      </c>
      <c r="PZ160" s="344">
        <f t="shared" ref="PZ160:QC160" si="563">ROUND(PZ154+PZ158,-1)</f>
        <v>0</v>
      </c>
      <c r="QA160" s="344">
        <f t="shared" si="563"/>
        <v>0</v>
      </c>
      <c r="QB160" s="344">
        <f t="shared" si="563"/>
        <v>0</v>
      </c>
      <c r="QC160" s="344">
        <f t="shared" si="563"/>
        <v>0</v>
      </c>
      <c r="QD160" s="344">
        <f t="shared" si="561"/>
        <v>0</v>
      </c>
      <c r="QE160" s="344">
        <f t="shared" ref="QE160:QG160" si="564">ROUND(QE154+QE158,-1)</f>
        <v>0</v>
      </c>
      <c r="QF160" s="344">
        <f t="shared" ref="QF160:QT160" si="565">ROUND(QF154+QF158,-1)</f>
        <v>0</v>
      </c>
      <c r="QG160" s="344">
        <f t="shared" si="564"/>
        <v>0</v>
      </c>
      <c r="QH160" s="344">
        <f t="shared" si="565"/>
        <v>0</v>
      </c>
      <c r="QI160" s="344">
        <f t="shared" si="565"/>
        <v>0</v>
      </c>
      <c r="QJ160" s="344">
        <f t="shared" si="565"/>
        <v>0</v>
      </c>
      <c r="QK160" s="344">
        <f t="shared" si="565"/>
        <v>0</v>
      </c>
      <c r="QL160" s="344">
        <f t="shared" si="565"/>
        <v>0</v>
      </c>
      <c r="QM160" s="344">
        <f t="shared" ref="QM160" si="566">ROUND(QM154+QM158,-1)</f>
        <v>0</v>
      </c>
      <c r="QN160" s="344">
        <f t="shared" si="565"/>
        <v>0</v>
      </c>
      <c r="QO160" s="344">
        <f t="shared" si="565"/>
        <v>0</v>
      </c>
      <c r="QP160" s="344">
        <f t="shared" si="565"/>
        <v>0</v>
      </c>
      <c r="QQ160" s="344">
        <f t="shared" si="565"/>
        <v>0</v>
      </c>
      <c r="QR160" s="344">
        <f t="shared" si="565"/>
        <v>0</v>
      </c>
      <c r="QS160" s="344">
        <f t="shared" si="565"/>
        <v>0</v>
      </c>
      <c r="QT160" s="344">
        <f t="shared" si="565"/>
        <v>8064591330</v>
      </c>
      <c r="QU160" s="590"/>
      <c r="QV160" s="590"/>
      <c r="QW160" s="344">
        <f>ROUND(QW154+QW158,-1)</f>
        <v>0</v>
      </c>
      <c r="QX160" s="344">
        <f t="shared" ref="QX160:RM160" si="567">ROUND(QX154+QX158,-1)</f>
        <v>0</v>
      </c>
      <c r="QY160" s="344">
        <f t="shared" si="567"/>
        <v>0</v>
      </c>
      <c r="QZ160" s="344">
        <f t="shared" si="567"/>
        <v>0</v>
      </c>
      <c r="RA160" s="344">
        <f t="shared" si="567"/>
        <v>0</v>
      </c>
      <c r="RB160" s="344">
        <f t="shared" si="567"/>
        <v>0</v>
      </c>
      <c r="RC160" s="344">
        <f t="shared" ref="RC160:RF160" si="568">ROUND(RC154+RC158,-1)</f>
        <v>0</v>
      </c>
      <c r="RD160" s="344">
        <f t="shared" si="568"/>
        <v>0</v>
      </c>
      <c r="RE160" s="344">
        <f t="shared" si="568"/>
        <v>0</v>
      </c>
      <c r="RF160" s="344">
        <f t="shared" si="568"/>
        <v>0</v>
      </c>
      <c r="RG160" s="344">
        <f t="shared" si="567"/>
        <v>0</v>
      </c>
      <c r="RH160" s="344">
        <f t="shared" si="567"/>
        <v>0</v>
      </c>
      <c r="RI160" s="344">
        <f t="shared" ref="RI160:RJ160" si="569">ROUND(RI154+RI158,-1)</f>
        <v>0</v>
      </c>
      <c r="RJ160" s="344">
        <f t="shared" si="569"/>
        <v>0</v>
      </c>
      <c r="RK160" s="344">
        <f t="shared" ref="RK160:RL160" si="570">ROUND(RK154+RK158,-1)</f>
        <v>0</v>
      </c>
      <c r="RL160" s="344">
        <f t="shared" si="570"/>
        <v>0</v>
      </c>
      <c r="RM160" s="344">
        <f t="shared" si="567"/>
        <v>0</v>
      </c>
      <c r="RN160" s="344">
        <f t="shared" ref="RN160:RZ160" si="571">ROUND(RN154+RN158,-1)</f>
        <v>0</v>
      </c>
      <c r="RO160" s="344">
        <f t="shared" si="571"/>
        <v>0</v>
      </c>
      <c r="RP160" s="344">
        <f t="shared" si="571"/>
        <v>0</v>
      </c>
      <c r="RQ160" s="344">
        <f t="shared" si="571"/>
        <v>0</v>
      </c>
      <c r="RR160" s="344">
        <f t="shared" si="571"/>
        <v>0</v>
      </c>
      <c r="RS160" s="344">
        <f t="shared" si="571"/>
        <v>0</v>
      </c>
      <c r="RT160" s="344">
        <f t="shared" ref="RT160" si="572">ROUND(RT154+RT158,-1)</f>
        <v>0</v>
      </c>
      <c r="RU160" s="344">
        <f t="shared" si="571"/>
        <v>0</v>
      </c>
      <c r="RV160" s="344">
        <f t="shared" si="571"/>
        <v>0</v>
      </c>
      <c r="RW160" s="344">
        <f t="shared" si="571"/>
        <v>0</v>
      </c>
      <c r="RX160" s="344">
        <f t="shared" si="571"/>
        <v>0</v>
      </c>
      <c r="RY160" s="344">
        <f t="shared" si="571"/>
        <v>0</v>
      </c>
      <c r="RZ160" s="344">
        <f t="shared" si="571"/>
        <v>0</v>
      </c>
      <c r="SA160" s="344">
        <f>ROUND(SA154+SA158,-1)</f>
        <v>0</v>
      </c>
    </row>
    <row r="161" spans="1:495">
      <c r="A161" s="603">
        <f t="shared" si="349"/>
        <v>149</v>
      </c>
      <c r="B161" s="265"/>
      <c r="C161" s="267"/>
      <c r="D161" s="270"/>
      <c r="E161" s="270"/>
      <c r="F161" s="270"/>
      <c r="G161" s="267"/>
      <c r="H161" s="267"/>
      <c r="I161" s="267"/>
      <c r="J161" s="267"/>
      <c r="K161" s="267"/>
      <c r="L161" s="267"/>
      <c r="M161" s="267"/>
      <c r="N161" s="267"/>
      <c r="O161" s="267"/>
      <c r="P161" s="267"/>
      <c r="Q161" s="267"/>
      <c r="R161" s="267"/>
      <c r="S161" s="267"/>
      <c r="T161" s="267"/>
      <c r="U161" s="267"/>
      <c r="V161" s="267"/>
      <c r="W161" s="267"/>
      <c r="X161" s="267"/>
      <c r="Y161" s="267"/>
      <c r="Z161" s="267"/>
      <c r="AA161" s="267"/>
      <c r="AB161" s="267"/>
      <c r="AC161" s="267"/>
      <c r="AD161" s="267"/>
      <c r="AE161" s="267"/>
      <c r="AF161" s="267"/>
      <c r="AG161" s="267"/>
      <c r="AH161" s="255"/>
      <c r="AI161" s="255"/>
      <c r="AJ161" s="270"/>
      <c r="AK161" s="270"/>
      <c r="AL161" s="270"/>
      <c r="AM161" s="270"/>
      <c r="AN161" s="270"/>
      <c r="AO161" s="270"/>
      <c r="AP161" s="270"/>
      <c r="AQ161" s="270"/>
      <c r="AR161" s="270"/>
      <c r="AS161" s="270"/>
      <c r="AT161" s="270"/>
      <c r="AU161" s="270"/>
      <c r="AV161" s="270"/>
      <c r="AW161" s="270"/>
      <c r="AX161" s="270"/>
      <c r="AY161" s="270"/>
      <c r="AZ161" s="270"/>
      <c r="BA161" s="270"/>
      <c r="BB161" s="270"/>
      <c r="BC161" s="267"/>
      <c r="BD161" s="267"/>
      <c r="BE161" s="267"/>
      <c r="BF161" s="267"/>
      <c r="BG161" s="267"/>
      <c r="BH161" s="267"/>
      <c r="BI161" s="267"/>
      <c r="BJ161" s="267"/>
      <c r="BK161" s="267"/>
      <c r="BL161" s="267"/>
      <c r="BM161" s="267"/>
      <c r="BN161" s="267"/>
      <c r="BO161" s="255"/>
      <c r="BP161" s="255"/>
      <c r="BQ161" s="270"/>
      <c r="BR161" s="270"/>
      <c r="BS161" s="270"/>
      <c r="BT161" s="270"/>
      <c r="BU161" s="270"/>
      <c r="BV161" s="270"/>
      <c r="BW161" s="270"/>
      <c r="BX161" s="270"/>
      <c r="BY161" s="270"/>
      <c r="BZ161" s="270"/>
      <c r="CA161" s="270"/>
      <c r="CB161" s="270"/>
      <c r="CC161" s="270"/>
      <c r="CD161" s="270"/>
      <c r="CE161" s="270"/>
      <c r="CF161" s="270"/>
      <c r="CG161" s="270"/>
      <c r="CH161" s="270"/>
      <c r="CI161" s="270"/>
      <c r="CJ161" s="267"/>
      <c r="CK161" s="267"/>
      <c r="CL161" s="267"/>
      <c r="CM161" s="267"/>
      <c r="CN161" s="267"/>
      <c r="CO161" s="267"/>
      <c r="CP161" s="267"/>
      <c r="CQ161" s="267"/>
      <c r="CR161" s="267"/>
      <c r="CS161" s="267"/>
      <c r="CT161" s="267"/>
      <c r="CU161" s="267"/>
      <c r="CV161" s="255"/>
      <c r="CW161" s="255"/>
      <c r="CX161" s="270"/>
      <c r="CY161" s="270"/>
      <c r="CZ161" s="270"/>
      <c r="DA161" s="270"/>
      <c r="DB161" s="270"/>
      <c r="DC161" s="270"/>
      <c r="DD161" s="270"/>
      <c r="DE161" s="270"/>
      <c r="DF161" s="270"/>
      <c r="DG161" s="270"/>
      <c r="DH161" s="270"/>
      <c r="DI161" s="270"/>
      <c r="DJ161" s="270"/>
      <c r="DK161" s="270"/>
      <c r="DL161" s="270"/>
      <c r="DM161" s="270"/>
      <c r="DN161" s="270"/>
      <c r="DO161" s="270"/>
      <c r="DP161" s="270"/>
      <c r="DQ161" s="267"/>
      <c r="DR161" s="267"/>
      <c r="DS161" s="267"/>
      <c r="DT161" s="267"/>
      <c r="DU161" s="267"/>
      <c r="DV161" s="267"/>
      <c r="DW161" s="267"/>
      <c r="DX161" s="267"/>
      <c r="DY161" s="267"/>
      <c r="DZ161" s="267"/>
      <c r="EA161" s="267"/>
      <c r="EB161" s="267"/>
      <c r="EC161" s="255"/>
      <c r="ED161" s="255"/>
      <c r="EE161" s="270"/>
      <c r="EF161" s="270"/>
      <c r="EG161" s="270"/>
      <c r="EH161" s="270"/>
      <c r="EI161" s="270"/>
      <c r="EJ161" s="270"/>
      <c r="EK161" s="270"/>
      <c r="EL161" s="270"/>
      <c r="EM161" s="270"/>
      <c r="EN161" s="270"/>
      <c r="EO161" s="270"/>
      <c r="EP161" s="270"/>
      <c r="EQ161" s="270"/>
      <c r="ER161" s="270"/>
      <c r="ES161" s="270"/>
      <c r="ET161" s="270"/>
      <c r="EU161" s="270"/>
      <c r="EV161" s="270"/>
      <c r="EW161" s="270"/>
      <c r="EX161" s="267"/>
      <c r="EY161" s="267"/>
      <c r="EZ161" s="267"/>
      <c r="FA161" s="267"/>
      <c r="FB161" s="267"/>
      <c r="FC161" s="267"/>
      <c r="FD161" s="267"/>
      <c r="FE161" s="267"/>
      <c r="FF161" s="267"/>
      <c r="FG161" s="267"/>
      <c r="FH161" s="267"/>
      <c r="FI161" s="267"/>
      <c r="FJ161" s="255"/>
      <c r="FK161" s="255"/>
      <c r="FL161" s="270"/>
      <c r="FM161" s="270"/>
      <c r="FN161" s="270"/>
      <c r="FO161" s="270"/>
      <c r="FP161" s="270"/>
      <c r="FQ161" s="270"/>
      <c r="FR161" s="270"/>
      <c r="FS161" s="270"/>
      <c r="FT161" s="270"/>
      <c r="FU161" s="270"/>
      <c r="FV161" s="270"/>
      <c r="FW161" s="270"/>
      <c r="FX161" s="270"/>
      <c r="FY161" s="270"/>
      <c r="FZ161" s="270"/>
      <c r="GA161" s="270"/>
      <c r="GB161" s="270"/>
      <c r="GC161" s="270"/>
      <c r="GD161" s="270"/>
      <c r="GE161" s="267"/>
      <c r="GF161" s="267"/>
      <c r="GG161" s="267"/>
      <c r="GH161" s="267"/>
      <c r="GI161" s="267"/>
      <c r="GJ161" s="267"/>
      <c r="GK161" s="267"/>
      <c r="GL161" s="267"/>
      <c r="GM161" s="267"/>
      <c r="GN161" s="267"/>
      <c r="GO161" s="267"/>
      <c r="GP161" s="267"/>
      <c r="GQ161" s="255"/>
      <c r="GR161" s="255"/>
      <c r="GS161" s="270"/>
      <c r="GT161" s="270"/>
      <c r="GU161" s="270"/>
      <c r="GV161" s="270"/>
      <c r="GW161" s="270"/>
      <c r="GX161" s="270"/>
      <c r="GY161" s="270"/>
      <c r="GZ161" s="270"/>
      <c r="HA161" s="270"/>
      <c r="HB161" s="270"/>
      <c r="HC161" s="270"/>
      <c r="HD161" s="270"/>
      <c r="HE161" s="270"/>
      <c r="HF161" s="270"/>
      <c r="HG161" s="270"/>
      <c r="HH161" s="270"/>
      <c r="HI161" s="270"/>
      <c r="HJ161" s="270"/>
      <c r="HK161" s="270"/>
      <c r="HL161" s="267"/>
      <c r="HM161" s="267"/>
      <c r="HN161" s="267"/>
      <c r="HO161" s="267"/>
      <c r="HP161" s="267"/>
      <c r="HQ161" s="267"/>
      <c r="HR161" s="267"/>
      <c r="HS161" s="267"/>
      <c r="HT161" s="267"/>
      <c r="HU161" s="267"/>
      <c r="HV161" s="267"/>
      <c r="HW161" s="267"/>
      <c r="HZ161" s="270"/>
      <c r="IA161" s="270"/>
      <c r="IB161" s="270"/>
      <c r="IC161" s="270"/>
      <c r="ID161" s="270"/>
      <c r="IE161" s="270"/>
      <c r="IF161" s="270"/>
      <c r="IG161" s="270"/>
      <c r="IH161" s="270"/>
      <c r="II161" s="271"/>
      <c r="IJ161" s="270"/>
      <c r="IK161" s="270"/>
      <c r="IL161" s="270"/>
      <c r="IM161" s="270"/>
      <c r="IN161" s="270"/>
      <c r="IO161" s="270"/>
      <c r="IP161" s="270"/>
      <c r="IQ161" s="270"/>
      <c r="IR161" s="270"/>
      <c r="IS161" s="267"/>
      <c r="IT161" s="267"/>
      <c r="IU161" s="267"/>
      <c r="IV161" s="267"/>
      <c r="IW161" s="267"/>
      <c r="IX161" s="267"/>
      <c r="IY161" s="267"/>
      <c r="IZ161" s="267"/>
      <c r="JA161" s="267"/>
      <c r="JB161" s="267"/>
      <c r="JC161" s="272"/>
      <c r="JD161" s="270"/>
      <c r="JE161" s="234"/>
      <c r="JG161" s="270"/>
      <c r="JH161" s="270"/>
      <c r="JI161" s="270"/>
      <c r="JJ161" s="273"/>
      <c r="JK161" s="270"/>
      <c r="JL161" s="270"/>
      <c r="JM161" s="270"/>
      <c r="JN161" s="270"/>
      <c r="JO161" s="270"/>
      <c r="JP161" s="270"/>
      <c r="JQ161" s="270"/>
      <c r="JR161" s="270"/>
      <c r="JS161" s="270"/>
      <c r="JT161" s="270"/>
      <c r="JU161" s="270"/>
      <c r="JV161" s="270"/>
      <c r="JW161" s="270"/>
      <c r="JX161" s="270"/>
      <c r="JY161" s="270"/>
      <c r="JZ161" s="267"/>
      <c r="KA161" s="267"/>
      <c r="KB161" s="267"/>
      <c r="KC161" s="267"/>
      <c r="KD161" s="267"/>
      <c r="KE161" s="267"/>
      <c r="KF161" s="267"/>
      <c r="KG161" s="267"/>
      <c r="KH161" s="267"/>
      <c r="KI161" s="267"/>
      <c r="KJ161" s="267"/>
      <c r="KK161" s="267"/>
      <c r="KL161" s="234"/>
      <c r="KN161" s="270"/>
      <c r="KO161" s="270"/>
      <c r="KP161" s="270"/>
      <c r="KQ161" s="270"/>
      <c r="KR161" s="270"/>
      <c r="KS161" s="270"/>
      <c r="KT161" s="270"/>
      <c r="KU161" s="270"/>
      <c r="KV161" s="270"/>
      <c r="KW161" s="270"/>
      <c r="KX161" s="270"/>
      <c r="KY161" s="270"/>
      <c r="KZ161" s="270"/>
      <c r="LA161" s="270"/>
      <c r="LB161" s="270"/>
      <c r="LC161" s="270"/>
      <c r="LD161" s="270"/>
      <c r="LE161" s="270"/>
      <c r="LF161" s="270"/>
      <c r="LG161" s="267"/>
      <c r="LH161" s="267"/>
      <c r="LI161" s="267"/>
      <c r="LJ161" s="267"/>
      <c r="LK161" s="267"/>
      <c r="LL161" s="267"/>
      <c r="LM161" s="267"/>
      <c r="LN161" s="267"/>
      <c r="LO161" s="267"/>
      <c r="LP161" s="267"/>
      <c r="LQ161" s="267"/>
      <c r="LR161" s="267"/>
      <c r="LU161" s="270"/>
      <c r="LV161" s="270"/>
      <c r="LW161" s="270"/>
      <c r="LX161" s="270"/>
      <c r="LY161" s="270"/>
      <c r="LZ161" s="270"/>
      <c r="MA161" s="270"/>
      <c r="MB161" s="270"/>
      <c r="MC161" s="270"/>
      <c r="MD161" s="270"/>
      <c r="ME161" s="270"/>
      <c r="MF161" s="270"/>
      <c r="MG161" s="270"/>
      <c r="MH161" s="270"/>
      <c r="MI161" s="270"/>
      <c r="MJ161" s="270"/>
      <c r="MK161" s="270"/>
      <c r="ML161" s="270"/>
      <c r="MM161" s="270"/>
      <c r="MN161" s="267"/>
      <c r="MO161" s="267"/>
      <c r="MP161" s="267"/>
      <c r="MQ161" s="267"/>
      <c r="MR161" s="267"/>
      <c r="MS161" s="267"/>
      <c r="MT161" s="267"/>
      <c r="MU161" s="267"/>
      <c r="MV161" s="267"/>
      <c r="MW161" s="267"/>
      <c r="MX161" s="267"/>
      <c r="MY161" s="267"/>
      <c r="NB161" s="270"/>
      <c r="NC161" s="270"/>
      <c r="ND161" s="270"/>
      <c r="NE161" s="270"/>
      <c r="NF161" s="270"/>
      <c r="NG161" s="270"/>
      <c r="NH161" s="270"/>
      <c r="NI161" s="270"/>
      <c r="NJ161" s="270"/>
      <c r="NK161" s="270"/>
      <c r="NL161" s="270"/>
      <c r="NM161" s="270"/>
      <c r="NN161" s="270"/>
      <c r="NO161" s="270"/>
      <c r="NP161" s="270"/>
      <c r="NQ161" s="270"/>
      <c r="NR161" s="270"/>
      <c r="NS161" s="270"/>
      <c r="NT161" s="270"/>
      <c r="NU161" s="267"/>
      <c r="NV161" s="267"/>
      <c r="NW161" s="267"/>
      <c r="NX161" s="267"/>
      <c r="NY161" s="267"/>
      <c r="NZ161" s="267"/>
      <c r="OA161" s="267"/>
      <c r="OB161" s="267"/>
      <c r="OC161" s="267"/>
      <c r="OD161" s="267"/>
      <c r="OE161" s="267"/>
      <c r="OF161" s="267"/>
      <c r="OI161" s="270"/>
      <c r="OJ161" s="270"/>
      <c r="OK161" s="270"/>
      <c r="OL161" s="270"/>
      <c r="OM161" s="270"/>
      <c r="ON161" s="270"/>
      <c r="OO161" s="270"/>
      <c r="OP161" s="270"/>
      <c r="OQ161" s="270"/>
      <c r="OR161" s="270"/>
      <c r="OS161" s="270"/>
      <c r="OT161" s="270"/>
      <c r="OU161" s="270"/>
      <c r="OV161" s="270"/>
      <c r="OW161" s="270"/>
      <c r="OX161" s="270"/>
      <c r="OY161" s="270"/>
      <c r="OZ161" s="270"/>
      <c r="PA161" s="270"/>
      <c r="PB161" s="267"/>
      <c r="PC161" s="267"/>
      <c r="PD161" s="267"/>
      <c r="PE161" s="267"/>
      <c r="PF161" s="267"/>
      <c r="PG161" s="267"/>
      <c r="PH161" s="267"/>
      <c r="PI161" s="267"/>
      <c r="PJ161" s="267"/>
      <c r="PK161" s="267"/>
      <c r="PL161" s="267"/>
      <c r="PM161" s="267"/>
      <c r="PP161" s="270"/>
      <c r="PQ161" s="270"/>
      <c r="PR161" s="270"/>
      <c r="PS161" s="270"/>
      <c r="PT161" s="270"/>
      <c r="PU161" s="270"/>
      <c r="PV161" s="270"/>
      <c r="PW161" s="270"/>
      <c r="PX161" s="270"/>
      <c r="PY161" s="270"/>
      <c r="PZ161" s="270"/>
      <c r="QA161" s="270"/>
      <c r="QB161" s="270"/>
      <c r="QC161" s="270"/>
      <c r="QD161" s="270"/>
      <c r="QE161" s="270"/>
      <c r="QF161" s="270"/>
      <c r="QG161" s="270"/>
      <c r="QH161" s="270"/>
      <c r="QI161" s="267"/>
      <c r="QJ161" s="267"/>
      <c r="QK161" s="267"/>
      <c r="QL161" s="267"/>
      <c r="QM161" s="267"/>
      <c r="QN161" s="267"/>
      <c r="QO161" s="267"/>
      <c r="QP161" s="267"/>
      <c r="QQ161" s="267"/>
      <c r="QR161" s="267"/>
      <c r="QS161" s="267"/>
      <c r="QT161" s="267"/>
      <c r="QU161" s="235"/>
      <c r="QV161" s="235"/>
      <c r="QW161" s="270"/>
      <c r="QX161" s="270"/>
      <c r="QY161" s="270"/>
      <c r="QZ161" s="270"/>
      <c r="RA161" s="270"/>
      <c r="RB161" s="270"/>
      <c r="RC161" s="270"/>
      <c r="RD161" s="270"/>
      <c r="RE161" s="270"/>
      <c r="RF161" s="270"/>
      <c r="RG161" s="270"/>
      <c r="RH161" s="270"/>
      <c r="RI161" s="270"/>
      <c r="RJ161" s="270"/>
      <c r="RK161" s="270"/>
      <c r="RL161" s="270"/>
      <c r="RM161" s="270"/>
      <c r="RN161" s="270"/>
      <c r="RO161" s="270"/>
      <c r="RP161" s="267"/>
      <c r="RQ161" s="267"/>
      <c r="RR161" s="267"/>
      <c r="RS161" s="267"/>
      <c r="RT161" s="267"/>
      <c r="RU161" s="267"/>
      <c r="RV161" s="267"/>
      <c r="RW161" s="267"/>
      <c r="RX161" s="267"/>
      <c r="RY161" s="267"/>
      <c r="RZ161" s="267"/>
      <c r="SA161" s="267"/>
    </row>
    <row r="162" spans="1:495" ht="15" hidden="1" outlineLevel="1">
      <c r="A162" s="604">
        <f t="shared" si="349"/>
        <v>150</v>
      </c>
      <c r="B162" s="539" t="s">
        <v>136</v>
      </c>
      <c r="C162" s="363"/>
      <c r="D162" s="273"/>
      <c r="E162" s="273"/>
      <c r="F162" s="273"/>
      <c r="G162" s="363"/>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524"/>
      <c r="AI162" s="524"/>
      <c r="AJ162" s="273"/>
      <c r="AK162" s="273"/>
      <c r="AL162" s="273"/>
      <c r="AM162" s="273"/>
      <c r="AN162" s="273"/>
      <c r="AO162" s="273"/>
      <c r="AP162" s="273"/>
      <c r="AQ162" s="273"/>
      <c r="AR162" s="273"/>
      <c r="AS162" s="273"/>
      <c r="AT162" s="273"/>
      <c r="AU162" s="273"/>
      <c r="AV162" s="273"/>
      <c r="AW162" s="273"/>
      <c r="AX162" s="273"/>
      <c r="AY162" s="273"/>
      <c r="AZ162" s="273"/>
      <c r="BA162" s="273"/>
      <c r="BB162" s="273"/>
      <c r="BC162" s="363"/>
      <c r="BD162" s="363"/>
      <c r="BE162" s="363"/>
      <c r="BF162" s="363"/>
      <c r="BG162" s="363"/>
      <c r="BH162" s="363"/>
      <c r="BI162" s="363"/>
      <c r="BJ162" s="363"/>
      <c r="BK162" s="363"/>
      <c r="BL162" s="363"/>
      <c r="BM162" s="363"/>
      <c r="BN162" s="363"/>
      <c r="BO162" s="524"/>
      <c r="BP162" s="524"/>
      <c r="BQ162" s="273"/>
      <c r="BR162" s="273"/>
      <c r="BS162" s="273"/>
      <c r="BT162" s="273"/>
      <c r="BU162" s="273"/>
      <c r="BV162" s="273"/>
      <c r="BW162" s="273"/>
      <c r="BX162" s="273"/>
      <c r="BY162" s="273"/>
      <c r="BZ162" s="273"/>
      <c r="CA162" s="273"/>
      <c r="CB162" s="273"/>
      <c r="CC162" s="273"/>
      <c r="CD162" s="273"/>
      <c r="CE162" s="273"/>
      <c r="CF162" s="273"/>
      <c r="CG162" s="273"/>
      <c r="CH162" s="273"/>
      <c r="CI162" s="273"/>
      <c r="CJ162" s="363"/>
      <c r="CK162" s="363"/>
      <c r="CL162" s="363"/>
      <c r="CM162" s="363"/>
      <c r="CN162" s="363"/>
      <c r="CO162" s="363"/>
      <c r="CP162" s="363"/>
      <c r="CQ162" s="363"/>
      <c r="CR162" s="363"/>
      <c r="CS162" s="363"/>
      <c r="CT162" s="363"/>
      <c r="CU162" s="363"/>
      <c r="CV162" s="524"/>
      <c r="CW162" s="524"/>
      <c r="CX162" s="273"/>
      <c r="CY162" s="273"/>
      <c r="CZ162" s="273"/>
      <c r="DA162" s="273"/>
      <c r="DB162" s="273"/>
      <c r="DC162" s="273"/>
      <c r="DD162" s="273"/>
      <c r="DE162" s="273"/>
      <c r="DF162" s="273"/>
      <c r="DG162" s="273"/>
      <c r="DH162" s="273"/>
      <c r="DI162" s="273"/>
      <c r="DJ162" s="273"/>
      <c r="DK162" s="273"/>
      <c r="DL162" s="273"/>
      <c r="DM162" s="273"/>
      <c r="DN162" s="273"/>
      <c r="DO162" s="273"/>
      <c r="DP162" s="273"/>
      <c r="DQ162" s="363"/>
      <c r="DR162" s="363"/>
      <c r="DS162" s="363"/>
      <c r="DT162" s="363"/>
      <c r="DU162" s="363"/>
      <c r="DV162" s="363"/>
      <c r="DW162" s="363"/>
      <c r="DX162" s="363"/>
      <c r="DY162" s="363"/>
      <c r="DZ162" s="363"/>
      <c r="EA162" s="363"/>
      <c r="EB162" s="363"/>
      <c r="EC162" s="524"/>
      <c r="ED162" s="524"/>
      <c r="EE162" s="273"/>
      <c r="EF162" s="273"/>
      <c r="EG162" s="273"/>
      <c r="EH162" s="273"/>
      <c r="EI162" s="273"/>
      <c r="EJ162" s="273"/>
      <c r="EK162" s="273"/>
      <c r="EL162" s="273"/>
      <c r="EM162" s="273"/>
      <c r="EN162" s="273"/>
      <c r="EO162" s="273"/>
      <c r="EP162" s="273"/>
      <c r="EQ162" s="273"/>
      <c r="ER162" s="273"/>
      <c r="ES162" s="273"/>
      <c r="ET162" s="273"/>
      <c r="EU162" s="273"/>
      <c r="EV162" s="273"/>
      <c r="EW162" s="273"/>
      <c r="EX162" s="363"/>
      <c r="EY162" s="363"/>
      <c r="EZ162" s="363"/>
      <c r="FA162" s="363"/>
      <c r="FB162" s="363"/>
      <c r="FC162" s="363"/>
      <c r="FD162" s="363"/>
      <c r="FE162" s="363"/>
      <c r="FF162" s="363"/>
      <c r="FG162" s="363"/>
      <c r="FH162" s="363"/>
      <c r="FI162" s="363"/>
      <c r="FJ162" s="524"/>
      <c r="FK162" s="524"/>
      <c r="FL162" s="273"/>
      <c r="FM162" s="273"/>
      <c r="FN162" s="273"/>
      <c r="FO162" s="273"/>
      <c r="FP162" s="273"/>
      <c r="FQ162" s="273"/>
      <c r="FR162" s="273"/>
      <c r="FS162" s="273"/>
      <c r="FT162" s="273"/>
      <c r="FU162" s="273"/>
      <c r="FV162" s="273"/>
      <c r="FW162" s="273"/>
      <c r="FX162" s="273"/>
      <c r="FY162" s="273"/>
      <c r="FZ162" s="273"/>
      <c r="GA162" s="273"/>
      <c r="GB162" s="273"/>
      <c r="GC162" s="273"/>
      <c r="GD162" s="273"/>
      <c r="GE162" s="363"/>
      <c r="GF162" s="363"/>
      <c r="GG162" s="363"/>
      <c r="GH162" s="363"/>
      <c r="GI162" s="363"/>
      <c r="GJ162" s="363"/>
      <c r="GK162" s="363"/>
      <c r="GL162" s="363"/>
      <c r="GM162" s="363"/>
      <c r="GN162" s="363"/>
      <c r="GO162" s="363"/>
      <c r="GP162" s="363"/>
      <c r="GQ162" s="524"/>
      <c r="GR162" s="524"/>
      <c r="GS162" s="273"/>
      <c r="GT162" s="273"/>
      <c r="GU162" s="273"/>
      <c r="GV162" s="273"/>
      <c r="GW162" s="273"/>
      <c r="GX162" s="273"/>
      <c r="GY162" s="273"/>
      <c r="GZ162" s="273"/>
      <c r="HA162" s="273"/>
      <c r="HB162" s="273"/>
      <c r="HC162" s="273"/>
      <c r="HD162" s="273"/>
      <c r="HE162" s="273"/>
      <c r="HF162" s="273"/>
      <c r="HG162" s="273"/>
      <c r="HH162" s="273"/>
      <c r="HI162" s="273"/>
      <c r="HJ162" s="273"/>
      <c r="HK162" s="273"/>
      <c r="HL162" s="363"/>
      <c r="HM162" s="363"/>
      <c r="HN162" s="363"/>
      <c r="HO162" s="363"/>
      <c r="HP162" s="363"/>
      <c r="HQ162" s="363"/>
      <c r="HR162" s="363"/>
      <c r="HS162" s="363"/>
      <c r="HT162" s="363"/>
      <c r="HU162" s="363"/>
      <c r="HV162" s="363"/>
      <c r="HW162" s="363"/>
      <c r="HZ162" s="273"/>
      <c r="IA162" s="273"/>
      <c r="IB162" s="273"/>
      <c r="IC162" s="273"/>
      <c r="ID162" s="273"/>
      <c r="IE162" s="273"/>
      <c r="IF162" s="273"/>
      <c r="IG162" s="273"/>
      <c r="IH162" s="273"/>
      <c r="II162" s="273"/>
      <c r="IJ162" s="273"/>
      <c r="IK162" s="273"/>
      <c r="IL162" s="273"/>
      <c r="IM162" s="273"/>
      <c r="IN162" s="273"/>
      <c r="IO162" s="273"/>
      <c r="IP162" s="273"/>
      <c r="IQ162" s="273"/>
      <c r="IR162" s="273"/>
      <c r="IS162" s="363"/>
      <c r="IT162" s="363"/>
      <c r="IU162" s="363"/>
      <c r="IV162" s="363"/>
      <c r="IW162" s="363"/>
      <c r="IX162" s="363"/>
      <c r="IY162" s="363"/>
      <c r="IZ162" s="363"/>
      <c r="JA162" s="363"/>
      <c r="JB162" s="363"/>
      <c r="JC162" s="382"/>
      <c r="JD162" s="273"/>
      <c r="JE162" s="234"/>
      <c r="JG162" s="273"/>
      <c r="JH162" s="273"/>
      <c r="JI162" s="273"/>
      <c r="JJ162" s="273"/>
      <c r="JK162" s="273"/>
      <c r="JL162" s="273"/>
      <c r="JM162" s="273"/>
      <c r="JN162" s="273"/>
      <c r="JO162" s="273"/>
      <c r="JP162" s="273"/>
      <c r="JQ162" s="273"/>
      <c r="JR162" s="273"/>
      <c r="JS162" s="273"/>
      <c r="JT162" s="273"/>
      <c r="JU162" s="273"/>
      <c r="JV162" s="273"/>
      <c r="JW162" s="273"/>
      <c r="JX162" s="273"/>
      <c r="JY162" s="273"/>
      <c r="JZ162" s="363"/>
      <c r="KA162" s="363"/>
      <c r="KB162" s="363"/>
      <c r="KC162" s="363"/>
      <c r="KD162" s="363"/>
      <c r="KE162" s="363"/>
      <c r="KF162" s="363"/>
      <c r="KG162" s="363"/>
      <c r="KH162" s="363"/>
      <c r="KI162" s="363"/>
      <c r="KJ162" s="363"/>
      <c r="KK162" s="363"/>
      <c r="KL162" s="234"/>
      <c r="KN162" s="273"/>
      <c r="KO162" s="273"/>
      <c r="KP162" s="273"/>
      <c r="KQ162" s="273"/>
      <c r="KR162" s="273"/>
      <c r="KS162" s="273"/>
      <c r="KT162" s="273"/>
      <c r="KU162" s="273"/>
      <c r="KV162" s="273"/>
      <c r="KW162" s="273"/>
      <c r="KX162" s="273"/>
      <c r="KY162" s="273"/>
      <c r="KZ162" s="273"/>
      <c r="LA162" s="273"/>
      <c r="LB162" s="273"/>
      <c r="LC162" s="273"/>
      <c r="LD162" s="273"/>
      <c r="LE162" s="273"/>
      <c r="LF162" s="273"/>
      <c r="LG162" s="363"/>
      <c r="LH162" s="363"/>
      <c r="LI162" s="363"/>
      <c r="LJ162" s="363"/>
      <c r="LK162" s="363"/>
      <c r="LL162" s="363"/>
      <c r="LM162" s="363"/>
      <c r="LN162" s="363"/>
      <c r="LO162" s="363"/>
      <c r="LP162" s="363"/>
      <c r="LQ162" s="363"/>
      <c r="LR162" s="363"/>
      <c r="LU162" s="273"/>
      <c r="LV162" s="273"/>
      <c r="LW162" s="273"/>
      <c r="LX162" s="273"/>
      <c r="LY162" s="273"/>
      <c r="LZ162" s="273"/>
      <c r="MA162" s="273"/>
      <c r="MB162" s="273"/>
      <c r="MC162" s="273"/>
      <c r="MD162" s="273"/>
      <c r="ME162" s="273"/>
      <c r="MF162" s="273"/>
      <c r="MG162" s="273"/>
      <c r="MH162" s="273"/>
      <c r="MI162" s="273"/>
      <c r="MJ162" s="273"/>
      <c r="MK162" s="273"/>
      <c r="ML162" s="273"/>
      <c r="MM162" s="273"/>
      <c r="MN162" s="363"/>
      <c r="MO162" s="363"/>
      <c r="MP162" s="363"/>
      <c r="MQ162" s="363"/>
      <c r="MR162" s="363"/>
      <c r="MS162" s="363"/>
      <c r="MT162" s="363"/>
      <c r="MU162" s="363"/>
      <c r="MV162" s="363"/>
      <c r="MW162" s="363"/>
      <c r="MX162" s="363"/>
      <c r="MY162" s="363"/>
      <c r="NB162" s="273"/>
      <c r="NC162" s="273"/>
      <c r="ND162" s="273"/>
      <c r="NE162" s="273"/>
      <c r="NF162" s="273"/>
      <c r="NG162" s="273"/>
      <c r="NH162" s="273"/>
      <c r="NI162" s="273"/>
      <c r="NJ162" s="273"/>
      <c r="NK162" s="273"/>
      <c r="NL162" s="273"/>
      <c r="NM162" s="273"/>
      <c r="NN162" s="273"/>
      <c r="NO162" s="273"/>
      <c r="NP162" s="273"/>
      <c r="NQ162" s="273"/>
      <c r="NR162" s="273"/>
      <c r="NS162" s="273"/>
      <c r="NT162" s="273"/>
      <c r="NU162" s="363"/>
      <c r="NV162" s="363"/>
      <c r="NW162" s="363"/>
      <c r="NX162" s="363"/>
      <c r="NY162" s="363"/>
      <c r="NZ162" s="363"/>
      <c r="OA162" s="363"/>
      <c r="OB162" s="363"/>
      <c r="OC162" s="363"/>
      <c r="OD162" s="363"/>
      <c r="OE162" s="363"/>
      <c r="OF162" s="363"/>
      <c r="OI162" s="273"/>
      <c r="OJ162" s="273"/>
      <c r="OK162" s="273"/>
      <c r="OL162" s="273"/>
      <c r="OM162" s="273"/>
      <c r="ON162" s="273"/>
      <c r="OO162" s="273"/>
      <c r="OP162" s="273"/>
      <c r="OQ162" s="273"/>
      <c r="OR162" s="273"/>
      <c r="OS162" s="273"/>
      <c r="OT162" s="273"/>
      <c r="OU162" s="273"/>
      <c r="OV162" s="273"/>
      <c r="OW162" s="273"/>
      <c r="OX162" s="273"/>
      <c r="OY162" s="273"/>
      <c r="OZ162" s="273"/>
      <c r="PA162" s="273"/>
      <c r="PB162" s="363"/>
      <c r="PC162" s="363"/>
      <c r="PD162" s="363"/>
      <c r="PE162" s="363"/>
      <c r="PF162" s="363"/>
      <c r="PG162" s="363"/>
      <c r="PH162" s="363"/>
      <c r="PI162" s="363"/>
      <c r="PJ162" s="363"/>
      <c r="PK162" s="363"/>
      <c r="PL162" s="363"/>
      <c r="PM162" s="363"/>
      <c r="PP162" s="273"/>
      <c r="PQ162" s="273"/>
      <c r="PR162" s="273"/>
      <c r="PS162" s="273"/>
      <c r="PT162" s="273"/>
      <c r="PU162" s="273"/>
      <c r="PV162" s="273"/>
      <c r="PW162" s="273"/>
      <c r="PX162" s="273"/>
      <c r="PY162" s="273"/>
      <c r="PZ162" s="273"/>
      <c r="QA162" s="273"/>
      <c r="QB162" s="273"/>
      <c r="QC162" s="273"/>
      <c r="QD162" s="273"/>
      <c r="QE162" s="273"/>
      <c r="QF162" s="273"/>
      <c r="QG162" s="273"/>
      <c r="QH162" s="273"/>
      <c r="QI162" s="363"/>
      <c r="QJ162" s="363"/>
      <c r="QK162" s="363"/>
      <c r="QL162" s="363"/>
      <c r="QM162" s="363"/>
      <c r="QN162" s="363"/>
      <c r="QO162" s="363"/>
      <c r="QP162" s="363"/>
      <c r="QQ162" s="363"/>
      <c r="QR162" s="363"/>
      <c r="QS162" s="363"/>
      <c r="QT162" s="363"/>
      <c r="QU162" s="235"/>
      <c r="QV162" s="235"/>
      <c r="QW162" s="273"/>
      <c r="QX162" s="273"/>
      <c r="QY162" s="273"/>
      <c r="QZ162" s="273"/>
      <c r="RA162" s="273"/>
      <c r="RB162" s="273"/>
      <c r="RC162" s="273"/>
      <c r="RD162" s="273"/>
      <c r="RE162" s="273"/>
      <c r="RF162" s="273"/>
      <c r="RG162" s="273"/>
      <c r="RH162" s="273"/>
      <c r="RI162" s="273"/>
      <c r="RJ162" s="273"/>
      <c r="RK162" s="273"/>
      <c r="RL162" s="273"/>
      <c r="RM162" s="273"/>
      <c r="RN162" s="273"/>
      <c r="RO162" s="273"/>
      <c r="RP162" s="363"/>
      <c r="RQ162" s="363"/>
      <c r="RR162" s="363"/>
      <c r="RS162" s="363"/>
      <c r="RT162" s="363"/>
      <c r="RU162" s="363"/>
      <c r="RV162" s="363"/>
      <c r="RW162" s="363"/>
      <c r="RX162" s="363"/>
      <c r="RY162" s="363"/>
      <c r="RZ162" s="363"/>
      <c r="SA162" s="363"/>
    </row>
    <row r="163" spans="1:495" ht="15" hidden="1" outlineLevel="1">
      <c r="A163" s="604">
        <f t="shared" si="349"/>
        <v>151</v>
      </c>
      <c r="B163" s="530"/>
      <c r="C163" s="363"/>
      <c r="D163" s="273"/>
      <c r="E163" s="273"/>
      <c r="F163" s="273"/>
      <c r="G163" s="363"/>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524"/>
      <c r="AI163" s="524"/>
      <c r="AJ163" s="273"/>
      <c r="AK163" s="273"/>
      <c r="AL163" s="273"/>
      <c r="AM163" s="273"/>
      <c r="AN163" s="273"/>
      <c r="AO163" s="273"/>
      <c r="AP163" s="273"/>
      <c r="AQ163" s="273"/>
      <c r="AR163" s="273"/>
      <c r="AS163" s="273"/>
      <c r="AT163" s="273"/>
      <c r="AU163" s="273"/>
      <c r="AV163" s="273"/>
      <c r="AW163" s="273"/>
      <c r="AX163" s="273"/>
      <c r="AY163" s="273"/>
      <c r="AZ163" s="273"/>
      <c r="BA163" s="273"/>
      <c r="BB163" s="273"/>
      <c r="BC163" s="363"/>
      <c r="BD163" s="363"/>
      <c r="BE163" s="363"/>
      <c r="BF163" s="363"/>
      <c r="BG163" s="363"/>
      <c r="BH163" s="363"/>
      <c r="BI163" s="363"/>
      <c r="BJ163" s="363"/>
      <c r="BK163" s="363"/>
      <c r="BL163" s="363"/>
      <c r="BM163" s="363"/>
      <c r="BN163" s="363"/>
      <c r="BO163" s="524"/>
      <c r="BP163" s="524"/>
      <c r="BQ163" s="273"/>
      <c r="BR163" s="273"/>
      <c r="BS163" s="273"/>
      <c r="BT163" s="273"/>
      <c r="BU163" s="273"/>
      <c r="BV163" s="273"/>
      <c r="BW163" s="273"/>
      <c r="BX163" s="273"/>
      <c r="BY163" s="273"/>
      <c r="BZ163" s="273"/>
      <c r="CA163" s="273"/>
      <c r="CB163" s="273"/>
      <c r="CC163" s="273"/>
      <c r="CD163" s="273"/>
      <c r="CE163" s="273"/>
      <c r="CF163" s="273"/>
      <c r="CG163" s="273"/>
      <c r="CH163" s="273"/>
      <c r="CI163" s="273"/>
      <c r="CJ163" s="363"/>
      <c r="CK163" s="363"/>
      <c r="CL163" s="363"/>
      <c r="CM163" s="363"/>
      <c r="CN163" s="363"/>
      <c r="CO163" s="363"/>
      <c r="CP163" s="363"/>
      <c r="CQ163" s="363"/>
      <c r="CR163" s="363"/>
      <c r="CS163" s="363"/>
      <c r="CT163" s="363"/>
      <c r="CU163" s="363"/>
      <c r="CV163" s="524"/>
      <c r="CW163" s="524"/>
      <c r="CX163" s="273"/>
      <c r="CY163" s="273"/>
      <c r="CZ163" s="273"/>
      <c r="DA163" s="273"/>
      <c r="DB163" s="273"/>
      <c r="DC163" s="273"/>
      <c r="DD163" s="273"/>
      <c r="DE163" s="273"/>
      <c r="DF163" s="273"/>
      <c r="DG163" s="273"/>
      <c r="DH163" s="273"/>
      <c r="DI163" s="273"/>
      <c r="DJ163" s="273"/>
      <c r="DK163" s="273"/>
      <c r="DL163" s="273"/>
      <c r="DM163" s="273"/>
      <c r="DN163" s="273"/>
      <c r="DO163" s="273"/>
      <c r="DP163" s="273"/>
      <c r="DQ163" s="363"/>
      <c r="DR163" s="363"/>
      <c r="DS163" s="363"/>
      <c r="DT163" s="363"/>
      <c r="DU163" s="363"/>
      <c r="DV163" s="363"/>
      <c r="DW163" s="363"/>
      <c r="DX163" s="363"/>
      <c r="DY163" s="363"/>
      <c r="DZ163" s="363"/>
      <c r="EA163" s="363"/>
      <c r="EB163" s="363"/>
      <c r="EC163" s="524"/>
      <c r="ED163" s="524"/>
      <c r="EE163" s="273"/>
      <c r="EF163" s="273"/>
      <c r="EG163" s="273"/>
      <c r="EH163" s="273"/>
      <c r="EI163" s="273"/>
      <c r="EJ163" s="273"/>
      <c r="EK163" s="273"/>
      <c r="EL163" s="273"/>
      <c r="EM163" s="273"/>
      <c r="EN163" s="273"/>
      <c r="EO163" s="273"/>
      <c r="EP163" s="273"/>
      <c r="EQ163" s="273"/>
      <c r="ER163" s="273"/>
      <c r="ES163" s="273"/>
      <c r="ET163" s="273"/>
      <c r="EU163" s="273"/>
      <c r="EV163" s="273"/>
      <c r="EW163" s="273"/>
      <c r="EX163" s="363"/>
      <c r="EY163" s="363"/>
      <c r="EZ163" s="363"/>
      <c r="FA163" s="363"/>
      <c r="FB163" s="363"/>
      <c r="FC163" s="363"/>
      <c r="FD163" s="363"/>
      <c r="FE163" s="363"/>
      <c r="FF163" s="363"/>
      <c r="FG163" s="363"/>
      <c r="FH163" s="363"/>
      <c r="FI163" s="363"/>
      <c r="FJ163" s="524"/>
      <c r="FK163" s="524"/>
      <c r="FL163" s="273"/>
      <c r="FM163" s="273"/>
      <c r="FN163" s="273"/>
      <c r="FO163" s="273"/>
      <c r="FP163" s="273"/>
      <c r="FQ163" s="273"/>
      <c r="FR163" s="273"/>
      <c r="FS163" s="273"/>
      <c r="FT163" s="273"/>
      <c r="FU163" s="273"/>
      <c r="FV163" s="273"/>
      <c r="FW163" s="273"/>
      <c r="FX163" s="273"/>
      <c r="FY163" s="273"/>
      <c r="FZ163" s="273"/>
      <c r="GA163" s="273"/>
      <c r="GB163" s="273"/>
      <c r="GC163" s="273"/>
      <c r="GD163" s="273"/>
      <c r="GE163" s="363"/>
      <c r="GF163" s="363"/>
      <c r="GG163" s="363"/>
      <c r="GH163" s="363"/>
      <c r="GI163" s="363"/>
      <c r="GJ163" s="363"/>
      <c r="GK163" s="363"/>
      <c r="GL163" s="363"/>
      <c r="GM163" s="363"/>
      <c r="GN163" s="363"/>
      <c r="GO163" s="363"/>
      <c r="GP163" s="363"/>
      <c r="GQ163" s="524"/>
      <c r="GR163" s="524"/>
      <c r="GS163" s="273"/>
      <c r="GT163" s="273"/>
      <c r="GU163" s="273"/>
      <c r="GV163" s="273"/>
      <c r="GW163" s="273"/>
      <c r="GX163" s="273"/>
      <c r="GY163" s="273"/>
      <c r="GZ163" s="273"/>
      <c r="HA163" s="273"/>
      <c r="HB163" s="273"/>
      <c r="HC163" s="273"/>
      <c r="HD163" s="273"/>
      <c r="HE163" s="273"/>
      <c r="HF163" s="273"/>
      <c r="HG163" s="273"/>
      <c r="HH163" s="273"/>
      <c r="HI163" s="273"/>
      <c r="HJ163" s="273"/>
      <c r="HK163" s="273"/>
      <c r="HL163" s="363"/>
      <c r="HM163" s="363"/>
      <c r="HN163" s="363"/>
      <c r="HO163" s="363"/>
      <c r="HP163" s="363"/>
      <c r="HQ163" s="363"/>
      <c r="HR163" s="363"/>
      <c r="HS163" s="363"/>
      <c r="HT163" s="363"/>
      <c r="HU163" s="363"/>
      <c r="HV163" s="363"/>
      <c r="HW163" s="363"/>
      <c r="HZ163" s="273"/>
      <c r="IA163" s="273"/>
      <c r="IB163" s="273"/>
      <c r="IC163" s="273"/>
      <c r="ID163" s="273"/>
      <c r="IE163" s="273"/>
      <c r="IF163" s="273"/>
      <c r="IG163" s="273"/>
      <c r="IH163" s="273"/>
      <c r="II163" s="273"/>
      <c r="IJ163" s="273"/>
      <c r="IK163" s="273"/>
      <c r="IL163" s="273"/>
      <c r="IM163" s="273"/>
      <c r="IN163" s="273"/>
      <c r="IO163" s="273"/>
      <c r="IP163" s="273"/>
      <c r="IQ163" s="273"/>
      <c r="IR163" s="273"/>
      <c r="IS163" s="363"/>
      <c r="IT163" s="363"/>
      <c r="IU163" s="363"/>
      <c r="IV163" s="363"/>
      <c r="IW163" s="363"/>
      <c r="IX163" s="363"/>
      <c r="IY163" s="363"/>
      <c r="IZ163" s="363"/>
      <c r="JA163" s="363"/>
      <c r="JB163" s="363"/>
      <c r="JC163" s="382"/>
      <c r="JD163" s="273"/>
      <c r="JE163" s="234"/>
      <c r="JG163" s="273"/>
      <c r="JH163" s="273"/>
      <c r="JI163" s="273"/>
      <c r="JJ163" s="273"/>
      <c r="JK163" s="273"/>
      <c r="JL163" s="273"/>
      <c r="JM163" s="273"/>
      <c r="JN163" s="273"/>
      <c r="JO163" s="273"/>
      <c r="JP163" s="273"/>
      <c r="JQ163" s="273"/>
      <c r="JR163" s="273"/>
      <c r="JS163" s="273"/>
      <c r="JT163" s="273"/>
      <c r="JU163" s="273"/>
      <c r="JV163" s="273"/>
      <c r="JW163" s="273"/>
      <c r="JX163" s="273"/>
      <c r="JY163" s="273"/>
      <c r="JZ163" s="363"/>
      <c r="KA163" s="363"/>
      <c r="KB163" s="363"/>
      <c r="KC163" s="363"/>
      <c r="KD163" s="363"/>
      <c r="KE163" s="363"/>
      <c r="KF163" s="363"/>
      <c r="KG163" s="363"/>
      <c r="KH163" s="363"/>
      <c r="KI163" s="363"/>
      <c r="KJ163" s="363"/>
      <c r="KK163" s="363"/>
      <c r="KL163" s="234"/>
      <c r="KN163" s="273"/>
      <c r="KO163" s="273"/>
      <c r="KP163" s="273"/>
      <c r="KQ163" s="273"/>
      <c r="KR163" s="273"/>
      <c r="KS163" s="273"/>
      <c r="KT163" s="273"/>
      <c r="KU163" s="273"/>
      <c r="KV163" s="273"/>
      <c r="KW163" s="273"/>
      <c r="KX163" s="273"/>
      <c r="KY163" s="273"/>
      <c r="KZ163" s="273"/>
      <c r="LA163" s="273"/>
      <c r="LB163" s="273"/>
      <c r="LC163" s="273"/>
      <c r="LD163" s="273"/>
      <c r="LE163" s="273"/>
      <c r="LF163" s="273"/>
      <c r="LG163" s="363"/>
      <c r="LH163" s="363"/>
      <c r="LI163" s="363"/>
      <c r="LJ163" s="363"/>
      <c r="LK163" s="363"/>
      <c r="LL163" s="363"/>
      <c r="LM163" s="363"/>
      <c r="LN163" s="363"/>
      <c r="LO163" s="363"/>
      <c r="LP163" s="363"/>
      <c r="LQ163" s="363"/>
      <c r="LR163" s="363"/>
      <c r="LU163" s="273"/>
      <c r="LV163" s="273"/>
      <c r="LW163" s="273"/>
      <c r="LX163" s="273"/>
      <c r="LY163" s="273"/>
      <c r="LZ163" s="273"/>
      <c r="MA163" s="273"/>
      <c r="MB163" s="273"/>
      <c r="MC163" s="273"/>
      <c r="MD163" s="273"/>
      <c r="ME163" s="273"/>
      <c r="MF163" s="273"/>
      <c r="MG163" s="273"/>
      <c r="MH163" s="273"/>
      <c r="MI163" s="273"/>
      <c r="MJ163" s="273"/>
      <c r="MK163" s="273"/>
      <c r="ML163" s="273"/>
      <c r="MM163" s="273"/>
      <c r="MN163" s="363"/>
      <c r="MO163" s="363"/>
      <c r="MP163" s="363"/>
      <c r="MQ163" s="363"/>
      <c r="MR163" s="363"/>
      <c r="MS163" s="363"/>
      <c r="MT163" s="363"/>
      <c r="MU163" s="363"/>
      <c r="MV163" s="363"/>
      <c r="MW163" s="363"/>
      <c r="MX163" s="363"/>
      <c r="MY163" s="363"/>
      <c r="NB163" s="273"/>
      <c r="NC163" s="273"/>
      <c r="ND163" s="273"/>
      <c r="NE163" s="273"/>
      <c r="NF163" s="273"/>
      <c r="NG163" s="273"/>
      <c r="NH163" s="273"/>
      <c r="NI163" s="273"/>
      <c r="NJ163" s="273"/>
      <c r="NK163" s="273"/>
      <c r="NL163" s="273"/>
      <c r="NM163" s="273"/>
      <c r="NN163" s="273"/>
      <c r="NO163" s="273"/>
      <c r="NP163" s="273"/>
      <c r="NQ163" s="273"/>
      <c r="NR163" s="273"/>
      <c r="NS163" s="273"/>
      <c r="NT163" s="273"/>
      <c r="NU163" s="363"/>
      <c r="NV163" s="363"/>
      <c r="NW163" s="363"/>
      <c r="NX163" s="363"/>
      <c r="NY163" s="363"/>
      <c r="NZ163" s="363"/>
      <c r="OA163" s="363"/>
      <c r="OB163" s="363"/>
      <c r="OC163" s="363"/>
      <c r="OD163" s="363"/>
      <c r="OE163" s="363"/>
      <c r="OF163" s="363"/>
      <c r="OI163" s="273"/>
      <c r="OJ163" s="273"/>
      <c r="OK163" s="273"/>
      <c r="OL163" s="273"/>
      <c r="OM163" s="273"/>
      <c r="ON163" s="273"/>
      <c r="OO163" s="273"/>
      <c r="OP163" s="273"/>
      <c r="OQ163" s="273"/>
      <c r="OR163" s="273"/>
      <c r="OS163" s="273"/>
      <c r="OT163" s="273"/>
      <c r="OU163" s="273"/>
      <c r="OV163" s="273"/>
      <c r="OW163" s="273"/>
      <c r="OX163" s="273"/>
      <c r="OY163" s="273"/>
      <c r="OZ163" s="273"/>
      <c r="PA163" s="273"/>
      <c r="PB163" s="363"/>
      <c r="PC163" s="363"/>
      <c r="PD163" s="363"/>
      <c r="PE163" s="363"/>
      <c r="PF163" s="363"/>
      <c r="PG163" s="363"/>
      <c r="PH163" s="363"/>
      <c r="PI163" s="363"/>
      <c r="PJ163" s="363"/>
      <c r="PK163" s="363"/>
      <c r="PL163" s="363"/>
      <c r="PM163" s="363"/>
      <c r="PP163" s="273"/>
      <c r="PQ163" s="273"/>
      <c r="PR163" s="273"/>
      <c r="PS163" s="273"/>
      <c r="PT163" s="273"/>
      <c r="PU163" s="273"/>
      <c r="PV163" s="273"/>
      <c r="PW163" s="273"/>
      <c r="PX163" s="273"/>
      <c r="PY163" s="273"/>
      <c r="PZ163" s="273"/>
      <c r="QA163" s="273"/>
      <c r="QB163" s="273"/>
      <c r="QC163" s="273"/>
      <c r="QD163" s="273"/>
      <c r="QE163" s="273"/>
      <c r="QF163" s="273"/>
      <c r="QG163" s="273"/>
      <c r="QH163" s="273"/>
      <c r="QI163" s="363"/>
      <c r="QJ163" s="363"/>
      <c r="QK163" s="363"/>
      <c r="QL163" s="363"/>
      <c r="QM163" s="363"/>
      <c r="QN163" s="363"/>
      <c r="QO163" s="363"/>
      <c r="QP163" s="363"/>
      <c r="QQ163" s="363"/>
      <c r="QR163" s="363"/>
      <c r="QS163" s="363"/>
      <c r="QT163" s="363"/>
      <c r="QU163" s="235"/>
      <c r="QV163" s="235"/>
      <c r="QW163" s="273"/>
      <c r="QX163" s="273"/>
      <c r="QY163" s="273"/>
      <c r="QZ163" s="273"/>
      <c r="RA163" s="273"/>
      <c r="RB163" s="273"/>
      <c r="RC163" s="273"/>
      <c r="RD163" s="273"/>
      <c r="RE163" s="273"/>
      <c r="RF163" s="273"/>
      <c r="RG163" s="273"/>
      <c r="RH163" s="273"/>
      <c r="RI163" s="273"/>
      <c r="RJ163" s="273"/>
      <c r="RK163" s="273"/>
      <c r="RL163" s="273"/>
      <c r="RM163" s="273"/>
      <c r="RN163" s="273"/>
      <c r="RO163" s="273"/>
      <c r="RP163" s="363"/>
      <c r="RQ163" s="363"/>
      <c r="RR163" s="363"/>
      <c r="RS163" s="363"/>
      <c r="RT163" s="363"/>
      <c r="RU163" s="363"/>
      <c r="RV163" s="363"/>
      <c r="RW163" s="363"/>
      <c r="RX163" s="363"/>
      <c r="RY163" s="363"/>
      <c r="RZ163" s="363"/>
      <c r="SA163" s="363"/>
    </row>
    <row r="164" spans="1:495" ht="15" hidden="1" outlineLevel="1">
      <c r="A164" s="604">
        <f t="shared" si="349"/>
        <v>152</v>
      </c>
      <c r="B164" s="286" t="s">
        <v>343</v>
      </c>
      <c r="C164" s="517"/>
      <c r="D164" s="242"/>
      <c r="E164" s="242">
        <f>IF(E$13&lt;&gt;"",$C164,)</f>
        <v>0</v>
      </c>
      <c r="F164" s="242">
        <f t="shared" ref="F164:AG164" si="573">IF(F$13&lt;&gt;"",$C164,)</f>
        <v>0</v>
      </c>
      <c r="G164" s="242">
        <f t="shared" si="573"/>
        <v>0</v>
      </c>
      <c r="H164" s="242">
        <f t="shared" si="573"/>
        <v>0</v>
      </c>
      <c r="I164" s="242">
        <f t="shared" si="573"/>
        <v>0</v>
      </c>
      <c r="J164" s="242">
        <f t="shared" si="573"/>
        <v>0</v>
      </c>
      <c r="K164" s="242">
        <f t="shared" si="573"/>
        <v>0</v>
      </c>
      <c r="L164" s="242">
        <f t="shared" si="573"/>
        <v>0</v>
      </c>
      <c r="M164" s="242">
        <f t="shared" si="573"/>
        <v>0</v>
      </c>
      <c r="N164" s="242">
        <f t="shared" si="573"/>
        <v>0</v>
      </c>
      <c r="O164" s="242">
        <f t="shared" si="573"/>
        <v>0</v>
      </c>
      <c r="P164" s="242">
        <f t="shared" si="573"/>
        <v>0</v>
      </c>
      <c r="Q164" s="242">
        <f t="shared" si="573"/>
        <v>0</v>
      </c>
      <c r="R164" s="242">
        <f t="shared" si="573"/>
        <v>0</v>
      </c>
      <c r="S164" s="242">
        <f t="shared" si="573"/>
        <v>0</v>
      </c>
      <c r="T164" s="242">
        <f t="shared" si="573"/>
        <v>0</v>
      </c>
      <c r="U164" s="242">
        <f t="shared" si="573"/>
        <v>0</v>
      </c>
      <c r="V164" s="242">
        <f t="shared" si="573"/>
        <v>0</v>
      </c>
      <c r="W164" s="242">
        <f t="shared" si="573"/>
        <v>0</v>
      </c>
      <c r="X164" s="242">
        <f t="shared" si="573"/>
        <v>0</v>
      </c>
      <c r="Y164" s="242">
        <f t="shared" si="573"/>
        <v>0</v>
      </c>
      <c r="Z164" s="242">
        <f t="shared" si="573"/>
        <v>0</v>
      </c>
      <c r="AA164" s="242">
        <f t="shared" si="573"/>
        <v>0</v>
      </c>
      <c r="AB164" s="242">
        <f t="shared" si="573"/>
        <v>0</v>
      </c>
      <c r="AC164" s="242">
        <f t="shared" si="573"/>
        <v>0</v>
      </c>
      <c r="AD164" s="242">
        <f t="shared" si="573"/>
        <v>0</v>
      </c>
      <c r="AE164" s="242">
        <f t="shared" si="573"/>
        <v>0</v>
      </c>
      <c r="AF164" s="242">
        <f t="shared" si="573"/>
        <v>0</v>
      </c>
      <c r="AG164" s="242">
        <f t="shared" si="573"/>
        <v>0</v>
      </c>
      <c r="AJ164" s="242"/>
      <c r="AK164" s="242"/>
      <c r="AL164" s="242">
        <f t="shared" ref="AL164:AO164" si="574">IF(AL$13&lt;&gt;"",$AJ164,)</f>
        <v>0</v>
      </c>
      <c r="AM164" s="242">
        <f t="shared" si="574"/>
        <v>0</v>
      </c>
      <c r="AN164" s="242">
        <f t="shared" si="574"/>
        <v>0</v>
      </c>
      <c r="AO164" s="242">
        <f t="shared" si="574"/>
        <v>0</v>
      </c>
      <c r="AP164" s="242">
        <f t="shared" ref="AP164:AR164" si="575">IF(AP$13&lt;&gt;"",$AJ164,)</f>
        <v>0</v>
      </c>
      <c r="AQ164" s="242">
        <f t="shared" si="575"/>
        <v>0</v>
      </c>
      <c r="AR164" s="242">
        <f t="shared" si="575"/>
        <v>0</v>
      </c>
      <c r="AS164" s="242">
        <f t="shared" ref="AS164:AU164" si="576">IF(AS$13&lt;&gt;"",$AJ164,)</f>
        <v>0</v>
      </c>
      <c r="AT164" s="242">
        <f t="shared" si="576"/>
        <v>0</v>
      </c>
      <c r="AU164" s="242">
        <f t="shared" si="576"/>
        <v>0</v>
      </c>
      <c r="AV164" s="242">
        <f t="shared" ref="AV164:AX164" si="577">IF(AV$13&lt;&gt;"",$AJ164,)</f>
        <v>0</v>
      </c>
      <c r="AW164" s="242">
        <f t="shared" si="577"/>
        <v>0</v>
      </c>
      <c r="AX164" s="242">
        <f t="shared" si="577"/>
        <v>0</v>
      </c>
      <c r="AY164" s="242">
        <f t="shared" ref="AY164:BN164" si="578">IF(AY$13&lt;&gt;"",$AJ164,)</f>
        <v>0</v>
      </c>
      <c r="AZ164" s="242">
        <f t="shared" si="578"/>
        <v>0</v>
      </c>
      <c r="BA164" s="242">
        <f t="shared" si="578"/>
        <v>0</v>
      </c>
      <c r="BB164" s="242">
        <f t="shared" si="578"/>
        <v>0</v>
      </c>
      <c r="BC164" s="242">
        <f t="shared" si="578"/>
        <v>0</v>
      </c>
      <c r="BD164" s="242">
        <f t="shared" si="578"/>
        <v>0</v>
      </c>
      <c r="BE164" s="242">
        <f t="shared" si="578"/>
        <v>0</v>
      </c>
      <c r="BF164" s="242">
        <f t="shared" si="578"/>
        <v>0</v>
      </c>
      <c r="BG164" s="242">
        <f t="shared" si="578"/>
        <v>0</v>
      </c>
      <c r="BH164" s="242">
        <f t="shared" si="578"/>
        <v>0</v>
      </c>
      <c r="BI164" s="242">
        <f t="shared" si="578"/>
        <v>0</v>
      </c>
      <c r="BJ164" s="242">
        <f t="shared" si="578"/>
        <v>0</v>
      </c>
      <c r="BK164" s="242">
        <f t="shared" si="578"/>
        <v>0</v>
      </c>
      <c r="BL164" s="242">
        <f t="shared" si="578"/>
        <v>0</v>
      </c>
      <c r="BM164" s="242">
        <f t="shared" si="578"/>
        <v>0</v>
      </c>
      <c r="BN164" s="242">
        <f t="shared" si="578"/>
        <v>0</v>
      </c>
      <c r="BQ164" s="242"/>
      <c r="BR164" s="242"/>
      <c r="BS164" s="242">
        <f t="shared" ref="BS164:BU164" si="579">IF(BS$13&lt;&gt;"",$BQ164,)</f>
        <v>0</v>
      </c>
      <c r="BT164" s="242">
        <f t="shared" si="579"/>
        <v>0</v>
      </c>
      <c r="BU164" s="242">
        <f t="shared" si="579"/>
        <v>0</v>
      </c>
      <c r="BV164" s="242">
        <f t="shared" ref="BV164:BZ164" si="580">IF(BV$13&lt;&gt;"",$BQ164,)</f>
        <v>0</v>
      </c>
      <c r="BW164" s="242">
        <f t="shared" si="580"/>
        <v>0</v>
      </c>
      <c r="BX164" s="242">
        <f t="shared" si="580"/>
        <v>0</v>
      </c>
      <c r="BY164" s="242">
        <f t="shared" si="580"/>
        <v>0</v>
      </c>
      <c r="BZ164" s="242">
        <f t="shared" si="580"/>
        <v>0</v>
      </c>
      <c r="CA164" s="242">
        <f t="shared" ref="CA164:CU164" si="581">IF(CA$13&lt;&gt;"",$BQ164,)</f>
        <v>0</v>
      </c>
      <c r="CB164" s="242">
        <f t="shared" si="581"/>
        <v>0</v>
      </c>
      <c r="CC164" s="242">
        <f t="shared" si="581"/>
        <v>0</v>
      </c>
      <c r="CD164" s="242">
        <f t="shared" si="581"/>
        <v>0</v>
      </c>
      <c r="CE164" s="242">
        <f t="shared" si="581"/>
        <v>0</v>
      </c>
      <c r="CF164" s="242">
        <f t="shared" si="581"/>
        <v>0</v>
      </c>
      <c r="CG164" s="242">
        <f t="shared" si="581"/>
        <v>0</v>
      </c>
      <c r="CH164" s="242">
        <f t="shared" si="581"/>
        <v>0</v>
      </c>
      <c r="CI164" s="242">
        <f t="shared" si="581"/>
        <v>0</v>
      </c>
      <c r="CJ164" s="242">
        <f t="shared" si="581"/>
        <v>0</v>
      </c>
      <c r="CK164" s="242">
        <f t="shared" si="581"/>
        <v>0</v>
      </c>
      <c r="CL164" s="242">
        <f t="shared" si="581"/>
        <v>0</v>
      </c>
      <c r="CM164" s="242">
        <f t="shared" si="581"/>
        <v>0</v>
      </c>
      <c r="CN164" s="242">
        <f t="shared" si="581"/>
        <v>0</v>
      </c>
      <c r="CO164" s="242">
        <f t="shared" si="581"/>
        <v>0</v>
      </c>
      <c r="CP164" s="242">
        <f t="shared" si="581"/>
        <v>0</v>
      </c>
      <c r="CQ164" s="242">
        <f t="shared" si="581"/>
        <v>0</v>
      </c>
      <c r="CR164" s="242">
        <f t="shared" si="581"/>
        <v>0</v>
      </c>
      <c r="CS164" s="242">
        <f t="shared" si="581"/>
        <v>0</v>
      </c>
      <c r="CT164" s="242">
        <f t="shared" si="581"/>
        <v>0</v>
      </c>
      <c r="CU164" s="242">
        <f t="shared" si="581"/>
        <v>0</v>
      </c>
      <c r="CX164" s="242"/>
      <c r="CY164" s="242"/>
      <c r="CZ164" s="242">
        <f t="shared" ref="CZ164:DC164" si="582">IF(CZ$13&lt;&gt;"",$CX164,)</f>
        <v>0</v>
      </c>
      <c r="DA164" s="242">
        <f t="shared" si="582"/>
        <v>0</v>
      </c>
      <c r="DB164" s="242">
        <f t="shared" si="582"/>
        <v>0</v>
      </c>
      <c r="DC164" s="242">
        <f t="shared" si="582"/>
        <v>0</v>
      </c>
      <c r="DD164" s="242">
        <f t="shared" ref="DD164:DG164" si="583">IF(DD$13&lt;&gt;"",$CX164,)</f>
        <v>0</v>
      </c>
      <c r="DE164" s="242">
        <f t="shared" si="583"/>
        <v>0</v>
      </c>
      <c r="DF164" s="242">
        <f t="shared" si="583"/>
        <v>0</v>
      </c>
      <c r="DG164" s="242">
        <f t="shared" si="583"/>
        <v>0</v>
      </c>
      <c r="DH164" s="242">
        <f t="shared" ref="DH164:DK164" si="584">IF(DH$13&lt;&gt;"",$CX164,)</f>
        <v>0</v>
      </c>
      <c r="DI164" s="242">
        <f t="shared" si="584"/>
        <v>0</v>
      </c>
      <c r="DJ164" s="242">
        <f t="shared" si="584"/>
        <v>0</v>
      </c>
      <c r="DK164" s="242">
        <f t="shared" si="584"/>
        <v>0</v>
      </c>
      <c r="DL164" s="242">
        <f t="shared" ref="DL164:EB164" si="585">IF(DL$13&lt;&gt;"",$CX164,)</f>
        <v>0</v>
      </c>
      <c r="DM164" s="242">
        <f t="shared" si="585"/>
        <v>0</v>
      </c>
      <c r="DN164" s="242">
        <f t="shared" si="585"/>
        <v>0</v>
      </c>
      <c r="DO164" s="242">
        <f t="shared" si="585"/>
        <v>0</v>
      </c>
      <c r="DP164" s="242">
        <f t="shared" si="585"/>
        <v>0</v>
      </c>
      <c r="DQ164" s="242">
        <f t="shared" si="585"/>
        <v>0</v>
      </c>
      <c r="DR164" s="242">
        <f t="shared" si="585"/>
        <v>0</v>
      </c>
      <c r="DS164" s="242">
        <f t="shared" si="585"/>
        <v>0</v>
      </c>
      <c r="DT164" s="242">
        <f t="shared" si="585"/>
        <v>0</v>
      </c>
      <c r="DU164" s="242">
        <f t="shared" si="585"/>
        <v>0</v>
      </c>
      <c r="DV164" s="242">
        <f t="shared" si="585"/>
        <v>0</v>
      </c>
      <c r="DW164" s="242">
        <f t="shared" si="585"/>
        <v>0</v>
      </c>
      <c r="DX164" s="242">
        <f t="shared" si="585"/>
        <v>0</v>
      </c>
      <c r="DY164" s="242">
        <f t="shared" si="585"/>
        <v>0</v>
      </c>
      <c r="DZ164" s="242">
        <f t="shared" si="585"/>
        <v>0</v>
      </c>
      <c r="EA164" s="242">
        <f t="shared" si="585"/>
        <v>0</v>
      </c>
      <c r="EB164" s="242">
        <f t="shared" si="585"/>
        <v>0</v>
      </c>
      <c r="EE164" s="242"/>
      <c r="EF164" s="242"/>
      <c r="EG164" s="242">
        <f t="shared" ref="EG164:EJ164" si="586">IF(EG$13&lt;&gt;"",$EE164,)</f>
        <v>0</v>
      </c>
      <c r="EH164" s="242">
        <f t="shared" si="586"/>
        <v>0</v>
      </c>
      <c r="EI164" s="242">
        <f t="shared" si="586"/>
        <v>0</v>
      </c>
      <c r="EJ164" s="242">
        <f t="shared" si="586"/>
        <v>0</v>
      </c>
      <c r="EK164" s="242">
        <f t="shared" ref="EK164:EN164" si="587">IF(EK$13&lt;&gt;"",$EE164,)</f>
        <v>0</v>
      </c>
      <c r="EL164" s="242">
        <f t="shared" si="587"/>
        <v>0</v>
      </c>
      <c r="EM164" s="242">
        <f t="shared" si="587"/>
        <v>0</v>
      </c>
      <c r="EN164" s="242">
        <f t="shared" si="587"/>
        <v>0</v>
      </c>
      <c r="EO164" s="242">
        <f t="shared" ref="EO164:ER164" si="588">IF(EO$13&lt;&gt;"",$EE164,)</f>
        <v>0</v>
      </c>
      <c r="EP164" s="242">
        <f t="shared" si="588"/>
        <v>0</v>
      </c>
      <c r="EQ164" s="242">
        <f t="shared" si="588"/>
        <v>0</v>
      </c>
      <c r="ER164" s="242">
        <f t="shared" si="588"/>
        <v>0</v>
      </c>
      <c r="ES164" s="242">
        <f t="shared" ref="ES164:FI164" si="589">IF(ES$13&lt;&gt;"",$EE164,)</f>
        <v>0</v>
      </c>
      <c r="ET164" s="242">
        <f t="shared" si="589"/>
        <v>0</v>
      </c>
      <c r="EU164" s="242">
        <f t="shared" si="589"/>
        <v>0</v>
      </c>
      <c r="EV164" s="242">
        <f t="shared" si="589"/>
        <v>0</v>
      </c>
      <c r="EW164" s="242">
        <f t="shared" si="589"/>
        <v>0</v>
      </c>
      <c r="EX164" s="242">
        <f t="shared" si="589"/>
        <v>0</v>
      </c>
      <c r="EY164" s="242">
        <f t="shared" si="589"/>
        <v>0</v>
      </c>
      <c r="EZ164" s="242">
        <f t="shared" si="589"/>
        <v>0</v>
      </c>
      <c r="FA164" s="242">
        <f t="shared" si="589"/>
        <v>0</v>
      </c>
      <c r="FB164" s="242">
        <f t="shared" si="589"/>
        <v>0</v>
      </c>
      <c r="FC164" s="242">
        <f t="shared" si="589"/>
        <v>0</v>
      </c>
      <c r="FD164" s="242">
        <f t="shared" si="589"/>
        <v>0</v>
      </c>
      <c r="FE164" s="242">
        <f t="shared" si="589"/>
        <v>0</v>
      </c>
      <c r="FF164" s="242">
        <f t="shared" si="589"/>
        <v>0</v>
      </c>
      <c r="FG164" s="242">
        <f t="shared" si="589"/>
        <v>0</v>
      </c>
      <c r="FH164" s="242">
        <f t="shared" si="589"/>
        <v>0</v>
      </c>
      <c r="FI164" s="242">
        <f t="shared" si="589"/>
        <v>0</v>
      </c>
      <c r="FL164" s="242"/>
      <c r="FM164" s="242"/>
      <c r="FN164" s="242">
        <f t="shared" ref="FN164:GC164" si="590">IF(FN$13&lt;&gt;"",$FL164,)</f>
        <v>0</v>
      </c>
      <c r="FO164" s="242">
        <f t="shared" si="590"/>
        <v>0</v>
      </c>
      <c r="FP164" s="242">
        <f t="shared" si="590"/>
        <v>0</v>
      </c>
      <c r="FQ164" s="242">
        <f t="shared" si="590"/>
        <v>0</v>
      </c>
      <c r="FR164" s="242">
        <f t="shared" si="590"/>
        <v>0</v>
      </c>
      <c r="FS164" s="242">
        <f t="shared" si="590"/>
        <v>0</v>
      </c>
      <c r="FT164" s="242">
        <f t="shared" si="590"/>
        <v>0</v>
      </c>
      <c r="FU164" s="242">
        <f t="shared" si="590"/>
        <v>0</v>
      </c>
      <c r="FV164" s="242">
        <f t="shared" si="590"/>
        <v>0</v>
      </c>
      <c r="FW164" s="242">
        <f t="shared" si="590"/>
        <v>0</v>
      </c>
      <c r="FX164" s="242">
        <f t="shared" si="590"/>
        <v>0</v>
      </c>
      <c r="FY164" s="242">
        <f t="shared" si="590"/>
        <v>0</v>
      </c>
      <c r="FZ164" s="242">
        <f t="shared" si="590"/>
        <v>0</v>
      </c>
      <c r="GA164" s="242">
        <f t="shared" si="590"/>
        <v>0</v>
      </c>
      <c r="GB164" s="242">
        <f t="shared" si="590"/>
        <v>0</v>
      </c>
      <c r="GC164" s="242">
        <f t="shared" si="590"/>
        <v>0</v>
      </c>
      <c r="GD164" s="242">
        <f t="shared" ref="GD164:GP164" si="591">IF(GD$13&lt;&gt;"",$FL164,)</f>
        <v>0</v>
      </c>
      <c r="GE164" s="242">
        <f t="shared" si="591"/>
        <v>0</v>
      </c>
      <c r="GF164" s="242">
        <f t="shared" si="591"/>
        <v>0</v>
      </c>
      <c r="GG164" s="242">
        <f t="shared" si="591"/>
        <v>0</v>
      </c>
      <c r="GH164" s="242">
        <f t="shared" si="591"/>
        <v>0</v>
      </c>
      <c r="GI164" s="242">
        <f t="shared" si="591"/>
        <v>0</v>
      </c>
      <c r="GJ164" s="242">
        <f t="shared" si="591"/>
        <v>0</v>
      </c>
      <c r="GK164" s="242">
        <f t="shared" si="591"/>
        <v>0</v>
      </c>
      <c r="GL164" s="242">
        <f>IF(GL$13&lt;&gt;"",$FL164,)</f>
        <v>0</v>
      </c>
      <c r="GM164" s="242">
        <f>IF(GM$13&lt;&gt;"",$FL164,)</f>
        <v>0</v>
      </c>
      <c r="GN164" s="242">
        <f>IF(GN$13&lt;&gt;"",$FL164,)</f>
        <v>0</v>
      </c>
      <c r="GO164" s="242">
        <f>IF(GO$13&lt;&gt;"",$FL164,)</f>
        <v>0</v>
      </c>
      <c r="GP164" s="242">
        <f t="shared" si="591"/>
        <v>0</v>
      </c>
      <c r="GS164" s="242"/>
      <c r="GT164" s="242"/>
      <c r="GU164" s="242"/>
      <c r="GV164" s="242"/>
      <c r="GW164" s="242"/>
      <c r="GX164" s="242"/>
      <c r="GY164" s="242"/>
      <c r="GZ164" s="242"/>
      <c r="HA164" s="242"/>
      <c r="HB164" s="242"/>
      <c r="HC164" s="242"/>
      <c r="HD164" s="242"/>
      <c r="HE164" s="242"/>
      <c r="HF164" s="242"/>
      <c r="HG164" s="242"/>
      <c r="HH164" s="242"/>
      <c r="HI164" s="242"/>
      <c r="HJ164" s="242"/>
      <c r="HK164" s="242"/>
      <c r="HL164" s="242"/>
      <c r="HM164" s="242"/>
      <c r="HN164" s="242"/>
      <c r="HO164" s="242"/>
      <c r="HP164" s="242"/>
      <c r="HQ164" s="242"/>
      <c r="HR164" s="242"/>
      <c r="HS164" s="242"/>
      <c r="HT164" s="242"/>
      <c r="HU164" s="242"/>
      <c r="HV164" s="242"/>
      <c r="HW164" s="242"/>
      <c r="HX164" s="223"/>
      <c r="HY164" s="223"/>
      <c r="HZ164" s="242">
        <v>2047670444</v>
      </c>
      <c r="IA164" s="242">
        <v>1047406398</v>
      </c>
      <c r="IB164" s="242">
        <f t="shared" ref="IB164:IQ164" si="592">IF(IB$13&lt;&gt;"",$HZ164,)</f>
        <v>0</v>
      </c>
      <c r="IC164" s="242">
        <f>IA164</f>
        <v>1047406398</v>
      </c>
      <c r="ID164" s="242">
        <f t="shared" si="592"/>
        <v>0</v>
      </c>
      <c r="IE164" s="242">
        <f>IA164</f>
        <v>1047406398</v>
      </c>
      <c r="IF164" s="242">
        <f t="shared" si="592"/>
        <v>0</v>
      </c>
      <c r="IG164" s="242">
        <f t="shared" si="592"/>
        <v>0</v>
      </c>
      <c r="IH164" s="242">
        <f t="shared" si="592"/>
        <v>0</v>
      </c>
      <c r="II164" s="242">
        <f>IA164</f>
        <v>1047406398</v>
      </c>
      <c r="IJ164" s="242">
        <f t="shared" si="592"/>
        <v>0</v>
      </c>
      <c r="IK164" s="242">
        <f t="shared" si="592"/>
        <v>0</v>
      </c>
      <c r="IL164" s="242">
        <f t="shared" si="592"/>
        <v>0</v>
      </c>
      <c r="IM164" s="242">
        <f t="shared" si="592"/>
        <v>0</v>
      </c>
      <c r="IN164" s="242">
        <f>II164</f>
        <v>1047406398</v>
      </c>
      <c r="IO164" s="242">
        <f t="shared" si="592"/>
        <v>0</v>
      </c>
      <c r="IP164" s="242">
        <f t="shared" si="592"/>
        <v>0</v>
      </c>
      <c r="IQ164" s="242">
        <f t="shared" si="592"/>
        <v>0</v>
      </c>
      <c r="IR164" s="242">
        <f t="shared" ref="IR164:IY164" si="593">IF(IR$13&lt;&gt;"",$HZ164,)</f>
        <v>0</v>
      </c>
      <c r="IS164" s="242">
        <f t="shared" si="593"/>
        <v>0</v>
      </c>
      <c r="IT164" s="242">
        <f t="shared" si="593"/>
        <v>0</v>
      </c>
      <c r="IU164" s="242">
        <f t="shared" si="593"/>
        <v>0</v>
      </c>
      <c r="IV164" s="242">
        <f t="shared" si="593"/>
        <v>0</v>
      </c>
      <c r="IW164" s="242">
        <f t="shared" si="593"/>
        <v>0</v>
      </c>
      <c r="IX164" s="242">
        <f t="shared" si="593"/>
        <v>0</v>
      </c>
      <c r="IY164" s="242">
        <f t="shared" si="593"/>
        <v>0</v>
      </c>
      <c r="IZ164" s="242">
        <f>IF(IZ$13&lt;&gt;"",$HZ164,)</f>
        <v>0</v>
      </c>
      <c r="JA164" s="242">
        <f>IF(JA$13&lt;&gt;"",$HZ164,)</f>
        <v>0</v>
      </c>
      <c r="JB164" s="242">
        <f>IF(JB$13&lt;&gt;"",$HZ164,)</f>
        <v>0</v>
      </c>
      <c r="JC164" s="518">
        <f>IF(JC$13&lt;&gt;"",$HZ164,)</f>
        <v>0</v>
      </c>
      <c r="JD164" s="242">
        <f t="shared" ref="JD164:JD190" si="594">HLOOKUP($JD$13,$HZ$13:$JC$196,A164,)</f>
        <v>1047406398</v>
      </c>
      <c r="JE164" s="234"/>
      <c r="JF164" s="223"/>
      <c r="JG164" s="242">
        <f>372318766</f>
        <v>372318766</v>
      </c>
      <c r="JH164" s="242">
        <v>372318766</v>
      </c>
      <c r="JI164" s="242">
        <f t="shared" ref="JI164:JX164" si="595">IF(JI$13&lt;&gt;"",$JG164,)</f>
        <v>0</v>
      </c>
      <c r="JJ164" s="242">
        <f t="shared" si="595"/>
        <v>372318766</v>
      </c>
      <c r="JK164" s="242">
        <f t="shared" si="595"/>
        <v>0</v>
      </c>
      <c r="JL164" s="242">
        <f t="shared" si="595"/>
        <v>372318766</v>
      </c>
      <c r="JM164" s="242">
        <f t="shared" si="595"/>
        <v>0</v>
      </c>
      <c r="JN164" s="242">
        <f t="shared" si="595"/>
        <v>0</v>
      </c>
      <c r="JO164" s="242">
        <f t="shared" si="595"/>
        <v>0</v>
      </c>
      <c r="JP164" s="242">
        <f t="shared" si="595"/>
        <v>0</v>
      </c>
      <c r="JQ164" s="242">
        <f t="shared" si="595"/>
        <v>0</v>
      </c>
      <c r="JR164" s="242">
        <f t="shared" si="595"/>
        <v>0</v>
      </c>
      <c r="JS164" s="242">
        <f t="shared" si="595"/>
        <v>0</v>
      </c>
      <c r="JT164" s="242">
        <f t="shared" si="595"/>
        <v>0</v>
      </c>
      <c r="JU164" s="242">
        <f t="shared" si="595"/>
        <v>0</v>
      </c>
      <c r="JV164" s="242">
        <f t="shared" si="595"/>
        <v>0</v>
      </c>
      <c r="JW164" s="242">
        <f t="shared" si="595"/>
        <v>0</v>
      </c>
      <c r="JX164" s="242">
        <f t="shared" si="595"/>
        <v>0</v>
      </c>
      <c r="JY164" s="242">
        <f t="shared" ref="JY164:KK164" si="596">IF(JY$13&lt;&gt;"",$JG164,)</f>
        <v>0</v>
      </c>
      <c r="JZ164" s="242">
        <f t="shared" si="596"/>
        <v>0</v>
      </c>
      <c r="KA164" s="242">
        <f t="shared" si="596"/>
        <v>0</v>
      </c>
      <c r="KB164" s="242">
        <f t="shared" si="596"/>
        <v>0</v>
      </c>
      <c r="KC164" s="242">
        <f t="shared" si="596"/>
        <v>0</v>
      </c>
      <c r="KD164" s="242">
        <f t="shared" si="596"/>
        <v>0</v>
      </c>
      <c r="KE164" s="242">
        <f t="shared" si="596"/>
        <v>0</v>
      </c>
      <c r="KF164" s="242">
        <f t="shared" si="596"/>
        <v>0</v>
      </c>
      <c r="KG164" s="242">
        <f>IF(KG$13&lt;&gt;"",$JG164,)</f>
        <v>0</v>
      </c>
      <c r="KH164" s="242">
        <f>IF(KH$13&lt;&gt;"",$JG164,)</f>
        <v>0</v>
      </c>
      <c r="KI164" s="242">
        <f>IF(KI$13&lt;&gt;"",$JG164,)</f>
        <v>0</v>
      </c>
      <c r="KJ164" s="242">
        <f>IF(KJ$13&lt;&gt;"",$JG164,)</f>
        <v>0</v>
      </c>
      <c r="KK164" s="242">
        <f t="shared" si="596"/>
        <v>372318766</v>
      </c>
      <c r="KL164" s="234"/>
      <c r="KM164" s="223"/>
      <c r="KN164" s="242">
        <v>721731930</v>
      </c>
      <c r="KO164" s="242">
        <v>105284808</v>
      </c>
      <c r="KP164" s="242">
        <f t="shared" ref="KP164:LE164" si="597">IF(KP$13&lt;&gt;"",$KN164,)</f>
        <v>0</v>
      </c>
      <c r="KQ164" s="242">
        <f t="shared" si="597"/>
        <v>721731930</v>
      </c>
      <c r="KR164" s="242">
        <f t="shared" si="597"/>
        <v>0</v>
      </c>
      <c r="KS164" s="242">
        <v>197139808</v>
      </c>
      <c r="KT164" s="242">
        <f t="shared" si="597"/>
        <v>0</v>
      </c>
      <c r="KU164" s="242">
        <f t="shared" si="597"/>
        <v>0</v>
      </c>
      <c r="KV164" s="242">
        <f t="shared" si="597"/>
        <v>0</v>
      </c>
      <c r="KW164" s="242">
        <f t="shared" si="597"/>
        <v>0</v>
      </c>
      <c r="KX164" s="242">
        <f t="shared" si="597"/>
        <v>0</v>
      </c>
      <c r="KY164" s="242">
        <f t="shared" si="597"/>
        <v>0</v>
      </c>
      <c r="KZ164" s="242">
        <f t="shared" si="597"/>
        <v>0</v>
      </c>
      <c r="LA164" s="242">
        <f t="shared" si="597"/>
        <v>0</v>
      </c>
      <c r="LB164" s="242">
        <f t="shared" si="597"/>
        <v>0</v>
      </c>
      <c r="LC164" s="242">
        <f t="shared" si="597"/>
        <v>0</v>
      </c>
      <c r="LD164" s="242">
        <f t="shared" si="597"/>
        <v>0</v>
      </c>
      <c r="LE164" s="242">
        <f t="shared" si="597"/>
        <v>0</v>
      </c>
      <c r="LF164" s="242">
        <f t="shared" ref="LF164:LM164" si="598">IF(LF$13&lt;&gt;"",$KN164,)</f>
        <v>0</v>
      </c>
      <c r="LG164" s="242">
        <f t="shared" si="598"/>
        <v>0</v>
      </c>
      <c r="LH164" s="242">
        <f t="shared" si="598"/>
        <v>0</v>
      </c>
      <c r="LI164" s="242">
        <f t="shared" si="598"/>
        <v>0</v>
      </c>
      <c r="LJ164" s="242">
        <f t="shared" si="598"/>
        <v>0</v>
      </c>
      <c r="LK164" s="242">
        <f t="shared" si="598"/>
        <v>0</v>
      </c>
      <c r="LL164" s="242">
        <f t="shared" si="598"/>
        <v>0</v>
      </c>
      <c r="LM164" s="242">
        <f t="shared" si="598"/>
        <v>0</v>
      </c>
      <c r="LN164" s="242">
        <f>IF(LN$13&lt;&gt;"",$KN164,)</f>
        <v>0</v>
      </c>
      <c r="LO164" s="242">
        <f>IF(LO$13&lt;&gt;"",$KN164,)</f>
        <v>0</v>
      </c>
      <c r="LP164" s="242">
        <f>IF(LP$13&lt;&gt;"",$KN164,)</f>
        <v>0</v>
      </c>
      <c r="LQ164" s="242">
        <f>IF(LQ$13&lt;&gt;"",$KN164,)</f>
        <v>0</v>
      </c>
      <c r="LR164" s="242">
        <f t="shared" ref="LR164:LR193" si="599">HLOOKUP($LR$13,$KN$13:$LQ$196,A164,0)</f>
        <v>197139808</v>
      </c>
      <c r="LS164" s="223"/>
      <c r="LT164" s="223"/>
      <c r="LU164" s="242">
        <v>1296099277</v>
      </c>
      <c r="LV164" s="242">
        <f t="shared" ref="LV164:ML164" si="600">IF(LV$13&lt;&gt;"",$LU164,)</f>
        <v>1296099277</v>
      </c>
      <c r="LW164" s="242">
        <f t="shared" si="600"/>
        <v>0</v>
      </c>
      <c r="LX164" s="242">
        <f t="shared" si="600"/>
        <v>1296099277</v>
      </c>
      <c r="LY164" s="242">
        <f t="shared" si="600"/>
        <v>0</v>
      </c>
      <c r="LZ164" s="242">
        <f t="shared" si="600"/>
        <v>1296099277</v>
      </c>
      <c r="MA164" s="242">
        <f t="shared" si="600"/>
        <v>0</v>
      </c>
      <c r="MB164" s="242">
        <f t="shared" si="600"/>
        <v>0</v>
      </c>
      <c r="MC164" s="242">
        <f t="shared" si="600"/>
        <v>0</v>
      </c>
      <c r="MD164" s="242">
        <f t="shared" si="600"/>
        <v>0</v>
      </c>
      <c r="ME164" s="242">
        <f t="shared" si="600"/>
        <v>0</v>
      </c>
      <c r="MF164" s="242">
        <f t="shared" si="600"/>
        <v>0</v>
      </c>
      <c r="MG164" s="242">
        <f t="shared" si="600"/>
        <v>0</v>
      </c>
      <c r="MH164" s="242">
        <f t="shared" si="600"/>
        <v>0</v>
      </c>
      <c r="MI164" s="242">
        <f t="shared" si="600"/>
        <v>0</v>
      </c>
      <c r="MJ164" s="242">
        <f t="shared" si="600"/>
        <v>0</v>
      </c>
      <c r="MK164" s="242">
        <f t="shared" si="600"/>
        <v>0</v>
      </c>
      <c r="ML164" s="242">
        <f t="shared" si="600"/>
        <v>0</v>
      </c>
      <c r="MM164" s="242">
        <f t="shared" ref="MM164:MT164" si="601">IF(MM$13&lt;&gt;"",$LU164,)</f>
        <v>0</v>
      </c>
      <c r="MN164" s="242">
        <f t="shared" si="601"/>
        <v>0</v>
      </c>
      <c r="MO164" s="242">
        <f t="shared" si="601"/>
        <v>0</v>
      </c>
      <c r="MP164" s="242">
        <f t="shared" si="601"/>
        <v>0</v>
      </c>
      <c r="MQ164" s="242">
        <f t="shared" si="601"/>
        <v>0</v>
      </c>
      <c r="MR164" s="242">
        <f t="shared" si="601"/>
        <v>0</v>
      </c>
      <c r="MS164" s="242">
        <f t="shared" si="601"/>
        <v>0</v>
      </c>
      <c r="MT164" s="242">
        <f t="shared" si="601"/>
        <v>0</v>
      </c>
      <c r="MU164" s="242">
        <f>IF(MU$13&lt;&gt;"",$LU164,)</f>
        <v>0</v>
      </c>
      <c r="MV164" s="242">
        <f>IF(MV$13&lt;&gt;"",$LU164,)</f>
        <v>0</v>
      </c>
      <c r="MW164" s="242">
        <f>IF(MW$13&lt;&gt;"",$LU164,)</f>
        <v>0</v>
      </c>
      <c r="MX164" s="242">
        <f>IF(MX$13&lt;&gt;"",$LU164,)</f>
        <v>0</v>
      </c>
      <c r="MY164" s="242">
        <f t="shared" ref="MY164:MY192" si="602">HLOOKUP($MY$13,$LU$13:$LZ$196,A164,)</f>
        <v>1296099277</v>
      </c>
      <c r="MZ164" s="223"/>
      <c r="NA164" s="223"/>
      <c r="NB164" s="242">
        <v>4233845339</v>
      </c>
      <c r="NC164" s="242">
        <f t="shared" ref="NC164:NS164" si="603">IF(NC$13&lt;&gt;"",$NB164,)</f>
        <v>0</v>
      </c>
      <c r="ND164" s="242">
        <f t="shared" si="603"/>
        <v>0</v>
      </c>
      <c r="NE164" s="242">
        <f t="shared" si="603"/>
        <v>4233845339</v>
      </c>
      <c r="NF164" s="242">
        <f t="shared" si="603"/>
        <v>0</v>
      </c>
      <c r="NG164" s="242">
        <f t="shared" si="603"/>
        <v>0</v>
      </c>
      <c r="NH164" s="242">
        <f t="shared" si="603"/>
        <v>0</v>
      </c>
      <c r="NI164" s="242">
        <f t="shared" si="603"/>
        <v>0</v>
      </c>
      <c r="NJ164" s="242">
        <f t="shared" si="603"/>
        <v>0</v>
      </c>
      <c r="NK164" s="242">
        <f t="shared" si="603"/>
        <v>0</v>
      </c>
      <c r="NL164" s="242">
        <f t="shared" si="603"/>
        <v>0</v>
      </c>
      <c r="NM164" s="242">
        <f t="shared" si="603"/>
        <v>0</v>
      </c>
      <c r="NN164" s="242">
        <f t="shared" si="603"/>
        <v>0</v>
      </c>
      <c r="NO164" s="242">
        <f t="shared" si="603"/>
        <v>0</v>
      </c>
      <c r="NP164" s="242">
        <f t="shared" si="603"/>
        <v>0</v>
      </c>
      <c r="NQ164" s="242">
        <f t="shared" si="603"/>
        <v>0</v>
      </c>
      <c r="NR164" s="242">
        <f t="shared" si="603"/>
        <v>0</v>
      </c>
      <c r="NS164" s="242">
        <f t="shared" si="603"/>
        <v>0</v>
      </c>
      <c r="NT164" s="242">
        <f t="shared" ref="NT164:OF179" si="604">IF(NT$13&lt;&gt;"",$NB164,)</f>
        <v>0</v>
      </c>
      <c r="NU164" s="242">
        <f t="shared" si="604"/>
        <v>0</v>
      </c>
      <c r="NV164" s="242">
        <f t="shared" si="604"/>
        <v>0</v>
      </c>
      <c r="NW164" s="242">
        <f t="shared" si="604"/>
        <v>0</v>
      </c>
      <c r="NX164" s="242">
        <f t="shared" si="604"/>
        <v>0</v>
      </c>
      <c r="NY164" s="242">
        <f t="shared" si="604"/>
        <v>0</v>
      </c>
      <c r="NZ164" s="242">
        <f t="shared" si="604"/>
        <v>0</v>
      </c>
      <c r="OA164" s="242">
        <f t="shared" si="604"/>
        <v>0</v>
      </c>
      <c r="OB164" s="242">
        <f>IF(OB$13&lt;&gt;"",$NB164,)</f>
        <v>0</v>
      </c>
      <c r="OC164" s="242">
        <f>IF(OC$13&lt;&gt;"",$NB164,)</f>
        <v>0</v>
      </c>
      <c r="OD164" s="242">
        <f>IF(OD$13&lt;&gt;"",$NB164,)</f>
        <v>0</v>
      </c>
      <c r="OE164" s="242">
        <f>IF(OE$13&lt;&gt;"",$NB164,)</f>
        <v>0</v>
      </c>
      <c r="OF164" s="242">
        <f t="shared" si="604"/>
        <v>4233845339</v>
      </c>
      <c r="OG164" s="223"/>
      <c r="OH164" s="223"/>
      <c r="OI164" s="242">
        <v>5867581410</v>
      </c>
      <c r="OJ164" s="242">
        <f t="shared" ref="OJ164:OZ164" si="605">IF(OJ$13&lt;&gt;"",$OI164,)</f>
        <v>5867581410</v>
      </c>
      <c r="OK164" s="242">
        <f t="shared" si="605"/>
        <v>0</v>
      </c>
      <c r="OL164" s="242">
        <f t="shared" si="605"/>
        <v>5867581410</v>
      </c>
      <c r="OM164" s="242">
        <f t="shared" si="605"/>
        <v>0</v>
      </c>
      <c r="ON164" s="242">
        <f t="shared" si="605"/>
        <v>0</v>
      </c>
      <c r="OO164" s="242">
        <f t="shared" si="605"/>
        <v>0</v>
      </c>
      <c r="OP164" s="242">
        <f t="shared" si="605"/>
        <v>0</v>
      </c>
      <c r="OQ164" s="242">
        <f t="shared" si="605"/>
        <v>0</v>
      </c>
      <c r="OR164" s="242">
        <f t="shared" si="605"/>
        <v>0</v>
      </c>
      <c r="OS164" s="242">
        <f t="shared" si="605"/>
        <v>0</v>
      </c>
      <c r="OT164" s="242">
        <f t="shared" si="605"/>
        <v>0</v>
      </c>
      <c r="OU164" s="242">
        <f t="shared" si="605"/>
        <v>0</v>
      </c>
      <c r="OV164" s="242">
        <f t="shared" si="605"/>
        <v>0</v>
      </c>
      <c r="OW164" s="242">
        <f t="shared" si="605"/>
        <v>0</v>
      </c>
      <c r="OX164" s="242">
        <f t="shared" si="605"/>
        <v>0</v>
      </c>
      <c r="OY164" s="242">
        <f t="shared" si="605"/>
        <v>0</v>
      </c>
      <c r="OZ164" s="242">
        <f t="shared" si="605"/>
        <v>0</v>
      </c>
      <c r="PA164" s="242">
        <f t="shared" ref="PA164:PH164" si="606">IF(PA$13&lt;&gt;"",$OI164,)</f>
        <v>0</v>
      </c>
      <c r="PB164" s="242">
        <f t="shared" si="606"/>
        <v>0</v>
      </c>
      <c r="PC164" s="242">
        <f t="shared" si="606"/>
        <v>0</v>
      </c>
      <c r="PD164" s="242">
        <f t="shared" si="606"/>
        <v>0</v>
      </c>
      <c r="PE164" s="242">
        <f t="shared" si="606"/>
        <v>0</v>
      </c>
      <c r="PF164" s="242">
        <f t="shared" si="606"/>
        <v>0</v>
      </c>
      <c r="PG164" s="242">
        <f t="shared" si="606"/>
        <v>0</v>
      </c>
      <c r="PH164" s="242">
        <f t="shared" si="606"/>
        <v>0</v>
      </c>
      <c r="PI164" s="242">
        <f>IF(PI$13&lt;&gt;"",$OI164,)</f>
        <v>0</v>
      </c>
      <c r="PJ164" s="242">
        <f>IF(PJ$13&lt;&gt;"",$OI164,)</f>
        <v>0</v>
      </c>
      <c r="PK164" s="242">
        <f>IF(PK$13&lt;&gt;"",$OI164,)</f>
        <v>0</v>
      </c>
      <c r="PL164" s="242">
        <f>IF(PL$13&lt;&gt;"",$OI164,)</f>
        <v>0</v>
      </c>
      <c r="PM164" s="240">
        <f t="shared" ref="PM164:PM192" si="607">HLOOKUP($PM$13,$OI$13:$OL$196,A164,)</f>
        <v>5867581410</v>
      </c>
      <c r="PN164" s="223"/>
      <c r="PO164" s="223"/>
      <c r="PP164" s="273">
        <v>7924237965</v>
      </c>
      <c r="PQ164" s="242">
        <f t="shared" ref="PQ164:QG164" si="608">IF(PQ$13&lt;&gt;"",$PP164,)</f>
        <v>0</v>
      </c>
      <c r="PR164" s="242">
        <f t="shared" si="608"/>
        <v>0</v>
      </c>
      <c r="PS164" s="242">
        <f t="shared" si="608"/>
        <v>0</v>
      </c>
      <c r="PT164" s="242">
        <f t="shared" si="608"/>
        <v>0</v>
      </c>
      <c r="PU164" s="242">
        <f t="shared" si="608"/>
        <v>0</v>
      </c>
      <c r="PV164" s="242">
        <f t="shared" si="608"/>
        <v>0</v>
      </c>
      <c r="PW164" s="242">
        <f t="shared" si="608"/>
        <v>0</v>
      </c>
      <c r="PX164" s="242">
        <f t="shared" si="608"/>
        <v>0</v>
      </c>
      <c r="PY164" s="242">
        <f t="shared" si="608"/>
        <v>0</v>
      </c>
      <c r="PZ164" s="242">
        <f t="shared" si="608"/>
        <v>0</v>
      </c>
      <c r="QA164" s="242">
        <f t="shared" si="608"/>
        <v>0</v>
      </c>
      <c r="QB164" s="242">
        <f t="shared" si="608"/>
        <v>0</v>
      </c>
      <c r="QC164" s="242">
        <f t="shared" si="608"/>
        <v>0</v>
      </c>
      <c r="QD164" s="242">
        <f t="shared" si="608"/>
        <v>0</v>
      </c>
      <c r="QE164" s="242">
        <f t="shared" si="608"/>
        <v>0</v>
      </c>
      <c r="QF164" s="242">
        <f t="shared" si="608"/>
        <v>0</v>
      </c>
      <c r="QG164" s="242">
        <f t="shared" si="608"/>
        <v>0</v>
      </c>
      <c r="QH164" s="242">
        <f t="shared" ref="QH164:QT164" si="609">IF(QH$13&lt;&gt;"",$PP164,)</f>
        <v>0</v>
      </c>
      <c r="QI164" s="242">
        <f t="shared" si="609"/>
        <v>0</v>
      </c>
      <c r="QJ164" s="242">
        <f t="shared" si="609"/>
        <v>0</v>
      </c>
      <c r="QK164" s="242">
        <f t="shared" si="609"/>
        <v>0</v>
      </c>
      <c r="QL164" s="242">
        <f t="shared" si="609"/>
        <v>0</v>
      </c>
      <c r="QM164" s="242">
        <f t="shared" si="609"/>
        <v>0</v>
      </c>
      <c r="QN164" s="242">
        <f t="shared" si="609"/>
        <v>0</v>
      </c>
      <c r="QO164" s="242">
        <f t="shared" si="609"/>
        <v>0</v>
      </c>
      <c r="QP164" s="242">
        <f>IF(QP$13&lt;&gt;"",$PP164,)</f>
        <v>0</v>
      </c>
      <c r="QQ164" s="242">
        <f>IF(QQ$13&lt;&gt;"",$PP164,)</f>
        <v>0</v>
      </c>
      <c r="QR164" s="242">
        <f>IF(QR$13&lt;&gt;"",$PP164,)</f>
        <v>0</v>
      </c>
      <c r="QS164" s="242">
        <f>IF(QS$13&lt;&gt;"",$PP164,)</f>
        <v>0</v>
      </c>
      <c r="QT164" s="242">
        <f t="shared" si="609"/>
        <v>7924237965</v>
      </c>
      <c r="QU164" s="235"/>
      <c r="QV164" s="235"/>
      <c r="QW164" s="242"/>
      <c r="QX164" s="242">
        <f t="shared" ref="QX164:RN164" si="610">IF(QX$13&lt;&gt;"",$QW164,)</f>
        <v>0</v>
      </c>
      <c r="QY164" s="242">
        <f t="shared" si="610"/>
        <v>0</v>
      </c>
      <c r="QZ164" s="242">
        <f t="shared" si="610"/>
        <v>0</v>
      </c>
      <c r="RA164" s="242">
        <f t="shared" si="610"/>
        <v>0</v>
      </c>
      <c r="RB164" s="242">
        <f t="shared" si="610"/>
        <v>0</v>
      </c>
      <c r="RC164" s="242">
        <f t="shared" si="610"/>
        <v>0</v>
      </c>
      <c r="RD164" s="242">
        <f t="shared" si="610"/>
        <v>0</v>
      </c>
      <c r="RE164" s="242">
        <f t="shared" si="610"/>
        <v>0</v>
      </c>
      <c r="RF164" s="242">
        <f t="shared" si="610"/>
        <v>0</v>
      </c>
      <c r="RG164" s="242">
        <f t="shared" si="610"/>
        <v>0</v>
      </c>
      <c r="RH164" s="242">
        <f t="shared" si="610"/>
        <v>0</v>
      </c>
      <c r="RI164" s="242">
        <f t="shared" si="610"/>
        <v>0</v>
      </c>
      <c r="RJ164" s="242">
        <f t="shared" si="610"/>
        <v>0</v>
      </c>
      <c r="RK164" s="242">
        <f t="shared" si="610"/>
        <v>0</v>
      </c>
      <c r="RL164" s="242">
        <f t="shared" si="610"/>
        <v>0</v>
      </c>
      <c r="RM164" s="242">
        <f t="shared" si="610"/>
        <v>0</v>
      </c>
      <c r="RN164" s="242">
        <f t="shared" si="610"/>
        <v>0</v>
      </c>
      <c r="RO164" s="242">
        <f t="shared" ref="RO164:SA164" si="611">IF(RO$13&lt;&gt;"",$QW164,)</f>
        <v>0</v>
      </c>
      <c r="RP164" s="242">
        <f t="shared" si="611"/>
        <v>0</v>
      </c>
      <c r="RQ164" s="242">
        <f t="shared" si="611"/>
        <v>0</v>
      </c>
      <c r="RR164" s="242">
        <f t="shared" si="611"/>
        <v>0</v>
      </c>
      <c r="RS164" s="242">
        <f t="shared" si="611"/>
        <v>0</v>
      </c>
      <c r="RT164" s="242">
        <f t="shared" si="611"/>
        <v>0</v>
      </c>
      <c r="RU164" s="242">
        <f t="shared" si="611"/>
        <v>0</v>
      </c>
      <c r="RV164" s="242">
        <f t="shared" si="611"/>
        <v>0</v>
      </c>
      <c r="RW164" s="242">
        <f>IF(RW$13&lt;&gt;"",$QW164,)</f>
        <v>0</v>
      </c>
      <c r="RX164" s="242">
        <f>IF(RX$13&lt;&gt;"",$QW164,)</f>
        <v>0</v>
      </c>
      <c r="RY164" s="242">
        <f>IF(RY$13&lt;&gt;"",$QW164,)</f>
        <v>0</v>
      </c>
      <c r="RZ164" s="242">
        <f>IF(RZ$13&lt;&gt;"",$QW164,)</f>
        <v>0</v>
      </c>
      <c r="SA164" s="242">
        <f t="shared" si="611"/>
        <v>0</v>
      </c>
    </row>
    <row r="165" spans="1:495" ht="15" hidden="1" outlineLevel="1">
      <c r="A165" s="604">
        <f t="shared" si="349"/>
        <v>153</v>
      </c>
      <c r="B165" s="521" t="s">
        <v>131</v>
      </c>
      <c r="C165" s="363"/>
      <c r="D165" s="273"/>
      <c r="E165" s="273"/>
      <c r="F165" s="273"/>
      <c r="G165" s="363"/>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524"/>
      <c r="AI165" s="524"/>
      <c r="AJ165" s="273"/>
      <c r="AK165" s="273"/>
      <c r="AL165" s="273"/>
      <c r="AM165" s="273"/>
      <c r="AN165" s="273"/>
      <c r="AO165" s="273"/>
      <c r="AP165" s="273"/>
      <c r="AQ165" s="273"/>
      <c r="AR165" s="273"/>
      <c r="AS165" s="273"/>
      <c r="AT165" s="273"/>
      <c r="AU165" s="273"/>
      <c r="AV165" s="273"/>
      <c r="AW165" s="273"/>
      <c r="AX165" s="273"/>
      <c r="AY165" s="273"/>
      <c r="AZ165" s="273"/>
      <c r="BA165" s="273"/>
      <c r="BB165" s="273"/>
      <c r="BC165" s="363"/>
      <c r="BD165" s="363"/>
      <c r="BE165" s="363"/>
      <c r="BF165" s="363"/>
      <c r="BG165" s="363"/>
      <c r="BH165" s="363"/>
      <c r="BI165" s="363"/>
      <c r="BJ165" s="363"/>
      <c r="BK165" s="363"/>
      <c r="BL165" s="363"/>
      <c r="BM165" s="363"/>
      <c r="BN165" s="363"/>
      <c r="BO165" s="524"/>
      <c r="BP165" s="524"/>
      <c r="BQ165" s="273"/>
      <c r="BR165" s="273"/>
      <c r="BS165" s="273"/>
      <c r="BT165" s="273"/>
      <c r="BU165" s="273"/>
      <c r="BV165" s="273"/>
      <c r="BW165" s="273"/>
      <c r="BX165" s="273"/>
      <c r="BY165" s="273"/>
      <c r="BZ165" s="273"/>
      <c r="CA165" s="273"/>
      <c r="CB165" s="273"/>
      <c r="CC165" s="273"/>
      <c r="CD165" s="273"/>
      <c r="CE165" s="273"/>
      <c r="CF165" s="273"/>
      <c r="CG165" s="273"/>
      <c r="CH165" s="273"/>
      <c r="CI165" s="273"/>
      <c r="CJ165" s="363"/>
      <c r="CK165" s="363"/>
      <c r="CL165" s="363"/>
      <c r="CM165" s="363"/>
      <c r="CN165" s="363"/>
      <c r="CO165" s="363"/>
      <c r="CP165" s="363"/>
      <c r="CQ165" s="363"/>
      <c r="CR165" s="363"/>
      <c r="CS165" s="363"/>
      <c r="CT165" s="363"/>
      <c r="CU165" s="363"/>
      <c r="CV165" s="524"/>
      <c r="CW165" s="524"/>
      <c r="CX165" s="273"/>
      <c r="CY165" s="273"/>
      <c r="CZ165" s="273"/>
      <c r="DA165" s="273"/>
      <c r="DB165" s="273"/>
      <c r="DC165" s="273"/>
      <c r="DD165" s="273"/>
      <c r="DE165" s="273"/>
      <c r="DF165" s="273"/>
      <c r="DG165" s="273"/>
      <c r="DH165" s="273"/>
      <c r="DI165" s="273"/>
      <c r="DJ165" s="273"/>
      <c r="DK165" s="273"/>
      <c r="DL165" s="273"/>
      <c r="DM165" s="273"/>
      <c r="DN165" s="273"/>
      <c r="DO165" s="273"/>
      <c r="DP165" s="273"/>
      <c r="DQ165" s="363"/>
      <c r="DR165" s="363"/>
      <c r="DS165" s="363"/>
      <c r="DT165" s="363"/>
      <c r="DU165" s="363"/>
      <c r="DV165" s="363"/>
      <c r="DW165" s="363"/>
      <c r="DX165" s="363"/>
      <c r="DY165" s="363"/>
      <c r="DZ165" s="363"/>
      <c r="EA165" s="363"/>
      <c r="EB165" s="363"/>
      <c r="EC165" s="524"/>
      <c r="ED165" s="524"/>
      <c r="EE165" s="273"/>
      <c r="EF165" s="273"/>
      <c r="EG165" s="273"/>
      <c r="EH165" s="273"/>
      <c r="EI165" s="273"/>
      <c r="EJ165" s="273"/>
      <c r="EK165" s="273"/>
      <c r="EL165" s="273"/>
      <c r="EM165" s="273"/>
      <c r="EN165" s="273"/>
      <c r="EO165" s="273"/>
      <c r="EP165" s="273"/>
      <c r="EQ165" s="273"/>
      <c r="ER165" s="273"/>
      <c r="ES165" s="273"/>
      <c r="ET165" s="273"/>
      <c r="EU165" s="273"/>
      <c r="EV165" s="273"/>
      <c r="EW165" s="273"/>
      <c r="EX165" s="363"/>
      <c r="EY165" s="363"/>
      <c r="EZ165" s="363"/>
      <c r="FA165" s="363"/>
      <c r="FB165" s="363"/>
      <c r="FC165" s="363"/>
      <c r="FD165" s="363"/>
      <c r="FE165" s="363"/>
      <c r="FF165" s="363"/>
      <c r="FG165" s="363"/>
      <c r="FH165" s="363"/>
      <c r="FI165" s="363"/>
      <c r="FJ165" s="524"/>
      <c r="FK165" s="524"/>
      <c r="FL165" s="273"/>
      <c r="FM165" s="273"/>
      <c r="FN165" s="273"/>
      <c r="FO165" s="273"/>
      <c r="FP165" s="273"/>
      <c r="FQ165" s="273"/>
      <c r="FR165" s="273"/>
      <c r="FS165" s="273"/>
      <c r="FT165" s="273"/>
      <c r="FU165" s="273"/>
      <c r="FV165" s="273"/>
      <c r="FW165" s="273"/>
      <c r="FX165" s="273"/>
      <c r="FY165" s="273"/>
      <c r="FZ165" s="273"/>
      <c r="GA165" s="273"/>
      <c r="GB165" s="273"/>
      <c r="GC165" s="273"/>
      <c r="GD165" s="273"/>
      <c r="GE165" s="363"/>
      <c r="GF165" s="363"/>
      <c r="GG165" s="363"/>
      <c r="GH165" s="363"/>
      <c r="GI165" s="363"/>
      <c r="GJ165" s="363"/>
      <c r="GK165" s="363"/>
      <c r="GL165" s="363"/>
      <c r="GM165" s="363"/>
      <c r="GN165" s="363"/>
      <c r="GO165" s="363"/>
      <c r="GP165" s="363"/>
      <c r="GQ165" s="524"/>
      <c r="GR165" s="524"/>
      <c r="GS165" s="273"/>
      <c r="GT165" s="273"/>
      <c r="GU165" s="273"/>
      <c r="GV165" s="273"/>
      <c r="GW165" s="273"/>
      <c r="GX165" s="273"/>
      <c r="GY165" s="273"/>
      <c r="GZ165" s="273"/>
      <c r="HA165" s="273"/>
      <c r="HB165" s="273"/>
      <c r="HC165" s="273"/>
      <c r="HD165" s="273"/>
      <c r="HE165" s="273"/>
      <c r="HF165" s="273"/>
      <c r="HG165" s="273"/>
      <c r="HH165" s="273"/>
      <c r="HI165" s="273"/>
      <c r="HJ165" s="273"/>
      <c r="HK165" s="273"/>
      <c r="HL165" s="363"/>
      <c r="HM165" s="363"/>
      <c r="HN165" s="363"/>
      <c r="HO165" s="363"/>
      <c r="HP165" s="363"/>
      <c r="HQ165" s="363"/>
      <c r="HR165" s="363"/>
      <c r="HS165" s="363"/>
      <c r="HT165" s="363"/>
      <c r="HU165" s="363"/>
      <c r="HV165" s="363"/>
      <c r="HW165" s="363"/>
      <c r="HZ165" s="273"/>
      <c r="IA165" s="273"/>
      <c r="IB165" s="273"/>
      <c r="IC165" s="273"/>
      <c r="ID165" s="273"/>
      <c r="IE165" s="273"/>
      <c r="IF165" s="273"/>
      <c r="IG165" s="273"/>
      <c r="IH165" s="273"/>
      <c r="II165" s="273"/>
      <c r="IJ165" s="273"/>
      <c r="IK165" s="273"/>
      <c r="IL165" s="273"/>
      <c r="IM165" s="273"/>
      <c r="IN165" s="273"/>
      <c r="IO165" s="273"/>
      <c r="IP165" s="273"/>
      <c r="IQ165" s="273"/>
      <c r="IR165" s="273"/>
      <c r="IS165" s="363"/>
      <c r="IT165" s="363"/>
      <c r="IU165" s="363"/>
      <c r="IV165" s="363"/>
      <c r="IW165" s="363"/>
      <c r="IX165" s="363"/>
      <c r="IY165" s="363"/>
      <c r="IZ165" s="363"/>
      <c r="JA165" s="363"/>
      <c r="JB165" s="363"/>
      <c r="JC165" s="382"/>
      <c r="JD165" s="273"/>
      <c r="JE165" s="234"/>
      <c r="JG165" s="273"/>
      <c r="JH165" s="273"/>
      <c r="JI165" s="273"/>
      <c r="JJ165" s="273"/>
      <c r="JK165" s="273"/>
      <c r="JL165" s="273"/>
      <c r="JM165" s="273"/>
      <c r="JN165" s="273"/>
      <c r="JO165" s="273"/>
      <c r="JP165" s="273"/>
      <c r="JQ165" s="273"/>
      <c r="JR165" s="273"/>
      <c r="JS165" s="273"/>
      <c r="JT165" s="273"/>
      <c r="JU165" s="273"/>
      <c r="JV165" s="273"/>
      <c r="JW165" s="273"/>
      <c r="JX165" s="273"/>
      <c r="JY165" s="273"/>
      <c r="JZ165" s="363"/>
      <c r="KA165" s="363"/>
      <c r="KB165" s="363"/>
      <c r="KC165" s="363"/>
      <c r="KD165" s="363"/>
      <c r="KE165" s="363"/>
      <c r="KF165" s="363"/>
      <c r="KG165" s="363"/>
      <c r="KH165" s="363"/>
      <c r="KI165" s="363"/>
      <c r="KJ165" s="363"/>
      <c r="KK165" s="240">
        <f t="shared" ref="KK165:KK191" si="612">HLOOKUP($KK$13,$JG$13:$KJ$196,A165,)</f>
        <v>0</v>
      </c>
      <c r="KL165" s="234"/>
      <c r="KN165" s="273"/>
      <c r="KO165" s="273"/>
      <c r="KP165" s="273"/>
      <c r="KQ165" s="273"/>
      <c r="KR165" s="273"/>
      <c r="KS165" s="273"/>
      <c r="KT165" s="273"/>
      <c r="KU165" s="273"/>
      <c r="KV165" s="273"/>
      <c r="KW165" s="273"/>
      <c r="KX165" s="273"/>
      <c r="KY165" s="273"/>
      <c r="KZ165" s="273"/>
      <c r="LA165" s="273"/>
      <c r="LB165" s="273"/>
      <c r="LC165" s="273"/>
      <c r="LD165" s="273"/>
      <c r="LE165" s="273"/>
      <c r="LF165" s="273"/>
      <c r="LG165" s="363"/>
      <c r="LH165" s="363"/>
      <c r="LI165" s="363"/>
      <c r="LJ165" s="363"/>
      <c r="LK165" s="363"/>
      <c r="LL165" s="363"/>
      <c r="LM165" s="363"/>
      <c r="LN165" s="363"/>
      <c r="LO165" s="363"/>
      <c r="LP165" s="363"/>
      <c r="LQ165" s="363"/>
      <c r="LR165" s="242">
        <f t="shared" si="599"/>
        <v>0</v>
      </c>
      <c r="LU165" s="273"/>
      <c r="LV165" s="273"/>
      <c r="LW165" s="273"/>
      <c r="LX165" s="273"/>
      <c r="LY165" s="273"/>
      <c r="LZ165" s="273"/>
      <c r="MA165" s="273"/>
      <c r="MB165" s="273"/>
      <c r="MC165" s="273"/>
      <c r="MD165" s="273"/>
      <c r="ME165" s="273"/>
      <c r="MF165" s="273"/>
      <c r="MG165" s="273"/>
      <c r="MH165" s="273"/>
      <c r="MI165" s="273"/>
      <c r="MJ165" s="273"/>
      <c r="MK165" s="273"/>
      <c r="ML165" s="273"/>
      <c r="MM165" s="273"/>
      <c r="MN165" s="363"/>
      <c r="MO165" s="363"/>
      <c r="MP165" s="363"/>
      <c r="MQ165" s="363"/>
      <c r="MR165" s="363"/>
      <c r="MS165" s="363"/>
      <c r="MT165" s="363"/>
      <c r="MU165" s="363"/>
      <c r="MV165" s="363"/>
      <c r="MW165" s="363"/>
      <c r="MX165" s="363"/>
      <c r="MY165" s="242">
        <f t="shared" si="602"/>
        <v>0</v>
      </c>
      <c r="NB165" s="273"/>
      <c r="NC165" s="273"/>
      <c r="ND165" s="273"/>
      <c r="NE165" s="273"/>
      <c r="NF165" s="273"/>
      <c r="NG165" s="273"/>
      <c r="NH165" s="273"/>
      <c r="NI165" s="273"/>
      <c r="NJ165" s="273"/>
      <c r="NK165" s="273"/>
      <c r="NL165" s="273"/>
      <c r="NM165" s="273"/>
      <c r="NN165" s="273"/>
      <c r="NO165" s="273"/>
      <c r="NP165" s="273"/>
      <c r="NQ165" s="273"/>
      <c r="NR165" s="273"/>
      <c r="NS165" s="273"/>
      <c r="NT165" s="273"/>
      <c r="NU165" s="363"/>
      <c r="NV165" s="363"/>
      <c r="NW165" s="363"/>
      <c r="NX165" s="363"/>
      <c r="NY165" s="363"/>
      <c r="NZ165" s="363"/>
      <c r="OA165" s="363"/>
      <c r="OB165" s="363"/>
      <c r="OC165" s="363"/>
      <c r="OD165" s="363"/>
      <c r="OE165" s="363"/>
      <c r="OF165" s="242">
        <f t="shared" si="604"/>
        <v>0</v>
      </c>
      <c r="OI165" s="273"/>
      <c r="OJ165" s="273"/>
      <c r="OK165" s="273"/>
      <c r="OL165" s="273"/>
      <c r="OM165" s="273"/>
      <c r="ON165" s="273"/>
      <c r="OO165" s="273"/>
      <c r="OP165" s="273"/>
      <c r="OQ165" s="273"/>
      <c r="OR165" s="273"/>
      <c r="OS165" s="273"/>
      <c r="OT165" s="273"/>
      <c r="OU165" s="273"/>
      <c r="OV165" s="273"/>
      <c r="OW165" s="273"/>
      <c r="OX165" s="273"/>
      <c r="OY165" s="273"/>
      <c r="OZ165" s="273"/>
      <c r="PA165" s="273"/>
      <c r="PB165" s="363"/>
      <c r="PC165" s="363"/>
      <c r="PD165" s="363"/>
      <c r="PE165" s="363"/>
      <c r="PF165" s="363"/>
      <c r="PG165" s="363"/>
      <c r="PH165" s="363"/>
      <c r="PI165" s="363"/>
      <c r="PJ165" s="363"/>
      <c r="PK165" s="363"/>
      <c r="PL165" s="363"/>
      <c r="PM165" s="240">
        <f t="shared" si="607"/>
        <v>0</v>
      </c>
      <c r="PP165" s="273"/>
      <c r="PQ165" s="273"/>
      <c r="PR165" s="273"/>
      <c r="PS165" s="273"/>
      <c r="PT165" s="273"/>
      <c r="PU165" s="273"/>
      <c r="PV165" s="273"/>
      <c r="PW165" s="273"/>
      <c r="PX165" s="273"/>
      <c r="PY165" s="273"/>
      <c r="PZ165" s="273"/>
      <c r="QA165" s="273"/>
      <c r="QB165" s="273"/>
      <c r="QC165" s="273"/>
      <c r="QD165" s="273"/>
      <c r="QE165" s="273"/>
      <c r="QF165" s="273"/>
      <c r="QG165" s="273"/>
      <c r="QH165" s="273"/>
      <c r="QI165" s="363"/>
      <c r="QJ165" s="363"/>
      <c r="QK165" s="363"/>
      <c r="QL165" s="363"/>
      <c r="QM165" s="363"/>
      <c r="QN165" s="363"/>
      <c r="QO165" s="363"/>
      <c r="QP165" s="363"/>
      <c r="QQ165" s="363"/>
      <c r="QR165" s="363"/>
      <c r="QS165" s="363"/>
      <c r="QT165" s="242">
        <f t="shared" ref="QT165:QT192" si="613">HLOOKUP($QT$13,$PP$13:$QS$196,A165)</f>
        <v>0</v>
      </c>
      <c r="QU165" s="235"/>
      <c r="QV165" s="235"/>
      <c r="QW165" s="273"/>
      <c r="QX165" s="273"/>
      <c r="QY165" s="273"/>
      <c r="QZ165" s="273"/>
      <c r="RA165" s="273"/>
      <c r="RB165" s="273"/>
      <c r="RC165" s="273"/>
      <c r="RD165" s="273"/>
      <c r="RE165" s="273"/>
      <c r="RF165" s="273"/>
      <c r="RG165" s="273"/>
      <c r="RH165" s="273"/>
      <c r="RI165" s="273"/>
      <c r="RJ165" s="273"/>
      <c r="RK165" s="273"/>
      <c r="RL165" s="273"/>
      <c r="RM165" s="273"/>
      <c r="RN165" s="273"/>
      <c r="RO165" s="273"/>
      <c r="RP165" s="363"/>
      <c r="RQ165" s="363"/>
      <c r="RR165" s="363"/>
      <c r="RS165" s="363"/>
      <c r="RT165" s="363"/>
      <c r="RU165" s="363"/>
      <c r="RV165" s="363"/>
      <c r="RW165" s="363"/>
      <c r="RX165" s="363"/>
      <c r="RY165" s="363"/>
      <c r="RZ165" s="363"/>
      <c r="SA165" s="363"/>
    </row>
    <row r="166" spans="1:495" ht="15" hidden="1" outlineLevel="1">
      <c r="A166" s="604">
        <f t="shared" si="349"/>
        <v>154</v>
      </c>
      <c r="B166" s="540"/>
      <c r="C166" s="363"/>
      <c r="D166" s="273"/>
      <c r="E166" s="273"/>
      <c r="F166" s="273"/>
      <c r="G166" s="363"/>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524"/>
      <c r="AI166" s="524"/>
      <c r="AJ166" s="273"/>
      <c r="AK166" s="273"/>
      <c r="AL166" s="273"/>
      <c r="AM166" s="273"/>
      <c r="AN166" s="273"/>
      <c r="AO166" s="273"/>
      <c r="AP166" s="273"/>
      <c r="AQ166" s="273"/>
      <c r="AR166" s="273"/>
      <c r="AS166" s="273"/>
      <c r="AT166" s="273"/>
      <c r="AU166" s="273"/>
      <c r="AV166" s="273"/>
      <c r="AW166" s="273"/>
      <c r="AX166" s="273"/>
      <c r="AY166" s="273"/>
      <c r="AZ166" s="273"/>
      <c r="BA166" s="273"/>
      <c r="BB166" s="273"/>
      <c r="BC166" s="363"/>
      <c r="BD166" s="363"/>
      <c r="BE166" s="363"/>
      <c r="BF166" s="363"/>
      <c r="BG166" s="363"/>
      <c r="BH166" s="363"/>
      <c r="BI166" s="363"/>
      <c r="BJ166" s="363"/>
      <c r="BK166" s="363"/>
      <c r="BL166" s="363"/>
      <c r="BM166" s="363"/>
      <c r="BN166" s="363"/>
      <c r="BO166" s="524"/>
      <c r="BP166" s="524"/>
      <c r="BQ166" s="273"/>
      <c r="BR166" s="273"/>
      <c r="BS166" s="273"/>
      <c r="BT166" s="273"/>
      <c r="BU166" s="273"/>
      <c r="BV166" s="273"/>
      <c r="BW166" s="273"/>
      <c r="BX166" s="273"/>
      <c r="BY166" s="273"/>
      <c r="BZ166" s="273"/>
      <c r="CA166" s="273"/>
      <c r="CB166" s="273"/>
      <c r="CC166" s="273"/>
      <c r="CD166" s="273"/>
      <c r="CE166" s="273"/>
      <c r="CF166" s="273"/>
      <c r="CG166" s="273"/>
      <c r="CH166" s="273"/>
      <c r="CI166" s="273"/>
      <c r="CJ166" s="363"/>
      <c r="CK166" s="363"/>
      <c r="CL166" s="363"/>
      <c r="CM166" s="363"/>
      <c r="CN166" s="363"/>
      <c r="CO166" s="363"/>
      <c r="CP166" s="363"/>
      <c r="CQ166" s="363"/>
      <c r="CR166" s="363"/>
      <c r="CS166" s="363"/>
      <c r="CT166" s="363"/>
      <c r="CU166" s="363"/>
      <c r="CV166" s="524"/>
      <c r="CW166" s="524"/>
      <c r="CX166" s="273"/>
      <c r="CY166" s="273"/>
      <c r="CZ166" s="273"/>
      <c r="DA166" s="273"/>
      <c r="DB166" s="273"/>
      <c r="DC166" s="273"/>
      <c r="DD166" s="273"/>
      <c r="DE166" s="273"/>
      <c r="DF166" s="273"/>
      <c r="DG166" s="273"/>
      <c r="DH166" s="273"/>
      <c r="DI166" s="273"/>
      <c r="DJ166" s="273"/>
      <c r="DK166" s="273"/>
      <c r="DL166" s="273"/>
      <c r="DM166" s="273"/>
      <c r="DN166" s="273"/>
      <c r="DO166" s="273"/>
      <c r="DP166" s="273"/>
      <c r="DQ166" s="363"/>
      <c r="DR166" s="363"/>
      <c r="DS166" s="363"/>
      <c r="DT166" s="363"/>
      <c r="DU166" s="363"/>
      <c r="DV166" s="363"/>
      <c r="DW166" s="363"/>
      <c r="DX166" s="363"/>
      <c r="DY166" s="363"/>
      <c r="DZ166" s="363"/>
      <c r="EA166" s="363"/>
      <c r="EB166" s="363"/>
      <c r="EC166" s="524"/>
      <c r="ED166" s="524"/>
      <c r="EE166" s="273"/>
      <c r="EF166" s="273"/>
      <c r="EG166" s="273"/>
      <c r="EH166" s="273"/>
      <c r="EI166" s="273"/>
      <c r="EJ166" s="273"/>
      <c r="EK166" s="273"/>
      <c r="EL166" s="273"/>
      <c r="EM166" s="273"/>
      <c r="EN166" s="273"/>
      <c r="EO166" s="273"/>
      <c r="EP166" s="273"/>
      <c r="EQ166" s="273"/>
      <c r="ER166" s="273"/>
      <c r="ES166" s="273"/>
      <c r="ET166" s="273"/>
      <c r="EU166" s="273"/>
      <c r="EV166" s="273"/>
      <c r="EW166" s="273"/>
      <c r="EX166" s="363"/>
      <c r="EY166" s="363"/>
      <c r="EZ166" s="363"/>
      <c r="FA166" s="363"/>
      <c r="FB166" s="363"/>
      <c r="FC166" s="363"/>
      <c r="FD166" s="363"/>
      <c r="FE166" s="363"/>
      <c r="FF166" s="363"/>
      <c r="FG166" s="363"/>
      <c r="FH166" s="363"/>
      <c r="FI166" s="363"/>
      <c r="FJ166" s="524"/>
      <c r="FK166" s="524"/>
      <c r="FL166" s="273"/>
      <c r="FM166" s="273"/>
      <c r="FN166" s="273"/>
      <c r="FO166" s="273"/>
      <c r="FP166" s="273"/>
      <c r="FQ166" s="273"/>
      <c r="FR166" s="273"/>
      <c r="FS166" s="273"/>
      <c r="FT166" s="273"/>
      <c r="FU166" s="273"/>
      <c r="FV166" s="273"/>
      <c r="FW166" s="273"/>
      <c r="FX166" s="273"/>
      <c r="FY166" s="273"/>
      <c r="FZ166" s="273"/>
      <c r="GA166" s="273"/>
      <c r="GB166" s="273"/>
      <c r="GC166" s="273"/>
      <c r="GD166" s="273"/>
      <c r="GE166" s="363"/>
      <c r="GF166" s="363"/>
      <c r="GG166" s="363"/>
      <c r="GH166" s="363"/>
      <c r="GI166" s="363"/>
      <c r="GJ166" s="363"/>
      <c r="GK166" s="363"/>
      <c r="GL166" s="363"/>
      <c r="GM166" s="363"/>
      <c r="GN166" s="363"/>
      <c r="GO166" s="363"/>
      <c r="GP166" s="363"/>
      <c r="GQ166" s="524"/>
      <c r="GR166" s="524"/>
      <c r="GS166" s="273"/>
      <c r="GT166" s="273"/>
      <c r="GU166" s="273"/>
      <c r="GV166" s="273"/>
      <c r="GW166" s="273"/>
      <c r="GX166" s="273"/>
      <c r="GY166" s="273"/>
      <c r="GZ166" s="273"/>
      <c r="HA166" s="273"/>
      <c r="HB166" s="273"/>
      <c r="HC166" s="273"/>
      <c r="HD166" s="273"/>
      <c r="HE166" s="273"/>
      <c r="HF166" s="273"/>
      <c r="HG166" s="273"/>
      <c r="HH166" s="273"/>
      <c r="HI166" s="273"/>
      <c r="HJ166" s="273"/>
      <c r="HK166" s="273"/>
      <c r="HL166" s="363"/>
      <c r="HM166" s="363"/>
      <c r="HN166" s="363"/>
      <c r="HO166" s="363"/>
      <c r="HP166" s="363"/>
      <c r="HQ166" s="363"/>
      <c r="HR166" s="363"/>
      <c r="HS166" s="363"/>
      <c r="HT166" s="363"/>
      <c r="HU166" s="363"/>
      <c r="HV166" s="363"/>
      <c r="HW166" s="363"/>
      <c r="HZ166" s="273"/>
      <c r="IA166" s="273"/>
      <c r="IB166" s="273"/>
      <c r="IC166" s="273"/>
      <c r="ID166" s="273"/>
      <c r="IE166" s="273"/>
      <c r="IF166" s="273"/>
      <c r="IG166" s="273"/>
      <c r="IH166" s="273"/>
      <c r="II166" s="254">
        <v>3235300000</v>
      </c>
      <c r="IJ166" s="273"/>
      <c r="IK166" s="273"/>
      <c r="IL166" s="273"/>
      <c r="IM166" s="273"/>
      <c r="IN166" s="273"/>
      <c r="IO166" s="273"/>
      <c r="IP166" s="273"/>
      <c r="IQ166" s="273"/>
      <c r="IR166" s="273"/>
      <c r="IS166" s="363"/>
      <c r="IT166" s="363"/>
      <c r="IU166" s="363"/>
      <c r="IV166" s="363"/>
      <c r="IW166" s="363"/>
      <c r="IX166" s="363"/>
      <c r="IY166" s="363"/>
      <c r="IZ166" s="363"/>
      <c r="JA166" s="363"/>
      <c r="JB166" s="363"/>
      <c r="JC166" s="382"/>
      <c r="JD166" s="273">
        <f t="shared" si="594"/>
        <v>3235300000</v>
      </c>
      <c r="JE166" s="234"/>
      <c r="JG166" s="273"/>
      <c r="JH166" s="273"/>
      <c r="JI166" s="273"/>
      <c r="JJ166" s="273"/>
      <c r="JK166" s="273"/>
      <c r="JL166" s="273"/>
      <c r="JM166" s="273"/>
      <c r="JN166" s="273"/>
      <c r="JO166" s="273"/>
      <c r="JP166" s="273"/>
      <c r="JQ166" s="273"/>
      <c r="JR166" s="273"/>
      <c r="JS166" s="273"/>
      <c r="JT166" s="273"/>
      <c r="JU166" s="273"/>
      <c r="JV166" s="273"/>
      <c r="JW166" s="273"/>
      <c r="JX166" s="273"/>
      <c r="JY166" s="273"/>
      <c r="JZ166" s="363"/>
      <c r="KA166" s="363"/>
      <c r="KB166" s="363"/>
      <c r="KC166" s="363"/>
      <c r="KD166" s="363"/>
      <c r="KE166" s="363"/>
      <c r="KF166" s="363"/>
      <c r="KG166" s="363"/>
      <c r="KH166" s="363"/>
      <c r="KI166" s="363"/>
      <c r="KJ166" s="363"/>
      <c r="KK166" s="240">
        <f t="shared" si="612"/>
        <v>0</v>
      </c>
      <c r="KL166" s="234"/>
      <c r="KN166" s="273"/>
      <c r="KO166" s="273"/>
      <c r="KP166" s="273"/>
      <c r="KQ166" s="273"/>
      <c r="KR166" s="273"/>
      <c r="KS166" s="273"/>
      <c r="KT166" s="273"/>
      <c r="KU166" s="273"/>
      <c r="KV166" s="273"/>
      <c r="KW166" s="273"/>
      <c r="KX166" s="273"/>
      <c r="KY166" s="273"/>
      <c r="KZ166" s="273"/>
      <c r="LA166" s="273"/>
      <c r="LB166" s="273"/>
      <c r="LC166" s="273"/>
      <c r="LD166" s="273"/>
      <c r="LE166" s="273"/>
      <c r="LF166" s="273"/>
      <c r="LG166" s="363"/>
      <c r="LH166" s="363"/>
      <c r="LI166" s="363"/>
      <c r="LJ166" s="363"/>
      <c r="LK166" s="363"/>
      <c r="LL166" s="363"/>
      <c r="LM166" s="363"/>
      <c r="LN166" s="363"/>
      <c r="LO166" s="363"/>
      <c r="LP166" s="363"/>
      <c r="LQ166" s="363"/>
      <c r="LR166" s="242">
        <f t="shared" si="599"/>
        <v>0</v>
      </c>
      <c r="LU166" s="273"/>
      <c r="LV166" s="273"/>
      <c r="LW166" s="273"/>
      <c r="LX166" s="273"/>
      <c r="LY166" s="273"/>
      <c r="LZ166" s="273"/>
      <c r="MA166" s="273"/>
      <c r="MB166" s="273"/>
      <c r="MC166" s="273"/>
      <c r="MD166" s="273"/>
      <c r="ME166" s="273"/>
      <c r="MF166" s="273"/>
      <c r="MG166" s="273"/>
      <c r="MH166" s="273"/>
      <c r="MI166" s="273"/>
      <c r="MJ166" s="273"/>
      <c r="MK166" s="273"/>
      <c r="ML166" s="273"/>
      <c r="MM166" s="273"/>
      <c r="MN166" s="363"/>
      <c r="MO166" s="363"/>
      <c r="MP166" s="363"/>
      <c r="MQ166" s="363"/>
      <c r="MR166" s="363"/>
      <c r="MS166" s="363"/>
      <c r="MT166" s="363"/>
      <c r="MU166" s="363"/>
      <c r="MV166" s="363"/>
      <c r="MW166" s="363"/>
      <c r="MX166" s="363"/>
      <c r="MY166" s="242">
        <f t="shared" si="602"/>
        <v>0</v>
      </c>
      <c r="NB166" s="273"/>
      <c r="NC166" s="273"/>
      <c r="ND166" s="273"/>
      <c r="NE166" s="273"/>
      <c r="NF166" s="273"/>
      <c r="NG166" s="273"/>
      <c r="NH166" s="273"/>
      <c r="NI166" s="273"/>
      <c r="NJ166" s="273"/>
      <c r="NK166" s="273"/>
      <c r="NL166" s="273"/>
      <c r="NM166" s="273"/>
      <c r="NN166" s="273"/>
      <c r="NO166" s="273"/>
      <c r="NP166" s="273"/>
      <c r="NQ166" s="273"/>
      <c r="NR166" s="273"/>
      <c r="NS166" s="273"/>
      <c r="NT166" s="273"/>
      <c r="NU166" s="363"/>
      <c r="NV166" s="363"/>
      <c r="NW166" s="363"/>
      <c r="NX166" s="363"/>
      <c r="NY166" s="363"/>
      <c r="NZ166" s="363"/>
      <c r="OA166" s="363"/>
      <c r="OB166" s="363"/>
      <c r="OC166" s="363"/>
      <c r="OD166" s="363"/>
      <c r="OE166" s="363"/>
      <c r="OF166" s="242">
        <f t="shared" si="604"/>
        <v>0</v>
      </c>
      <c r="OI166" s="273"/>
      <c r="OJ166" s="273"/>
      <c r="OK166" s="273"/>
      <c r="OL166" s="273"/>
      <c r="OM166" s="273"/>
      <c r="ON166" s="273"/>
      <c r="OO166" s="273"/>
      <c r="OP166" s="273"/>
      <c r="OQ166" s="273"/>
      <c r="OR166" s="273"/>
      <c r="OS166" s="273"/>
      <c r="OT166" s="273"/>
      <c r="OU166" s="273"/>
      <c r="OV166" s="273"/>
      <c r="OW166" s="273"/>
      <c r="OX166" s="273"/>
      <c r="OY166" s="273"/>
      <c r="OZ166" s="273"/>
      <c r="PA166" s="273"/>
      <c r="PB166" s="363"/>
      <c r="PC166" s="363"/>
      <c r="PD166" s="363"/>
      <c r="PE166" s="363"/>
      <c r="PF166" s="363"/>
      <c r="PG166" s="363"/>
      <c r="PH166" s="363"/>
      <c r="PI166" s="363"/>
      <c r="PJ166" s="363"/>
      <c r="PK166" s="363"/>
      <c r="PL166" s="363"/>
      <c r="PM166" s="240">
        <f t="shared" si="607"/>
        <v>0</v>
      </c>
      <c r="PP166" s="273"/>
      <c r="PQ166" s="273"/>
      <c r="PR166" s="273"/>
      <c r="PS166" s="273"/>
      <c r="PT166" s="273"/>
      <c r="PU166" s="273"/>
      <c r="PV166" s="273"/>
      <c r="PW166" s="273"/>
      <c r="PX166" s="273"/>
      <c r="PY166" s="273"/>
      <c r="PZ166" s="273"/>
      <c r="QA166" s="273"/>
      <c r="QB166" s="273"/>
      <c r="QC166" s="273"/>
      <c r="QD166" s="273"/>
      <c r="QE166" s="273"/>
      <c r="QF166" s="273"/>
      <c r="QG166" s="273"/>
      <c r="QH166" s="273"/>
      <c r="QI166" s="363"/>
      <c r="QJ166" s="363"/>
      <c r="QK166" s="363"/>
      <c r="QL166" s="363"/>
      <c r="QM166" s="363"/>
      <c r="QN166" s="363"/>
      <c r="QO166" s="363"/>
      <c r="QP166" s="363"/>
      <c r="QQ166" s="363"/>
      <c r="QR166" s="363"/>
      <c r="QS166" s="363"/>
      <c r="QT166" s="242">
        <f t="shared" si="613"/>
        <v>0</v>
      </c>
      <c r="QU166" s="235"/>
      <c r="QV166" s="235"/>
      <c r="QW166" s="273"/>
      <c r="QX166" s="273"/>
      <c r="QY166" s="273"/>
      <c r="QZ166" s="273"/>
      <c r="RA166" s="273"/>
      <c r="RB166" s="273"/>
      <c r="RC166" s="273"/>
      <c r="RD166" s="273"/>
      <c r="RE166" s="273"/>
      <c r="RF166" s="273"/>
      <c r="RG166" s="273"/>
      <c r="RH166" s="273"/>
      <c r="RI166" s="273"/>
      <c r="RJ166" s="273"/>
      <c r="RK166" s="273"/>
      <c r="RL166" s="273"/>
      <c r="RM166" s="273"/>
      <c r="RN166" s="273"/>
      <c r="RO166" s="273"/>
      <c r="RP166" s="363"/>
      <c r="RQ166" s="363"/>
      <c r="RR166" s="363"/>
      <c r="RS166" s="363"/>
      <c r="RT166" s="363"/>
      <c r="RU166" s="363"/>
      <c r="RV166" s="363"/>
      <c r="RW166" s="363"/>
      <c r="RX166" s="363"/>
      <c r="RY166" s="363"/>
      <c r="RZ166" s="363"/>
      <c r="SA166" s="363"/>
    </row>
    <row r="167" spans="1:495" ht="15" hidden="1" outlineLevel="1">
      <c r="A167" s="604">
        <f t="shared" si="349"/>
        <v>155</v>
      </c>
      <c r="B167" s="540"/>
      <c r="C167" s="363"/>
      <c r="D167" s="273"/>
      <c r="E167" s="273"/>
      <c r="F167" s="273"/>
      <c r="G167" s="363"/>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524"/>
      <c r="AI167" s="524"/>
      <c r="AJ167" s="273"/>
      <c r="AK167" s="273"/>
      <c r="AL167" s="273"/>
      <c r="AM167" s="273"/>
      <c r="AN167" s="273"/>
      <c r="AO167" s="273"/>
      <c r="AP167" s="273"/>
      <c r="AQ167" s="273"/>
      <c r="AR167" s="273"/>
      <c r="AS167" s="273"/>
      <c r="AT167" s="273"/>
      <c r="AU167" s="273"/>
      <c r="AV167" s="273"/>
      <c r="AW167" s="273"/>
      <c r="AX167" s="273"/>
      <c r="AY167" s="273"/>
      <c r="AZ167" s="273"/>
      <c r="BA167" s="273"/>
      <c r="BB167" s="273"/>
      <c r="BC167" s="363"/>
      <c r="BD167" s="363"/>
      <c r="BE167" s="363"/>
      <c r="BF167" s="363"/>
      <c r="BG167" s="363"/>
      <c r="BH167" s="363"/>
      <c r="BI167" s="363"/>
      <c r="BJ167" s="363"/>
      <c r="BK167" s="363"/>
      <c r="BL167" s="363"/>
      <c r="BM167" s="363"/>
      <c r="BN167" s="363"/>
      <c r="BO167" s="524"/>
      <c r="BP167" s="524"/>
      <c r="BQ167" s="273"/>
      <c r="BR167" s="273"/>
      <c r="BS167" s="273"/>
      <c r="BT167" s="273"/>
      <c r="BU167" s="273"/>
      <c r="BV167" s="273"/>
      <c r="BW167" s="273"/>
      <c r="BX167" s="273"/>
      <c r="BY167" s="273"/>
      <c r="BZ167" s="273"/>
      <c r="CA167" s="273"/>
      <c r="CB167" s="273"/>
      <c r="CC167" s="273"/>
      <c r="CD167" s="273"/>
      <c r="CE167" s="273"/>
      <c r="CF167" s="273"/>
      <c r="CG167" s="273"/>
      <c r="CH167" s="273"/>
      <c r="CI167" s="273"/>
      <c r="CJ167" s="363"/>
      <c r="CK167" s="363"/>
      <c r="CL167" s="363"/>
      <c r="CM167" s="363"/>
      <c r="CN167" s="363"/>
      <c r="CO167" s="363"/>
      <c r="CP167" s="363"/>
      <c r="CQ167" s="363"/>
      <c r="CR167" s="363"/>
      <c r="CS167" s="363"/>
      <c r="CT167" s="363"/>
      <c r="CU167" s="363"/>
      <c r="CV167" s="524"/>
      <c r="CW167" s="524"/>
      <c r="CX167" s="273"/>
      <c r="CY167" s="273"/>
      <c r="CZ167" s="273"/>
      <c r="DA167" s="273"/>
      <c r="DB167" s="273"/>
      <c r="DC167" s="273"/>
      <c r="DD167" s="273"/>
      <c r="DE167" s="273"/>
      <c r="DF167" s="273"/>
      <c r="DG167" s="273"/>
      <c r="DH167" s="273"/>
      <c r="DI167" s="273"/>
      <c r="DJ167" s="273"/>
      <c r="DK167" s="273"/>
      <c r="DL167" s="273"/>
      <c r="DM167" s="273"/>
      <c r="DN167" s="273"/>
      <c r="DO167" s="273"/>
      <c r="DP167" s="273"/>
      <c r="DQ167" s="363"/>
      <c r="DR167" s="363"/>
      <c r="DS167" s="363"/>
      <c r="DT167" s="363"/>
      <c r="DU167" s="363"/>
      <c r="DV167" s="363"/>
      <c r="DW167" s="363"/>
      <c r="DX167" s="363"/>
      <c r="DY167" s="363"/>
      <c r="DZ167" s="363"/>
      <c r="EA167" s="363"/>
      <c r="EB167" s="363"/>
      <c r="EC167" s="524"/>
      <c r="ED167" s="524"/>
      <c r="EE167" s="273"/>
      <c r="EF167" s="273"/>
      <c r="EG167" s="273"/>
      <c r="EH167" s="273"/>
      <c r="EI167" s="273"/>
      <c r="EJ167" s="273"/>
      <c r="EK167" s="273"/>
      <c r="EL167" s="273"/>
      <c r="EM167" s="273"/>
      <c r="EN167" s="273"/>
      <c r="EO167" s="273"/>
      <c r="EP167" s="273"/>
      <c r="EQ167" s="273"/>
      <c r="ER167" s="273"/>
      <c r="ES167" s="273"/>
      <c r="ET167" s="273"/>
      <c r="EU167" s="273"/>
      <c r="EV167" s="273"/>
      <c r="EW167" s="273"/>
      <c r="EX167" s="363"/>
      <c r="EY167" s="363"/>
      <c r="EZ167" s="363"/>
      <c r="FA167" s="363"/>
      <c r="FB167" s="363"/>
      <c r="FC167" s="363"/>
      <c r="FD167" s="363"/>
      <c r="FE167" s="363"/>
      <c r="FF167" s="363"/>
      <c r="FG167" s="363"/>
      <c r="FH167" s="363"/>
      <c r="FI167" s="363"/>
      <c r="FJ167" s="524"/>
      <c r="FK167" s="524"/>
      <c r="FL167" s="273"/>
      <c r="FM167" s="273"/>
      <c r="FN167" s="273"/>
      <c r="FO167" s="273"/>
      <c r="FP167" s="273"/>
      <c r="FQ167" s="273"/>
      <c r="FR167" s="273"/>
      <c r="FS167" s="273"/>
      <c r="FT167" s="273"/>
      <c r="FU167" s="273"/>
      <c r="FV167" s="273"/>
      <c r="FW167" s="273"/>
      <c r="FX167" s="273"/>
      <c r="FY167" s="273"/>
      <c r="FZ167" s="273"/>
      <c r="GA167" s="273"/>
      <c r="GB167" s="273"/>
      <c r="GC167" s="273"/>
      <c r="GD167" s="273"/>
      <c r="GE167" s="363"/>
      <c r="GF167" s="363"/>
      <c r="GG167" s="363"/>
      <c r="GH167" s="363"/>
      <c r="GI167" s="363"/>
      <c r="GJ167" s="363"/>
      <c r="GK167" s="363"/>
      <c r="GL167" s="363"/>
      <c r="GM167" s="363"/>
      <c r="GN167" s="363"/>
      <c r="GO167" s="363"/>
      <c r="GP167" s="363"/>
      <c r="GQ167" s="524"/>
      <c r="GR167" s="524"/>
      <c r="GS167" s="273"/>
      <c r="GT167" s="273"/>
      <c r="GU167" s="273"/>
      <c r="GV167" s="273"/>
      <c r="GW167" s="273"/>
      <c r="GX167" s="273"/>
      <c r="GY167" s="273"/>
      <c r="GZ167" s="273"/>
      <c r="HA167" s="273"/>
      <c r="HB167" s="273"/>
      <c r="HC167" s="273"/>
      <c r="HD167" s="273"/>
      <c r="HE167" s="273"/>
      <c r="HF167" s="273"/>
      <c r="HG167" s="273"/>
      <c r="HH167" s="273"/>
      <c r="HI167" s="273"/>
      <c r="HJ167" s="273"/>
      <c r="HK167" s="273"/>
      <c r="HL167" s="363"/>
      <c r="HM167" s="363"/>
      <c r="HN167" s="363"/>
      <c r="HO167" s="363"/>
      <c r="HP167" s="363"/>
      <c r="HQ167" s="363"/>
      <c r="HR167" s="363"/>
      <c r="HS167" s="363"/>
      <c r="HT167" s="363"/>
      <c r="HU167" s="363"/>
      <c r="HV167" s="363"/>
      <c r="HW167" s="363"/>
      <c r="HZ167" s="273"/>
      <c r="IA167" s="273"/>
      <c r="IB167" s="273"/>
      <c r="IC167" s="273"/>
      <c r="ID167" s="273"/>
      <c r="IE167" s="273"/>
      <c r="IF167" s="273"/>
      <c r="IG167" s="273"/>
      <c r="IH167" s="273"/>
      <c r="II167" s="273"/>
      <c r="IJ167" s="273"/>
      <c r="IK167" s="273"/>
      <c r="IL167" s="273"/>
      <c r="IM167" s="273"/>
      <c r="IN167" s="273"/>
      <c r="IO167" s="273"/>
      <c r="IP167" s="273"/>
      <c r="IQ167" s="273"/>
      <c r="IR167" s="273"/>
      <c r="IS167" s="363"/>
      <c r="IT167" s="363"/>
      <c r="IU167" s="363"/>
      <c r="IV167" s="363"/>
      <c r="IW167" s="363"/>
      <c r="IX167" s="363"/>
      <c r="IY167" s="363"/>
      <c r="IZ167" s="363"/>
      <c r="JA167" s="363"/>
      <c r="JB167" s="363"/>
      <c r="JC167" s="382"/>
      <c r="JD167" s="273">
        <f t="shared" si="594"/>
        <v>0</v>
      </c>
      <c r="JE167" s="234"/>
      <c r="JG167" s="273"/>
      <c r="JH167" s="273"/>
      <c r="JI167" s="273"/>
      <c r="JJ167" s="273">
        <v>61404830</v>
      </c>
      <c r="JK167" s="273"/>
      <c r="JL167" s="273">
        <v>61404830</v>
      </c>
      <c r="JM167" s="273"/>
      <c r="JN167" s="273"/>
      <c r="JO167" s="273"/>
      <c r="JP167" s="273"/>
      <c r="JQ167" s="273"/>
      <c r="JR167" s="273"/>
      <c r="JS167" s="273"/>
      <c r="JT167" s="273"/>
      <c r="JU167" s="273"/>
      <c r="JV167" s="273"/>
      <c r="JW167" s="273"/>
      <c r="JX167" s="273"/>
      <c r="JY167" s="273"/>
      <c r="JZ167" s="363"/>
      <c r="KA167" s="363"/>
      <c r="KB167" s="363"/>
      <c r="KC167" s="363"/>
      <c r="KD167" s="363"/>
      <c r="KE167" s="363"/>
      <c r="KF167" s="363"/>
      <c r="KG167" s="363"/>
      <c r="KH167" s="363"/>
      <c r="KI167" s="363"/>
      <c r="KJ167" s="363"/>
      <c r="KK167" s="240">
        <f t="shared" si="612"/>
        <v>61404830</v>
      </c>
      <c r="KL167" s="234"/>
      <c r="KN167" s="273"/>
      <c r="KO167" s="273"/>
      <c r="KP167" s="273"/>
      <c r="KQ167" s="273"/>
      <c r="KR167" s="273"/>
      <c r="KS167" s="273"/>
      <c r="KT167" s="273"/>
      <c r="KU167" s="273"/>
      <c r="KV167" s="273"/>
      <c r="KW167" s="273"/>
      <c r="KX167" s="273"/>
      <c r="KY167" s="273"/>
      <c r="KZ167" s="273"/>
      <c r="LA167" s="273"/>
      <c r="LB167" s="273"/>
      <c r="LC167" s="273"/>
      <c r="LD167" s="273"/>
      <c r="LE167" s="273"/>
      <c r="LF167" s="273"/>
      <c r="LG167" s="363"/>
      <c r="LH167" s="363"/>
      <c r="LI167" s="363"/>
      <c r="LJ167" s="363"/>
      <c r="LK167" s="363"/>
      <c r="LL167" s="363"/>
      <c r="LM167" s="363"/>
      <c r="LN167" s="363"/>
      <c r="LO167" s="363"/>
      <c r="LP167" s="363"/>
      <c r="LQ167" s="363"/>
      <c r="LR167" s="242">
        <f t="shared" si="599"/>
        <v>0</v>
      </c>
      <c r="LU167" s="273"/>
      <c r="LV167" s="273"/>
      <c r="LW167" s="273"/>
      <c r="LX167" s="273"/>
      <c r="LY167" s="273"/>
      <c r="LZ167" s="273"/>
      <c r="MA167" s="273"/>
      <c r="MB167" s="273"/>
      <c r="MC167" s="273"/>
      <c r="MD167" s="273"/>
      <c r="ME167" s="273"/>
      <c r="MF167" s="273"/>
      <c r="MG167" s="273"/>
      <c r="MH167" s="273"/>
      <c r="MI167" s="273"/>
      <c r="MJ167" s="273"/>
      <c r="MK167" s="273"/>
      <c r="ML167" s="273"/>
      <c r="MM167" s="273"/>
      <c r="MN167" s="363"/>
      <c r="MO167" s="363"/>
      <c r="MP167" s="363"/>
      <c r="MQ167" s="363"/>
      <c r="MR167" s="363"/>
      <c r="MS167" s="363"/>
      <c r="MT167" s="363"/>
      <c r="MU167" s="363"/>
      <c r="MV167" s="363"/>
      <c r="MW167" s="363"/>
      <c r="MX167" s="363"/>
      <c r="MY167" s="242">
        <f t="shared" si="602"/>
        <v>0</v>
      </c>
      <c r="NB167" s="273"/>
      <c r="NC167" s="273"/>
      <c r="ND167" s="273"/>
      <c r="NE167" s="273"/>
      <c r="NF167" s="273"/>
      <c r="NG167" s="273"/>
      <c r="NH167" s="273"/>
      <c r="NI167" s="273"/>
      <c r="NJ167" s="273"/>
      <c r="NK167" s="273"/>
      <c r="NL167" s="273"/>
      <c r="NM167" s="273"/>
      <c r="NN167" s="273"/>
      <c r="NO167" s="273"/>
      <c r="NP167" s="273"/>
      <c r="NQ167" s="273"/>
      <c r="NR167" s="273"/>
      <c r="NS167" s="273"/>
      <c r="NT167" s="273"/>
      <c r="NU167" s="363"/>
      <c r="NV167" s="363"/>
      <c r="NW167" s="363"/>
      <c r="NX167" s="363"/>
      <c r="NY167" s="363"/>
      <c r="NZ167" s="363"/>
      <c r="OA167" s="363"/>
      <c r="OB167" s="363"/>
      <c r="OC167" s="363"/>
      <c r="OD167" s="363"/>
      <c r="OE167" s="363"/>
      <c r="OF167" s="242">
        <f t="shared" si="604"/>
        <v>0</v>
      </c>
      <c r="OI167" s="273"/>
      <c r="OJ167" s="273"/>
      <c r="OK167" s="273"/>
      <c r="OL167" s="273"/>
      <c r="OM167" s="273"/>
      <c r="ON167" s="273"/>
      <c r="OO167" s="273"/>
      <c r="OP167" s="273"/>
      <c r="OQ167" s="273"/>
      <c r="OR167" s="273"/>
      <c r="OS167" s="273"/>
      <c r="OT167" s="273"/>
      <c r="OU167" s="273"/>
      <c r="OV167" s="273"/>
      <c r="OW167" s="273"/>
      <c r="OX167" s="273"/>
      <c r="OY167" s="273"/>
      <c r="OZ167" s="273"/>
      <c r="PA167" s="273"/>
      <c r="PB167" s="363"/>
      <c r="PC167" s="363"/>
      <c r="PD167" s="363"/>
      <c r="PE167" s="363"/>
      <c r="PF167" s="363"/>
      <c r="PG167" s="363"/>
      <c r="PH167" s="363"/>
      <c r="PI167" s="363"/>
      <c r="PJ167" s="363"/>
      <c r="PK167" s="363"/>
      <c r="PL167" s="363"/>
      <c r="PM167" s="240">
        <f t="shared" si="607"/>
        <v>0</v>
      </c>
      <c r="PP167" s="273"/>
      <c r="PQ167" s="273"/>
      <c r="PR167" s="273"/>
      <c r="PS167" s="273"/>
      <c r="PT167" s="273"/>
      <c r="PU167" s="273"/>
      <c r="PV167" s="273"/>
      <c r="PW167" s="273"/>
      <c r="PX167" s="273"/>
      <c r="PY167" s="273"/>
      <c r="PZ167" s="273"/>
      <c r="QA167" s="273"/>
      <c r="QB167" s="273"/>
      <c r="QC167" s="273"/>
      <c r="QD167" s="273"/>
      <c r="QE167" s="273"/>
      <c r="QF167" s="273"/>
      <c r="QG167" s="273"/>
      <c r="QH167" s="273"/>
      <c r="QI167" s="363"/>
      <c r="QJ167" s="363"/>
      <c r="QK167" s="363"/>
      <c r="QL167" s="363"/>
      <c r="QM167" s="363"/>
      <c r="QN167" s="363"/>
      <c r="QO167" s="363"/>
      <c r="QP167" s="363"/>
      <c r="QQ167" s="363"/>
      <c r="QR167" s="363"/>
      <c r="QS167" s="363"/>
      <c r="QT167" s="242">
        <f t="shared" si="613"/>
        <v>0</v>
      </c>
      <c r="QU167" s="235"/>
      <c r="QV167" s="235"/>
      <c r="QW167" s="273"/>
      <c r="QX167" s="273"/>
      <c r="QY167" s="273"/>
      <c r="QZ167" s="273"/>
      <c r="RA167" s="273"/>
      <c r="RB167" s="273"/>
      <c r="RC167" s="273"/>
      <c r="RD167" s="273"/>
      <c r="RE167" s="273"/>
      <c r="RF167" s="273"/>
      <c r="RG167" s="273"/>
      <c r="RH167" s="273"/>
      <c r="RI167" s="273"/>
      <c r="RJ167" s="273"/>
      <c r="RK167" s="273"/>
      <c r="RL167" s="273"/>
      <c r="RM167" s="273"/>
      <c r="RN167" s="273"/>
      <c r="RO167" s="273"/>
      <c r="RP167" s="363"/>
      <c r="RQ167" s="363"/>
      <c r="RR167" s="363"/>
      <c r="RS167" s="363"/>
      <c r="RT167" s="363"/>
      <c r="RU167" s="363"/>
      <c r="RV167" s="363"/>
      <c r="RW167" s="363"/>
      <c r="RX167" s="363"/>
      <c r="RY167" s="363"/>
      <c r="RZ167" s="363"/>
      <c r="SA167" s="363"/>
    </row>
    <row r="168" spans="1:495" ht="15" collapsed="1">
      <c r="A168" s="604">
        <f t="shared" si="349"/>
        <v>156</v>
      </c>
      <c r="B168" s="540"/>
      <c r="C168" s="363"/>
      <c r="D168" s="273"/>
      <c r="E168" s="273"/>
      <c r="F168" s="273"/>
      <c r="G168" s="363"/>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524"/>
      <c r="AI168" s="524"/>
      <c r="AJ168" s="273"/>
      <c r="AK168" s="273"/>
      <c r="AL168" s="273"/>
      <c r="AM168" s="273"/>
      <c r="AN168" s="273"/>
      <c r="AO168" s="273"/>
      <c r="AP168" s="273"/>
      <c r="AQ168" s="273"/>
      <c r="AR168" s="273"/>
      <c r="AS168" s="273"/>
      <c r="AT168" s="273"/>
      <c r="AU168" s="273"/>
      <c r="AV168" s="273"/>
      <c r="AW168" s="273"/>
      <c r="AX168" s="273"/>
      <c r="AY168" s="273"/>
      <c r="AZ168" s="273"/>
      <c r="BA168" s="273"/>
      <c r="BB168" s="273"/>
      <c r="BC168" s="363"/>
      <c r="BD168" s="363"/>
      <c r="BE168" s="363"/>
      <c r="BF168" s="363"/>
      <c r="BG168" s="363"/>
      <c r="BH168" s="363"/>
      <c r="BI168" s="363"/>
      <c r="BJ168" s="363"/>
      <c r="BK168" s="363"/>
      <c r="BL168" s="363"/>
      <c r="BM168" s="363"/>
      <c r="BN168" s="363"/>
      <c r="BO168" s="524"/>
      <c r="BP168" s="524"/>
      <c r="BQ168" s="273"/>
      <c r="BR168" s="273"/>
      <c r="BS168" s="273"/>
      <c r="BT168" s="273"/>
      <c r="BU168" s="273"/>
      <c r="BV168" s="273"/>
      <c r="BW168" s="273"/>
      <c r="BX168" s="273"/>
      <c r="BY168" s="273"/>
      <c r="BZ168" s="273"/>
      <c r="CA168" s="273"/>
      <c r="CB168" s="273"/>
      <c r="CC168" s="273"/>
      <c r="CD168" s="273"/>
      <c r="CE168" s="273"/>
      <c r="CF168" s="273"/>
      <c r="CG168" s="273"/>
      <c r="CH168" s="273"/>
      <c r="CI168" s="273"/>
      <c r="CJ168" s="363"/>
      <c r="CK168" s="363"/>
      <c r="CL168" s="363"/>
      <c r="CM168" s="363"/>
      <c r="CN168" s="363"/>
      <c r="CO168" s="363"/>
      <c r="CP168" s="363"/>
      <c r="CQ168" s="363"/>
      <c r="CR168" s="363"/>
      <c r="CS168" s="363"/>
      <c r="CT168" s="363"/>
      <c r="CU168" s="363"/>
      <c r="CV168" s="524"/>
      <c r="CW168" s="524"/>
      <c r="CX168" s="273"/>
      <c r="CY168" s="273"/>
      <c r="CZ168" s="273"/>
      <c r="DA168" s="273"/>
      <c r="DB168" s="273"/>
      <c r="DC168" s="273"/>
      <c r="DD168" s="273"/>
      <c r="DE168" s="273"/>
      <c r="DF168" s="273"/>
      <c r="DG168" s="273"/>
      <c r="DH168" s="273"/>
      <c r="DI168" s="273"/>
      <c r="DJ168" s="273"/>
      <c r="DK168" s="273"/>
      <c r="DL168" s="273"/>
      <c r="DM168" s="273"/>
      <c r="DN168" s="273"/>
      <c r="DO168" s="273"/>
      <c r="DP168" s="273"/>
      <c r="DQ168" s="363"/>
      <c r="DR168" s="363"/>
      <c r="DS168" s="363"/>
      <c r="DT168" s="363"/>
      <c r="DU168" s="363"/>
      <c r="DV168" s="363"/>
      <c r="DW168" s="363"/>
      <c r="DX168" s="363"/>
      <c r="DY168" s="363"/>
      <c r="DZ168" s="363"/>
      <c r="EA168" s="363"/>
      <c r="EB168" s="363"/>
      <c r="EC168" s="524"/>
      <c r="ED168" s="524"/>
      <c r="EE168" s="273"/>
      <c r="EF168" s="273"/>
      <c r="EG168" s="273"/>
      <c r="EH168" s="273"/>
      <c r="EI168" s="273"/>
      <c r="EJ168" s="273"/>
      <c r="EK168" s="273"/>
      <c r="EL168" s="273"/>
      <c r="EM168" s="273"/>
      <c r="EN168" s="273"/>
      <c r="EO168" s="273"/>
      <c r="EP168" s="273"/>
      <c r="EQ168" s="273"/>
      <c r="ER168" s="273"/>
      <c r="ES168" s="273"/>
      <c r="ET168" s="273"/>
      <c r="EU168" s="273"/>
      <c r="EV168" s="273"/>
      <c r="EW168" s="273"/>
      <c r="EX168" s="363"/>
      <c r="EY168" s="363"/>
      <c r="EZ168" s="363"/>
      <c r="FA168" s="363"/>
      <c r="FB168" s="363"/>
      <c r="FC168" s="363"/>
      <c r="FD168" s="363"/>
      <c r="FE168" s="363"/>
      <c r="FF168" s="363"/>
      <c r="FG168" s="363"/>
      <c r="FH168" s="363"/>
      <c r="FI168" s="363"/>
      <c r="FJ168" s="524"/>
      <c r="FK168" s="524"/>
      <c r="FL168" s="273"/>
      <c r="FM168" s="273"/>
      <c r="FN168" s="273"/>
      <c r="FO168" s="273"/>
      <c r="FP168" s="273"/>
      <c r="FQ168" s="273"/>
      <c r="FR168" s="273"/>
      <c r="FS168" s="273"/>
      <c r="FT168" s="273"/>
      <c r="FU168" s="273"/>
      <c r="FV168" s="273"/>
      <c r="FW168" s="273"/>
      <c r="FX168" s="273"/>
      <c r="FY168" s="273"/>
      <c r="FZ168" s="273"/>
      <c r="GA168" s="273"/>
      <c r="GB168" s="273"/>
      <c r="GC168" s="273"/>
      <c r="GD168" s="273"/>
      <c r="GE168" s="363"/>
      <c r="GF168" s="363"/>
      <c r="GG168" s="363"/>
      <c r="GH168" s="363"/>
      <c r="GI168" s="363"/>
      <c r="GJ168" s="363"/>
      <c r="GK168" s="363"/>
      <c r="GL168" s="363"/>
      <c r="GM168" s="363"/>
      <c r="GN168" s="363"/>
      <c r="GO168" s="363"/>
      <c r="GP168" s="363"/>
      <c r="GQ168" s="524"/>
      <c r="GR168" s="524"/>
      <c r="GS168" s="273"/>
      <c r="GT168" s="273"/>
      <c r="GU168" s="273"/>
      <c r="GV168" s="273"/>
      <c r="GW168" s="273"/>
      <c r="GX168" s="273"/>
      <c r="GY168" s="273"/>
      <c r="GZ168" s="273"/>
      <c r="HA168" s="273"/>
      <c r="HB168" s="273"/>
      <c r="HC168" s="273"/>
      <c r="HD168" s="273"/>
      <c r="HE168" s="273"/>
      <c r="HF168" s="273"/>
      <c r="HG168" s="273"/>
      <c r="HH168" s="273"/>
      <c r="HI168" s="273"/>
      <c r="HJ168" s="273"/>
      <c r="HK168" s="273"/>
      <c r="HL168" s="363"/>
      <c r="HM168" s="363"/>
      <c r="HN168" s="363"/>
      <c r="HO168" s="363"/>
      <c r="HP168" s="363"/>
      <c r="HQ168" s="363"/>
      <c r="HR168" s="363"/>
      <c r="HS168" s="363"/>
      <c r="HT168" s="363"/>
      <c r="HU168" s="363"/>
      <c r="HV168" s="363"/>
      <c r="HW168" s="363"/>
      <c r="HZ168" s="273"/>
      <c r="IA168" s="273"/>
      <c r="IB168" s="273"/>
      <c r="IC168" s="273"/>
      <c r="ID168" s="273"/>
      <c r="IE168" s="273"/>
      <c r="IF168" s="273"/>
      <c r="IG168" s="273"/>
      <c r="IH168" s="273"/>
      <c r="II168" s="273"/>
      <c r="IJ168" s="273"/>
      <c r="IK168" s="273"/>
      <c r="IL168" s="273"/>
      <c r="IM168" s="273"/>
      <c r="IN168" s="273"/>
      <c r="IO168" s="273"/>
      <c r="IP168" s="273"/>
      <c r="IQ168" s="273"/>
      <c r="IR168" s="273"/>
      <c r="IS168" s="363"/>
      <c r="IT168" s="363"/>
      <c r="IU168" s="363"/>
      <c r="IV168" s="363"/>
      <c r="IW168" s="363"/>
      <c r="IX168" s="363"/>
      <c r="IY168" s="363"/>
      <c r="IZ168" s="363"/>
      <c r="JA168" s="363"/>
      <c r="JB168" s="363"/>
      <c r="JC168" s="382"/>
      <c r="JD168" s="273">
        <f t="shared" si="594"/>
        <v>0</v>
      </c>
      <c r="JE168" s="234"/>
      <c r="JG168" s="273"/>
      <c r="JH168" s="273"/>
      <c r="JI168" s="273"/>
      <c r="JJ168" s="273"/>
      <c r="JK168" s="273"/>
      <c r="JL168" s="273"/>
      <c r="JM168" s="273"/>
      <c r="JN168" s="273"/>
      <c r="JO168" s="273"/>
      <c r="JP168" s="273"/>
      <c r="JQ168" s="273"/>
      <c r="JR168" s="273"/>
      <c r="JS168" s="273"/>
      <c r="JT168" s="273"/>
      <c r="JU168" s="273"/>
      <c r="JV168" s="273"/>
      <c r="JW168" s="273"/>
      <c r="JX168" s="273"/>
      <c r="JY168" s="273"/>
      <c r="JZ168" s="363"/>
      <c r="KA168" s="363"/>
      <c r="KB168" s="363"/>
      <c r="KC168" s="363"/>
      <c r="KD168" s="363"/>
      <c r="KE168" s="363"/>
      <c r="KF168" s="363"/>
      <c r="KG168" s="363"/>
      <c r="KH168" s="363"/>
      <c r="KI168" s="363"/>
      <c r="KJ168" s="363"/>
      <c r="KK168" s="240">
        <f t="shared" si="612"/>
        <v>0</v>
      </c>
      <c r="KL168" s="234"/>
      <c r="KN168" s="273"/>
      <c r="KO168" s="273"/>
      <c r="KP168" s="273"/>
      <c r="KQ168" s="273"/>
      <c r="KR168" s="273"/>
      <c r="KS168" s="273"/>
      <c r="KT168" s="273"/>
      <c r="KU168" s="273"/>
      <c r="KV168" s="273"/>
      <c r="KW168" s="273"/>
      <c r="KX168" s="273"/>
      <c r="KY168" s="273"/>
      <c r="KZ168" s="273"/>
      <c r="LA168" s="273"/>
      <c r="LB168" s="273"/>
      <c r="LC168" s="273"/>
      <c r="LD168" s="273"/>
      <c r="LE168" s="273"/>
      <c r="LF168" s="273"/>
      <c r="LG168" s="363"/>
      <c r="LH168" s="363"/>
      <c r="LI168" s="363"/>
      <c r="LJ168" s="363"/>
      <c r="LK168" s="363"/>
      <c r="LL168" s="363"/>
      <c r="LM168" s="363"/>
      <c r="LN168" s="363"/>
      <c r="LO168" s="363"/>
      <c r="LP168" s="363"/>
      <c r="LQ168" s="363"/>
      <c r="LR168" s="242">
        <f t="shared" si="599"/>
        <v>0</v>
      </c>
      <c r="LU168" s="273"/>
      <c r="LV168" s="273"/>
      <c r="LW168" s="273"/>
      <c r="LX168" s="273"/>
      <c r="LY168" s="273"/>
      <c r="LZ168" s="273"/>
      <c r="MA168" s="273"/>
      <c r="MB168" s="273"/>
      <c r="MC168" s="273"/>
      <c r="MD168" s="273"/>
      <c r="ME168" s="273"/>
      <c r="MF168" s="273"/>
      <c r="MG168" s="273"/>
      <c r="MH168" s="273"/>
      <c r="MI168" s="273"/>
      <c r="MJ168" s="273"/>
      <c r="MK168" s="273"/>
      <c r="ML168" s="273"/>
      <c r="MM168" s="273"/>
      <c r="MN168" s="363"/>
      <c r="MO168" s="363"/>
      <c r="MP168" s="363"/>
      <c r="MQ168" s="363"/>
      <c r="MR168" s="363"/>
      <c r="MS168" s="363"/>
      <c r="MT168" s="363"/>
      <c r="MU168" s="363"/>
      <c r="MV168" s="363"/>
      <c r="MW168" s="363"/>
      <c r="MX168" s="363"/>
      <c r="MY168" s="242">
        <f t="shared" si="602"/>
        <v>0</v>
      </c>
      <c r="NB168" s="273"/>
      <c r="NC168" s="273"/>
      <c r="ND168" s="273"/>
      <c r="NE168" s="273"/>
      <c r="NF168" s="273"/>
      <c r="NG168" s="273"/>
      <c r="NH168" s="273"/>
      <c r="NI168" s="273"/>
      <c r="NJ168" s="273"/>
      <c r="NK168" s="273"/>
      <c r="NL168" s="273"/>
      <c r="NM168" s="273"/>
      <c r="NN168" s="273"/>
      <c r="NO168" s="273"/>
      <c r="NP168" s="273"/>
      <c r="NQ168" s="273"/>
      <c r="NR168" s="273"/>
      <c r="NS168" s="273"/>
      <c r="NT168" s="273"/>
      <c r="NU168" s="363"/>
      <c r="NV168" s="363"/>
      <c r="NW168" s="363"/>
      <c r="NX168" s="363"/>
      <c r="NY168" s="363"/>
      <c r="NZ168" s="363"/>
      <c r="OA168" s="363"/>
      <c r="OB168" s="363"/>
      <c r="OC168" s="363"/>
      <c r="OD168" s="363"/>
      <c r="OE168" s="363"/>
      <c r="OF168" s="242">
        <f t="shared" si="604"/>
        <v>0</v>
      </c>
      <c r="OI168" s="273"/>
      <c r="OJ168" s="273"/>
      <c r="OK168" s="273"/>
      <c r="OL168" s="273"/>
      <c r="OM168" s="273"/>
      <c r="ON168" s="273"/>
      <c r="OO168" s="273"/>
      <c r="OP168" s="273"/>
      <c r="OQ168" s="273"/>
      <c r="OR168" s="273"/>
      <c r="OS168" s="273"/>
      <c r="OT168" s="273"/>
      <c r="OU168" s="273"/>
      <c r="OV168" s="273"/>
      <c r="OW168" s="273"/>
      <c r="OX168" s="273"/>
      <c r="OY168" s="273"/>
      <c r="OZ168" s="273"/>
      <c r="PA168" s="273"/>
      <c r="PB168" s="363"/>
      <c r="PC168" s="363"/>
      <c r="PD168" s="363"/>
      <c r="PE168" s="363"/>
      <c r="PF168" s="363"/>
      <c r="PG168" s="363"/>
      <c r="PH168" s="363"/>
      <c r="PI168" s="363"/>
      <c r="PJ168" s="363"/>
      <c r="PK168" s="363"/>
      <c r="PL168" s="363"/>
      <c r="PM168" s="240">
        <f t="shared" si="607"/>
        <v>0</v>
      </c>
      <c r="PP168" s="273"/>
      <c r="PQ168" s="273"/>
      <c r="PR168" s="273"/>
      <c r="PS168" s="273"/>
      <c r="PT168" s="273"/>
      <c r="PU168" s="273"/>
      <c r="PV168" s="273"/>
      <c r="PW168" s="273"/>
      <c r="PX168" s="273"/>
      <c r="PY168" s="273"/>
      <c r="PZ168" s="273"/>
      <c r="QA168" s="273"/>
      <c r="QB168" s="273"/>
      <c r="QC168" s="273"/>
      <c r="QD168" s="273"/>
      <c r="QE168" s="273"/>
      <c r="QF168" s="273"/>
      <c r="QG168" s="273"/>
      <c r="QH168" s="273"/>
      <c r="QI168" s="363"/>
      <c r="QJ168" s="363"/>
      <c r="QK168" s="363"/>
      <c r="QL168" s="363"/>
      <c r="QM168" s="363"/>
      <c r="QN168" s="363"/>
      <c r="QO168" s="363"/>
      <c r="QP168" s="363"/>
      <c r="QQ168" s="363"/>
      <c r="QR168" s="363"/>
      <c r="QS168" s="363"/>
      <c r="QT168" s="242">
        <f t="shared" si="613"/>
        <v>0</v>
      </c>
      <c r="QU168" s="235"/>
      <c r="QV168" s="235"/>
      <c r="QW168" s="273"/>
      <c r="QX168" s="273"/>
      <c r="QY168" s="273"/>
      <c r="QZ168" s="273"/>
      <c r="RA168" s="273"/>
      <c r="RB168" s="273"/>
      <c r="RC168" s="273"/>
      <c r="RD168" s="273"/>
      <c r="RE168" s="273"/>
      <c r="RF168" s="273"/>
      <c r="RG168" s="273"/>
      <c r="RH168" s="273"/>
      <c r="RI168" s="273"/>
      <c r="RJ168" s="273"/>
      <c r="RK168" s="273"/>
      <c r="RL168" s="273"/>
      <c r="RM168" s="273"/>
      <c r="RN168" s="273"/>
      <c r="RO168" s="273"/>
      <c r="RP168" s="363"/>
      <c r="RQ168" s="363"/>
      <c r="RR168" s="363"/>
      <c r="RS168" s="363"/>
      <c r="RT168" s="363"/>
      <c r="RU168" s="363"/>
      <c r="RV168" s="363"/>
      <c r="RW168" s="363"/>
      <c r="RX168" s="363"/>
      <c r="RY168" s="363"/>
      <c r="RZ168" s="363"/>
      <c r="SA168" s="363"/>
    </row>
    <row r="169" spans="1:495" ht="15" hidden="1" outlineLevel="1">
      <c r="A169" s="604">
        <f t="shared" si="349"/>
        <v>157</v>
      </c>
      <c r="B169" s="540"/>
      <c r="C169" s="363"/>
      <c r="D169" s="273"/>
      <c r="E169" s="273"/>
      <c r="F169" s="273"/>
      <c r="G169" s="363"/>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524"/>
      <c r="AI169" s="524"/>
      <c r="AJ169" s="273"/>
      <c r="AK169" s="273"/>
      <c r="AL169" s="273"/>
      <c r="AM169" s="273"/>
      <c r="AN169" s="273"/>
      <c r="AO169" s="273"/>
      <c r="AP169" s="273"/>
      <c r="AQ169" s="273"/>
      <c r="AR169" s="273"/>
      <c r="AS169" s="273"/>
      <c r="AT169" s="273"/>
      <c r="AU169" s="273"/>
      <c r="AV169" s="273"/>
      <c r="AW169" s="273"/>
      <c r="AX169" s="273"/>
      <c r="AY169" s="273"/>
      <c r="AZ169" s="273"/>
      <c r="BA169" s="273"/>
      <c r="BB169" s="273"/>
      <c r="BC169" s="363"/>
      <c r="BD169" s="363"/>
      <c r="BE169" s="363"/>
      <c r="BF169" s="363"/>
      <c r="BG169" s="363"/>
      <c r="BH169" s="363"/>
      <c r="BI169" s="363"/>
      <c r="BJ169" s="363"/>
      <c r="BK169" s="363"/>
      <c r="BL169" s="363"/>
      <c r="BM169" s="363"/>
      <c r="BN169" s="363"/>
      <c r="BO169" s="524"/>
      <c r="BP169" s="524"/>
      <c r="BQ169" s="273"/>
      <c r="BR169" s="273"/>
      <c r="BS169" s="273"/>
      <c r="BT169" s="273"/>
      <c r="BU169" s="273"/>
      <c r="BV169" s="273"/>
      <c r="BW169" s="273"/>
      <c r="BX169" s="273"/>
      <c r="BY169" s="273"/>
      <c r="BZ169" s="273"/>
      <c r="CA169" s="273"/>
      <c r="CB169" s="273"/>
      <c r="CC169" s="273"/>
      <c r="CD169" s="273"/>
      <c r="CE169" s="273"/>
      <c r="CF169" s="273"/>
      <c r="CG169" s="273"/>
      <c r="CH169" s="273"/>
      <c r="CI169" s="273"/>
      <c r="CJ169" s="363"/>
      <c r="CK169" s="363"/>
      <c r="CL169" s="363"/>
      <c r="CM169" s="363"/>
      <c r="CN169" s="363"/>
      <c r="CO169" s="363"/>
      <c r="CP169" s="363"/>
      <c r="CQ169" s="363"/>
      <c r="CR169" s="363"/>
      <c r="CS169" s="363"/>
      <c r="CT169" s="363"/>
      <c r="CU169" s="363"/>
      <c r="CV169" s="524"/>
      <c r="CW169" s="524"/>
      <c r="CX169" s="273"/>
      <c r="CY169" s="273"/>
      <c r="CZ169" s="273"/>
      <c r="DA169" s="273"/>
      <c r="DB169" s="273"/>
      <c r="DC169" s="273"/>
      <c r="DD169" s="273"/>
      <c r="DE169" s="273"/>
      <c r="DF169" s="273"/>
      <c r="DG169" s="273"/>
      <c r="DH169" s="273"/>
      <c r="DI169" s="273"/>
      <c r="DJ169" s="273"/>
      <c r="DK169" s="273"/>
      <c r="DL169" s="273"/>
      <c r="DM169" s="273"/>
      <c r="DN169" s="273"/>
      <c r="DO169" s="273"/>
      <c r="DP169" s="273"/>
      <c r="DQ169" s="363"/>
      <c r="DR169" s="363"/>
      <c r="DS169" s="363"/>
      <c r="DT169" s="363"/>
      <c r="DU169" s="363"/>
      <c r="DV169" s="363"/>
      <c r="DW169" s="363"/>
      <c r="DX169" s="363"/>
      <c r="DY169" s="363"/>
      <c r="DZ169" s="363"/>
      <c r="EA169" s="363"/>
      <c r="EB169" s="363"/>
      <c r="EC169" s="524"/>
      <c r="ED169" s="524"/>
      <c r="EE169" s="273"/>
      <c r="EF169" s="273"/>
      <c r="EG169" s="273"/>
      <c r="EH169" s="273"/>
      <c r="EI169" s="273"/>
      <c r="EJ169" s="273"/>
      <c r="EK169" s="273"/>
      <c r="EL169" s="273"/>
      <c r="EM169" s="273"/>
      <c r="EN169" s="273"/>
      <c r="EO169" s="273"/>
      <c r="EP169" s="273"/>
      <c r="EQ169" s="273"/>
      <c r="ER169" s="273"/>
      <c r="ES169" s="273"/>
      <c r="ET169" s="273"/>
      <c r="EU169" s="273"/>
      <c r="EV169" s="273"/>
      <c r="EW169" s="273"/>
      <c r="EX169" s="363"/>
      <c r="EY169" s="363"/>
      <c r="EZ169" s="363"/>
      <c r="FA169" s="363"/>
      <c r="FB169" s="363"/>
      <c r="FC169" s="363"/>
      <c r="FD169" s="363"/>
      <c r="FE169" s="363"/>
      <c r="FF169" s="363"/>
      <c r="FG169" s="363"/>
      <c r="FH169" s="363"/>
      <c r="FI169" s="363"/>
      <c r="FJ169" s="524"/>
      <c r="FK169" s="524"/>
      <c r="FL169" s="273"/>
      <c r="FM169" s="273"/>
      <c r="FN169" s="273"/>
      <c r="FO169" s="273"/>
      <c r="FP169" s="273"/>
      <c r="FQ169" s="273"/>
      <c r="FR169" s="273"/>
      <c r="FS169" s="273"/>
      <c r="FT169" s="273"/>
      <c r="FU169" s="273"/>
      <c r="FV169" s="273"/>
      <c r="FW169" s="273"/>
      <c r="FX169" s="273"/>
      <c r="FY169" s="273"/>
      <c r="FZ169" s="273"/>
      <c r="GA169" s="273"/>
      <c r="GB169" s="273"/>
      <c r="GC169" s="273"/>
      <c r="GD169" s="273"/>
      <c r="GE169" s="363"/>
      <c r="GF169" s="363"/>
      <c r="GG169" s="363"/>
      <c r="GH169" s="363"/>
      <c r="GI169" s="363"/>
      <c r="GJ169" s="363"/>
      <c r="GK169" s="363"/>
      <c r="GL169" s="363"/>
      <c r="GM169" s="363"/>
      <c r="GN169" s="363"/>
      <c r="GO169" s="363"/>
      <c r="GP169" s="363"/>
      <c r="GQ169" s="524"/>
      <c r="GR169" s="524"/>
      <c r="GS169" s="273"/>
      <c r="GT169" s="273"/>
      <c r="GU169" s="273"/>
      <c r="GV169" s="273"/>
      <c r="GW169" s="273"/>
      <c r="GX169" s="273"/>
      <c r="GY169" s="273"/>
      <c r="GZ169" s="273"/>
      <c r="HA169" s="273"/>
      <c r="HB169" s="273"/>
      <c r="HC169" s="273"/>
      <c r="HD169" s="273"/>
      <c r="HE169" s="273"/>
      <c r="HF169" s="273"/>
      <c r="HG169" s="273"/>
      <c r="HH169" s="273"/>
      <c r="HI169" s="273"/>
      <c r="HJ169" s="273"/>
      <c r="HK169" s="273"/>
      <c r="HL169" s="363"/>
      <c r="HM169" s="363"/>
      <c r="HN169" s="363"/>
      <c r="HO169" s="363"/>
      <c r="HP169" s="363"/>
      <c r="HQ169" s="363"/>
      <c r="HR169" s="363"/>
      <c r="HS169" s="363"/>
      <c r="HT169" s="363"/>
      <c r="HU169" s="363"/>
      <c r="HV169" s="363"/>
      <c r="HW169" s="363"/>
      <c r="HZ169" s="273"/>
      <c r="IA169" s="273"/>
      <c r="IB169" s="273"/>
      <c r="IC169" s="273"/>
      <c r="ID169" s="273"/>
      <c r="IE169" s="273"/>
      <c r="IF169" s="273"/>
      <c r="IG169" s="273"/>
      <c r="IH169" s="273"/>
      <c r="II169" s="273"/>
      <c r="IJ169" s="273"/>
      <c r="IK169" s="273"/>
      <c r="IL169" s="273"/>
      <c r="IM169" s="273"/>
      <c r="IN169" s="273"/>
      <c r="IO169" s="273"/>
      <c r="IP169" s="273"/>
      <c r="IQ169" s="273"/>
      <c r="IR169" s="273"/>
      <c r="IS169" s="363"/>
      <c r="IT169" s="363"/>
      <c r="IU169" s="363"/>
      <c r="IV169" s="363"/>
      <c r="IW169" s="363"/>
      <c r="IX169" s="363"/>
      <c r="IY169" s="363"/>
      <c r="IZ169" s="363"/>
      <c r="JA169" s="363"/>
      <c r="JB169" s="363"/>
      <c r="JC169" s="382"/>
      <c r="JD169" s="273">
        <f t="shared" si="594"/>
        <v>0</v>
      </c>
      <c r="JE169" s="234"/>
      <c r="JG169" s="273"/>
      <c r="JH169" s="273"/>
      <c r="JI169" s="273"/>
      <c r="JJ169" s="273"/>
      <c r="JK169" s="273"/>
      <c r="JL169" s="273"/>
      <c r="JM169" s="273"/>
      <c r="JN169" s="273"/>
      <c r="JO169" s="273"/>
      <c r="JP169" s="273"/>
      <c r="JQ169" s="273"/>
      <c r="JR169" s="273"/>
      <c r="JS169" s="273"/>
      <c r="JT169" s="273"/>
      <c r="JU169" s="273"/>
      <c r="JV169" s="273"/>
      <c r="JW169" s="273"/>
      <c r="JX169" s="273"/>
      <c r="JY169" s="273"/>
      <c r="JZ169" s="363"/>
      <c r="KA169" s="363"/>
      <c r="KB169" s="363"/>
      <c r="KC169" s="363"/>
      <c r="KD169" s="363"/>
      <c r="KE169" s="363"/>
      <c r="KF169" s="363"/>
      <c r="KG169" s="363"/>
      <c r="KH169" s="363"/>
      <c r="KI169" s="363"/>
      <c r="KJ169" s="363"/>
      <c r="KK169" s="240">
        <f t="shared" si="612"/>
        <v>0</v>
      </c>
      <c r="KL169" s="234"/>
      <c r="KN169" s="273"/>
      <c r="KO169" s="273"/>
      <c r="KP169" s="273"/>
      <c r="KQ169" s="273"/>
      <c r="KR169" s="273"/>
      <c r="KS169" s="273"/>
      <c r="KT169" s="273"/>
      <c r="KU169" s="273"/>
      <c r="KV169" s="273"/>
      <c r="KW169" s="273"/>
      <c r="KX169" s="273"/>
      <c r="KY169" s="273"/>
      <c r="KZ169" s="273"/>
      <c r="LA169" s="273"/>
      <c r="LB169" s="273"/>
      <c r="LC169" s="273"/>
      <c r="LD169" s="273"/>
      <c r="LE169" s="273"/>
      <c r="LF169" s="273"/>
      <c r="LG169" s="363"/>
      <c r="LH169" s="363"/>
      <c r="LI169" s="363"/>
      <c r="LJ169" s="363"/>
      <c r="LK169" s="363"/>
      <c r="LL169" s="363"/>
      <c r="LM169" s="363"/>
      <c r="LN169" s="363"/>
      <c r="LO169" s="363"/>
      <c r="LP169" s="363"/>
      <c r="LQ169" s="363"/>
      <c r="LR169" s="242">
        <f t="shared" si="599"/>
        <v>0</v>
      </c>
      <c r="LU169" s="273"/>
      <c r="LV169" s="273"/>
      <c r="LW169" s="273"/>
      <c r="LX169" s="273"/>
      <c r="LY169" s="273"/>
      <c r="LZ169" s="273"/>
      <c r="MA169" s="273"/>
      <c r="MB169" s="273"/>
      <c r="MC169" s="273"/>
      <c r="MD169" s="273"/>
      <c r="ME169" s="273"/>
      <c r="MF169" s="273"/>
      <c r="MG169" s="273"/>
      <c r="MH169" s="273"/>
      <c r="MI169" s="273"/>
      <c r="MJ169" s="273"/>
      <c r="MK169" s="273"/>
      <c r="ML169" s="273"/>
      <c r="MM169" s="273"/>
      <c r="MN169" s="363"/>
      <c r="MO169" s="363"/>
      <c r="MP169" s="363"/>
      <c r="MQ169" s="363"/>
      <c r="MR169" s="363"/>
      <c r="MS169" s="363"/>
      <c r="MT169" s="363"/>
      <c r="MU169" s="363"/>
      <c r="MV169" s="363"/>
      <c r="MW169" s="363"/>
      <c r="MX169" s="363"/>
      <c r="MY169" s="242">
        <f t="shared" si="602"/>
        <v>0</v>
      </c>
      <c r="NB169" s="273"/>
      <c r="NC169" s="273"/>
      <c r="ND169" s="273"/>
      <c r="NE169" s="273"/>
      <c r="NF169" s="273"/>
      <c r="NG169" s="273"/>
      <c r="NH169" s="273"/>
      <c r="NI169" s="273"/>
      <c r="NJ169" s="273"/>
      <c r="NK169" s="273"/>
      <c r="NL169" s="273"/>
      <c r="NM169" s="273"/>
      <c r="NN169" s="273"/>
      <c r="NO169" s="273"/>
      <c r="NP169" s="273"/>
      <c r="NQ169" s="273"/>
      <c r="NR169" s="273"/>
      <c r="NS169" s="273"/>
      <c r="NT169" s="273"/>
      <c r="NU169" s="363"/>
      <c r="NV169" s="363"/>
      <c r="NW169" s="363"/>
      <c r="NX169" s="363"/>
      <c r="NY169" s="363"/>
      <c r="NZ169" s="363"/>
      <c r="OA169" s="363"/>
      <c r="OB169" s="363"/>
      <c r="OC169" s="363"/>
      <c r="OD169" s="363"/>
      <c r="OE169" s="363"/>
      <c r="OF169" s="242">
        <f t="shared" si="604"/>
        <v>0</v>
      </c>
      <c r="OI169" s="273"/>
      <c r="OJ169" s="273"/>
      <c r="OK169" s="273"/>
      <c r="OL169" s="273"/>
      <c r="OM169" s="273"/>
      <c r="ON169" s="273"/>
      <c r="OO169" s="273"/>
      <c r="OP169" s="273"/>
      <c r="OQ169" s="273"/>
      <c r="OR169" s="273"/>
      <c r="OS169" s="273"/>
      <c r="OT169" s="273"/>
      <c r="OU169" s="273"/>
      <c r="OV169" s="273"/>
      <c r="OW169" s="273"/>
      <c r="OX169" s="273"/>
      <c r="OY169" s="273"/>
      <c r="OZ169" s="273"/>
      <c r="PA169" s="273"/>
      <c r="PB169" s="363"/>
      <c r="PC169" s="363"/>
      <c r="PD169" s="363"/>
      <c r="PE169" s="363"/>
      <c r="PF169" s="363"/>
      <c r="PG169" s="363"/>
      <c r="PH169" s="363"/>
      <c r="PI169" s="363"/>
      <c r="PJ169" s="363"/>
      <c r="PK169" s="363"/>
      <c r="PL169" s="363"/>
      <c r="PM169" s="240">
        <f t="shared" si="607"/>
        <v>0</v>
      </c>
      <c r="PP169" s="273"/>
      <c r="PQ169" s="273"/>
      <c r="PR169" s="273"/>
      <c r="PS169" s="273"/>
      <c r="PT169" s="273"/>
      <c r="PU169" s="273"/>
      <c r="PV169" s="273"/>
      <c r="PW169" s="273"/>
      <c r="PX169" s="273"/>
      <c r="PY169" s="273"/>
      <c r="PZ169" s="273"/>
      <c r="QA169" s="273"/>
      <c r="QB169" s="273"/>
      <c r="QC169" s="273"/>
      <c r="QD169" s="273"/>
      <c r="QE169" s="273"/>
      <c r="QF169" s="273"/>
      <c r="QG169" s="273"/>
      <c r="QH169" s="273"/>
      <c r="QI169" s="363"/>
      <c r="QJ169" s="363"/>
      <c r="QK169" s="363"/>
      <c r="QL169" s="363"/>
      <c r="QM169" s="363"/>
      <c r="QN169" s="363"/>
      <c r="QO169" s="363"/>
      <c r="QP169" s="363"/>
      <c r="QQ169" s="363"/>
      <c r="QR169" s="363"/>
      <c r="QS169" s="363"/>
      <c r="QT169" s="242">
        <f t="shared" si="613"/>
        <v>0</v>
      </c>
      <c r="QU169" s="235"/>
      <c r="QV169" s="235"/>
      <c r="QW169" s="273"/>
      <c r="QX169" s="273"/>
      <c r="QY169" s="273"/>
      <c r="QZ169" s="273"/>
      <c r="RA169" s="273"/>
      <c r="RB169" s="273"/>
      <c r="RC169" s="273"/>
      <c r="RD169" s="273"/>
      <c r="RE169" s="273"/>
      <c r="RF169" s="273"/>
      <c r="RG169" s="273"/>
      <c r="RH169" s="273"/>
      <c r="RI169" s="273"/>
      <c r="RJ169" s="273"/>
      <c r="RK169" s="273"/>
      <c r="RL169" s="273"/>
      <c r="RM169" s="273"/>
      <c r="RN169" s="273"/>
      <c r="RO169" s="273"/>
      <c r="RP169" s="363"/>
      <c r="RQ169" s="363"/>
      <c r="RR169" s="363"/>
      <c r="RS169" s="363"/>
      <c r="RT169" s="363"/>
      <c r="RU169" s="363"/>
      <c r="RV169" s="363"/>
      <c r="RW169" s="363"/>
      <c r="RX169" s="363"/>
      <c r="RY169" s="363"/>
      <c r="RZ169" s="363"/>
      <c r="SA169" s="363"/>
    </row>
    <row r="170" spans="1:495" ht="15" hidden="1" outlineLevel="1">
      <c r="A170" s="604">
        <f t="shared" si="349"/>
        <v>158</v>
      </c>
      <c r="B170" s="540"/>
      <c r="C170" s="363"/>
      <c r="D170" s="273"/>
      <c r="E170" s="273"/>
      <c r="F170" s="273"/>
      <c r="G170" s="363"/>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524"/>
      <c r="AI170" s="524"/>
      <c r="AJ170" s="273"/>
      <c r="AK170" s="273"/>
      <c r="AL170" s="273"/>
      <c r="AM170" s="273"/>
      <c r="AN170" s="273"/>
      <c r="AO170" s="273"/>
      <c r="AP170" s="273"/>
      <c r="AQ170" s="273"/>
      <c r="AR170" s="273"/>
      <c r="AS170" s="273"/>
      <c r="AT170" s="273"/>
      <c r="AU170" s="273"/>
      <c r="AV170" s="273"/>
      <c r="AW170" s="273"/>
      <c r="AX170" s="273"/>
      <c r="AY170" s="273"/>
      <c r="AZ170" s="273"/>
      <c r="BA170" s="273"/>
      <c r="BB170" s="273"/>
      <c r="BC170" s="363"/>
      <c r="BD170" s="363"/>
      <c r="BE170" s="363"/>
      <c r="BF170" s="363"/>
      <c r="BG170" s="363"/>
      <c r="BH170" s="363"/>
      <c r="BI170" s="363"/>
      <c r="BJ170" s="363"/>
      <c r="BK170" s="363"/>
      <c r="BL170" s="363"/>
      <c r="BM170" s="363"/>
      <c r="BN170" s="363"/>
      <c r="BO170" s="524"/>
      <c r="BP170" s="524"/>
      <c r="BQ170" s="273"/>
      <c r="BR170" s="273"/>
      <c r="BS170" s="273"/>
      <c r="BT170" s="273"/>
      <c r="BU170" s="273"/>
      <c r="BV170" s="273"/>
      <c r="BW170" s="273"/>
      <c r="BX170" s="273"/>
      <c r="BY170" s="273"/>
      <c r="BZ170" s="273"/>
      <c r="CA170" s="273"/>
      <c r="CB170" s="273"/>
      <c r="CC170" s="273"/>
      <c r="CD170" s="273"/>
      <c r="CE170" s="273"/>
      <c r="CF170" s="273"/>
      <c r="CG170" s="273"/>
      <c r="CH170" s="273"/>
      <c r="CI170" s="273"/>
      <c r="CJ170" s="363"/>
      <c r="CK170" s="363"/>
      <c r="CL170" s="363"/>
      <c r="CM170" s="363"/>
      <c r="CN170" s="363"/>
      <c r="CO170" s="363"/>
      <c r="CP170" s="363"/>
      <c r="CQ170" s="363"/>
      <c r="CR170" s="363"/>
      <c r="CS170" s="363"/>
      <c r="CT170" s="363"/>
      <c r="CU170" s="363"/>
      <c r="CV170" s="524"/>
      <c r="CW170" s="524"/>
      <c r="CX170" s="273"/>
      <c r="CY170" s="273"/>
      <c r="CZ170" s="273"/>
      <c r="DA170" s="273"/>
      <c r="DB170" s="273"/>
      <c r="DC170" s="273"/>
      <c r="DD170" s="273"/>
      <c r="DE170" s="273"/>
      <c r="DF170" s="273"/>
      <c r="DG170" s="273"/>
      <c r="DH170" s="273"/>
      <c r="DI170" s="273"/>
      <c r="DJ170" s="273"/>
      <c r="DK170" s="273"/>
      <c r="DL170" s="273"/>
      <c r="DM170" s="273"/>
      <c r="DN170" s="273"/>
      <c r="DO170" s="273"/>
      <c r="DP170" s="273"/>
      <c r="DQ170" s="363"/>
      <c r="DR170" s="363"/>
      <c r="DS170" s="363"/>
      <c r="DT170" s="363"/>
      <c r="DU170" s="363"/>
      <c r="DV170" s="363"/>
      <c r="DW170" s="363"/>
      <c r="DX170" s="363"/>
      <c r="DY170" s="363"/>
      <c r="DZ170" s="363"/>
      <c r="EA170" s="363"/>
      <c r="EB170" s="363"/>
      <c r="EC170" s="524"/>
      <c r="ED170" s="524"/>
      <c r="EE170" s="273"/>
      <c r="EF170" s="273"/>
      <c r="EG170" s="273"/>
      <c r="EH170" s="273"/>
      <c r="EI170" s="273"/>
      <c r="EJ170" s="273"/>
      <c r="EK170" s="273"/>
      <c r="EL170" s="273"/>
      <c r="EM170" s="273"/>
      <c r="EN170" s="273"/>
      <c r="EO170" s="273"/>
      <c r="EP170" s="273"/>
      <c r="EQ170" s="273"/>
      <c r="ER170" s="273"/>
      <c r="ES170" s="273"/>
      <c r="ET170" s="273"/>
      <c r="EU170" s="273"/>
      <c r="EV170" s="273"/>
      <c r="EW170" s="273"/>
      <c r="EX170" s="363"/>
      <c r="EY170" s="363"/>
      <c r="EZ170" s="363"/>
      <c r="FA170" s="363"/>
      <c r="FB170" s="363"/>
      <c r="FC170" s="363"/>
      <c r="FD170" s="363"/>
      <c r="FE170" s="363"/>
      <c r="FF170" s="363"/>
      <c r="FG170" s="363"/>
      <c r="FH170" s="363"/>
      <c r="FI170" s="363"/>
      <c r="FJ170" s="524"/>
      <c r="FK170" s="524"/>
      <c r="FL170" s="273"/>
      <c r="FM170" s="273"/>
      <c r="FN170" s="273"/>
      <c r="FO170" s="273"/>
      <c r="FP170" s="273"/>
      <c r="FQ170" s="273"/>
      <c r="FR170" s="273"/>
      <c r="FS170" s="273"/>
      <c r="FT170" s="273"/>
      <c r="FU170" s="273"/>
      <c r="FV170" s="273"/>
      <c r="FW170" s="273"/>
      <c r="FX170" s="273"/>
      <c r="FY170" s="273"/>
      <c r="FZ170" s="273"/>
      <c r="GA170" s="273"/>
      <c r="GB170" s="273"/>
      <c r="GC170" s="273"/>
      <c r="GD170" s="273"/>
      <c r="GE170" s="363"/>
      <c r="GF170" s="363"/>
      <c r="GG170" s="363"/>
      <c r="GH170" s="363"/>
      <c r="GI170" s="363"/>
      <c r="GJ170" s="363"/>
      <c r="GK170" s="363"/>
      <c r="GL170" s="363"/>
      <c r="GM170" s="363"/>
      <c r="GN170" s="363"/>
      <c r="GO170" s="363"/>
      <c r="GP170" s="363"/>
      <c r="GQ170" s="524"/>
      <c r="GR170" s="524"/>
      <c r="GS170" s="273"/>
      <c r="GT170" s="273"/>
      <c r="GU170" s="273"/>
      <c r="GV170" s="273"/>
      <c r="GW170" s="273"/>
      <c r="GX170" s="273"/>
      <c r="GY170" s="273"/>
      <c r="GZ170" s="273"/>
      <c r="HA170" s="273"/>
      <c r="HB170" s="273"/>
      <c r="HC170" s="273"/>
      <c r="HD170" s="273"/>
      <c r="HE170" s="273"/>
      <c r="HF170" s="273"/>
      <c r="HG170" s="273"/>
      <c r="HH170" s="273"/>
      <c r="HI170" s="273"/>
      <c r="HJ170" s="273"/>
      <c r="HK170" s="273"/>
      <c r="HL170" s="363"/>
      <c r="HM170" s="363"/>
      <c r="HN170" s="363"/>
      <c r="HO170" s="363"/>
      <c r="HP170" s="363"/>
      <c r="HQ170" s="363"/>
      <c r="HR170" s="363"/>
      <c r="HS170" s="363"/>
      <c r="HT170" s="363"/>
      <c r="HU170" s="363"/>
      <c r="HV170" s="363"/>
      <c r="HW170" s="363"/>
      <c r="HZ170" s="273"/>
      <c r="IA170" s="273"/>
      <c r="IB170" s="273"/>
      <c r="IC170" s="273"/>
      <c r="ID170" s="273"/>
      <c r="IE170" s="273"/>
      <c r="IF170" s="273"/>
      <c r="IG170" s="273"/>
      <c r="IH170" s="273"/>
      <c r="II170" s="273"/>
      <c r="IJ170" s="273"/>
      <c r="IK170" s="273"/>
      <c r="IL170" s="273"/>
      <c r="IM170" s="273"/>
      <c r="IN170" s="273"/>
      <c r="IO170" s="273"/>
      <c r="IP170" s="273"/>
      <c r="IQ170" s="273"/>
      <c r="IR170" s="273"/>
      <c r="IS170" s="363"/>
      <c r="IT170" s="363"/>
      <c r="IU170" s="363"/>
      <c r="IV170" s="363"/>
      <c r="IW170" s="363"/>
      <c r="IX170" s="363"/>
      <c r="IY170" s="363"/>
      <c r="IZ170" s="363"/>
      <c r="JA170" s="363"/>
      <c r="JB170" s="363"/>
      <c r="JC170" s="382"/>
      <c r="JD170" s="273">
        <f t="shared" si="594"/>
        <v>0</v>
      </c>
      <c r="JE170" s="234"/>
      <c r="JG170" s="273"/>
      <c r="JH170" s="273"/>
      <c r="JI170" s="273"/>
      <c r="JJ170" s="273"/>
      <c r="JK170" s="273"/>
      <c r="JL170" s="273"/>
      <c r="JM170" s="273"/>
      <c r="JN170" s="273"/>
      <c r="JO170" s="273"/>
      <c r="JP170" s="273"/>
      <c r="JQ170" s="273"/>
      <c r="JR170" s="273"/>
      <c r="JS170" s="273"/>
      <c r="JT170" s="273"/>
      <c r="JU170" s="273"/>
      <c r="JV170" s="273"/>
      <c r="JW170" s="273"/>
      <c r="JX170" s="273"/>
      <c r="JY170" s="273"/>
      <c r="JZ170" s="363"/>
      <c r="KA170" s="363"/>
      <c r="KB170" s="363"/>
      <c r="KC170" s="363"/>
      <c r="KD170" s="363"/>
      <c r="KE170" s="363"/>
      <c r="KF170" s="363"/>
      <c r="KG170" s="363"/>
      <c r="KH170" s="363"/>
      <c r="KI170" s="363"/>
      <c r="KJ170" s="363"/>
      <c r="KK170" s="240">
        <f t="shared" si="612"/>
        <v>0</v>
      </c>
      <c r="KL170" s="234"/>
      <c r="KN170" s="273"/>
      <c r="KO170" s="273"/>
      <c r="KP170" s="273"/>
      <c r="KQ170" s="273"/>
      <c r="KR170" s="273"/>
      <c r="KS170" s="273"/>
      <c r="KT170" s="273"/>
      <c r="KU170" s="273"/>
      <c r="KV170" s="273"/>
      <c r="KW170" s="273"/>
      <c r="KX170" s="273"/>
      <c r="KY170" s="273"/>
      <c r="KZ170" s="273"/>
      <c r="LA170" s="273"/>
      <c r="LB170" s="273"/>
      <c r="LC170" s="273"/>
      <c r="LD170" s="273"/>
      <c r="LE170" s="273"/>
      <c r="LF170" s="273"/>
      <c r="LG170" s="363"/>
      <c r="LH170" s="363"/>
      <c r="LI170" s="363"/>
      <c r="LJ170" s="363"/>
      <c r="LK170" s="363"/>
      <c r="LL170" s="363"/>
      <c r="LM170" s="363"/>
      <c r="LN170" s="363"/>
      <c r="LO170" s="363"/>
      <c r="LP170" s="363"/>
      <c r="LQ170" s="363"/>
      <c r="LR170" s="242">
        <f t="shared" si="599"/>
        <v>0</v>
      </c>
      <c r="LU170" s="273"/>
      <c r="LV170" s="273"/>
      <c r="LW170" s="273"/>
      <c r="LX170" s="273"/>
      <c r="LY170" s="273"/>
      <c r="LZ170" s="273"/>
      <c r="MA170" s="273"/>
      <c r="MB170" s="273"/>
      <c r="MC170" s="273"/>
      <c r="MD170" s="273"/>
      <c r="ME170" s="273"/>
      <c r="MF170" s="273"/>
      <c r="MG170" s="273"/>
      <c r="MH170" s="273"/>
      <c r="MI170" s="273"/>
      <c r="MJ170" s="273"/>
      <c r="MK170" s="273"/>
      <c r="ML170" s="273"/>
      <c r="MM170" s="273"/>
      <c r="MN170" s="363"/>
      <c r="MO170" s="363"/>
      <c r="MP170" s="363"/>
      <c r="MQ170" s="363"/>
      <c r="MR170" s="363"/>
      <c r="MS170" s="363"/>
      <c r="MT170" s="363"/>
      <c r="MU170" s="363"/>
      <c r="MV170" s="363"/>
      <c r="MW170" s="363"/>
      <c r="MX170" s="363"/>
      <c r="MY170" s="242">
        <f t="shared" si="602"/>
        <v>0</v>
      </c>
      <c r="NB170" s="273"/>
      <c r="NC170" s="273"/>
      <c r="ND170" s="273"/>
      <c r="NE170" s="273"/>
      <c r="NF170" s="273"/>
      <c r="NG170" s="273"/>
      <c r="NH170" s="273"/>
      <c r="NI170" s="273"/>
      <c r="NJ170" s="273"/>
      <c r="NK170" s="273"/>
      <c r="NL170" s="273"/>
      <c r="NM170" s="273"/>
      <c r="NN170" s="273"/>
      <c r="NO170" s="273"/>
      <c r="NP170" s="273"/>
      <c r="NQ170" s="273"/>
      <c r="NR170" s="273"/>
      <c r="NS170" s="273"/>
      <c r="NT170" s="273"/>
      <c r="NU170" s="363"/>
      <c r="NV170" s="363"/>
      <c r="NW170" s="363"/>
      <c r="NX170" s="363"/>
      <c r="NY170" s="363"/>
      <c r="NZ170" s="363"/>
      <c r="OA170" s="363"/>
      <c r="OB170" s="363"/>
      <c r="OC170" s="363"/>
      <c r="OD170" s="363"/>
      <c r="OE170" s="363"/>
      <c r="OF170" s="242">
        <f t="shared" si="604"/>
        <v>0</v>
      </c>
      <c r="OI170" s="273"/>
      <c r="OJ170" s="273"/>
      <c r="OK170" s="273"/>
      <c r="OL170" s="273"/>
      <c r="OM170" s="273"/>
      <c r="ON170" s="273"/>
      <c r="OO170" s="273"/>
      <c r="OP170" s="273"/>
      <c r="OQ170" s="273"/>
      <c r="OR170" s="273"/>
      <c r="OS170" s="273"/>
      <c r="OT170" s="273"/>
      <c r="OU170" s="273"/>
      <c r="OV170" s="273"/>
      <c r="OW170" s="273"/>
      <c r="OX170" s="273"/>
      <c r="OY170" s="273"/>
      <c r="OZ170" s="273"/>
      <c r="PA170" s="273"/>
      <c r="PB170" s="363"/>
      <c r="PC170" s="363"/>
      <c r="PD170" s="363"/>
      <c r="PE170" s="363"/>
      <c r="PF170" s="363"/>
      <c r="PG170" s="363"/>
      <c r="PH170" s="363"/>
      <c r="PI170" s="363"/>
      <c r="PJ170" s="363"/>
      <c r="PK170" s="363"/>
      <c r="PL170" s="363"/>
      <c r="PM170" s="240">
        <f t="shared" si="607"/>
        <v>0</v>
      </c>
      <c r="PP170" s="273"/>
      <c r="PQ170" s="273"/>
      <c r="PR170" s="273"/>
      <c r="PS170" s="273"/>
      <c r="PT170" s="273"/>
      <c r="PU170" s="273"/>
      <c r="PV170" s="273"/>
      <c r="PW170" s="273"/>
      <c r="PX170" s="273"/>
      <c r="PY170" s="273"/>
      <c r="PZ170" s="273"/>
      <c r="QA170" s="273"/>
      <c r="QB170" s="273"/>
      <c r="QC170" s="273"/>
      <c r="QD170" s="273"/>
      <c r="QE170" s="273"/>
      <c r="QF170" s="273"/>
      <c r="QG170" s="273"/>
      <c r="QH170" s="273"/>
      <c r="QI170" s="363"/>
      <c r="QJ170" s="363"/>
      <c r="QK170" s="363"/>
      <c r="QL170" s="363"/>
      <c r="QM170" s="363"/>
      <c r="QN170" s="363"/>
      <c r="QO170" s="363"/>
      <c r="QP170" s="363"/>
      <c r="QQ170" s="363"/>
      <c r="QR170" s="363"/>
      <c r="QS170" s="363"/>
      <c r="QT170" s="242">
        <f t="shared" si="613"/>
        <v>0</v>
      </c>
      <c r="QU170" s="235"/>
      <c r="QV170" s="235"/>
      <c r="QW170" s="273"/>
      <c r="QX170" s="273"/>
      <c r="QY170" s="273"/>
      <c r="QZ170" s="273"/>
      <c r="RA170" s="273"/>
      <c r="RB170" s="273"/>
      <c r="RC170" s="273"/>
      <c r="RD170" s="273"/>
      <c r="RE170" s="273"/>
      <c r="RF170" s="273"/>
      <c r="RG170" s="273"/>
      <c r="RH170" s="273"/>
      <c r="RI170" s="273"/>
      <c r="RJ170" s="273"/>
      <c r="RK170" s="273"/>
      <c r="RL170" s="273"/>
      <c r="RM170" s="273"/>
      <c r="RN170" s="273"/>
      <c r="RO170" s="273"/>
      <c r="RP170" s="363"/>
      <c r="RQ170" s="363"/>
      <c r="RR170" s="363"/>
      <c r="RS170" s="363"/>
      <c r="RT170" s="363"/>
      <c r="RU170" s="363"/>
      <c r="RV170" s="363"/>
      <c r="RW170" s="363"/>
      <c r="RX170" s="363"/>
      <c r="RY170" s="363"/>
      <c r="RZ170" s="363"/>
      <c r="SA170" s="363"/>
    </row>
    <row r="171" spans="1:495" ht="15" hidden="1" outlineLevel="1">
      <c r="A171" s="604">
        <f t="shared" si="349"/>
        <v>159</v>
      </c>
      <c r="B171" s="540"/>
      <c r="C171" s="363"/>
      <c r="D171" s="273"/>
      <c r="E171" s="273"/>
      <c r="F171" s="273"/>
      <c r="G171" s="363"/>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524"/>
      <c r="AI171" s="524"/>
      <c r="AJ171" s="273"/>
      <c r="AK171" s="273"/>
      <c r="AL171" s="273"/>
      <c r="AM171" s="273"/>
      <c r="AN171" s="273"/>
      <c r="AO171" s="273"/>
      <c r="AP171" s="273"/>
      <c r="AQ171" s="273"/>
      <c r="AR171" s="273"/>
      <c r="AS171" s="273"/>
      <c r="AT171" s="273"/>
      <c r="AU171" s="273"/>
      <c r="AV171" s="273"/>
      <c r="AW171" s="273"/>
      <c r="AX171" s="273"/>
      <c r="AY171" s="273"/>
      <c r="AZ171" s="273"/>
      <c r="BA171" s="273"/>
      <c r="BB171" s="273"/>
      <c r="BC171" s="363"/>
      <c r="BD171" s="363"/>
      <c r="BE171" s="363"/>
      <c r="BF171" s="363"/>
      <c r="BG171" s="363"/>
      <c r="BH171" s="363"/>
      <c r="BI171" s="363"/>
      <c r="BJ171" s="363"/>
      <c r="BK171" s="363"/>
      <c r="BL171" s="363"/>
      <c r="BM171" s="363"/>
      <c r="BN171" s="363"/>
      <c r="BO171" s="524"/>
      <c r="BP171" s="524"/>
      <c r="BQ171" s="273"/>
      <c r="BR171" s="273"/>
      <c r="BS171" s="273"/>
      <c r="BT171" s="273"/>
      <c r="BU171" s="273"/>
      <c r="BV171" s="273"/>
      <c r="BW171" s="273"/>
      <c r="BX171" s="273"/>
      <c r="BY171" s="273"/>
      <c r="BZ171" s="273"/>
      <c r="CA171" s="273"/>
      <c r="CB171" s="273"/>
      <c r="CC171" s="273"/>
      <c r="CD171" s="273"/>
      <c r="CE171" s="273"/>
      <c r="CF171" s="273"/>
      <c r="CG171" s="273"/>
      <c r="CH171" s="273"/>
      <c r="CI171" s="273"/>
      <c r="CJ171" s="363"/>
      <c r="CK171" s="363"/>
      <c r="CL171" s="363"/>
      <c r="CM171" s="363"/>
      <c r="CN171" s="363"/>
      <c r="CO171" s="363"/>
      <c r="CP171" s="363"/>
      <c r="CQ171" s="363"/>
      <c r="CR171" s="363"/>
      <c r="CS171" s="363"/>
      <c r="CT171" s="363"/>
      <c r="CU171" s="363"/>
      <c r="CV171" s="524"/>
      <c r="CW171" s="524"/>
      <c r="CX171" s="273"/>
      <c r="CY171" s="273"/>
      <c r="CZ171" s="273"/>
      <c r="DA171" s="273"/>
      <c r="DB171" s="273"/>
      <c r="DC171" s="273"/>
      <c r="DD171" s="273"/>
      <c r="DE171" s="273"/>
      <c r="DF171" s="273"/>
      <c r="DG171" s="273"/>
      <c r="DH171" s="273"/>
      <c r="DI171" s="273"/>
      <c r="DJ171" s="273"/>
      <c r="DK171" s="273"/>
      <c r="DL171" s="273"/>
      <c r="DM171" s="273"/>
      <c r="DN171" s="273"/>
      <c r="DO171" s="273"/>
      <c r="DP171" s="273"/>
      <c r="DQ171" s="363"/>
      <c r="DR171" s="363"/>
      <c r="DS171" s="363"/>
      <c r="DT171" s="363"/>
      <c r="DU171" s="363"/>
      <c r="DV171" s="363"/>
      <c r="DW171" s="363"/>
      <c r="DX171" s="363"/>
      <c r="DY171" s="363"/>
      <c r="DZ171" s="363"/>
      <c r="EA171" s="363"/>
      <c r="EB171" s="363"/>
      <c r="EC171" s="524"/>
      <c r="ED171" s="524"/>
      <c r="EE171" s="273"/>
      <c r="EF171" s="273"/>
      <c r="EG171" s="273"/>
      <c r="EH171" s="273"/>
      <c r="EI171" s="273"/>
      <c r="EJ171" s="273"/>
      <c r="EK171" s="273"/>
      <c r="EL171" s="273"/>
      <c r="EM171" s="273"/>
      <c r="EN171" s="273"/>
      <c r="EO171" s="273"/>
      <c r="EP171" s="273"/>
      <c r="EQ171" s="273"/>
      <c r="ER171" s="273"/>
      <c r="ES171" s="273"/>
      <c r="ET171" s="273"/>
      <c r="EU171" s="273"/>
      <c r="EV171" s="273"/>
      <c r="EW171" s="273"/>
      <c r="EX171" s="363"/>
      <c r="EY171" s="363"/>
      <c r="EZ171" s="363"/>
      <c r="FA171" s="363"/>
      <c r="FB171" s="363"/>
      <c r="FC171" s="363"/>
      <c r="FD171" s="363"/>
      <c r="FE171" s="363"/>
      <c r="FF171" s="363"/>
      <c r="FG171" s="363"/>
      <c r="FH171" s="363"/>
      <c r="FI171" s="363"/>
      <c r="FJ171" s="524"/>
      <c r="FK171" s="524"/>
      <c r="FL171" s="273"/>
      <c r="FM171" s="273"/>
      <c r="FN171" s="273"/>
      <c r="FO171" s="273"/>
      <c r="FP171" s="273"/>
      <c r="FQ171" s="273"/>
      <c r="FR171" s="273"/>
      <c r="FS171" s="273"/>
      <c r="FT171" s="273"/>
      <c r="FU171" s="273"/>
      <c r="FV171" s="273"/>
      <c r="FW171" s="273"/>
      <c r="FX171" s="273"/>
      <c r="FY171" s="273"/>
      <c r="FZ171" s="273"/>
      <c r="GA171" s="273"/>
      <c r="GB171" s="273"/>
      <c r="GC171" s="273"/>
      <c r="GD171" s="273"/>
      <c r="GE171" s="363"/>
      <c r="GF171" s="363"/>
      <c r="GG171" s="363"/>
      <c r="GH171" s="363"/>
      <c r="GI171" s="363"/>
      <c r="GJ171" s="363"/>
      <c r="GK171" s="363"/>
      <c r="GL171" s="363"/>
      <c r="GM171" s="363"/>
      <c r="GN171" s="363"/>
      <c r="GO171" s="363"/>
      <c r="GP171" s="363"/>
      <c r="GQ171" s="524"/>
      <c r="GR171" s="524"/>
      <c r="GS171" s="273"/>
      <c r="GT171" s="273"/>
      <c r="GU171" s="273"/>
      <c r="GV171" s="273"/>
      <c r="GW171" s="273"/>
      <c r="GX171" s="273"/>
      <c r="GY171" s="273"/>
      <c r="GZ171" s="273"/>
      <c r="HA171" s="273"/>
      <c r="HB171" s="273"/>
      <c r="HC171" s="273"/>
      <c r="HD171" s="273"/>
      <c r="HE171" s="273"/>
      <c r="HF171" s="273"/>
      <c r="HG171" s="273"/>
      <c r="HH171" s="273"/>
      <c r="HI171" s="273"/>
      <c r="HJ171" s="273"/>
      <c r="HK171" s="273"/>
      <c r="HL171" s="363"/>
      <c r="HM171" s="363"/>
      <c r="HN171" s="363"/>
      <c r="HO171" s="363"/>
      <c r="HP171" s="363"/>
      <c r="HQ171" s="363"/>
      <c r="HR171" s="363"/>
      <c r="HS171" s="363"/>
      <c r="HT171" s="363"/>
      <c r="HU171" s="363"/>
      <c r="HV171" s="363"/>
      <c r="HW171" s="363"/>
      <c r="HZ171" s="273"/>
      <c r="IA171" s="273"/>
      <c r="IB171" s="273"/>
      <c r="IC171" s="273"/>
      <c r="ID171" s="273"/>
      <c r="IE171" s="273"/>
      <c r="IF171" s="273"/>
      <c r="IG171" s="273"/>
      <c r="IH171" s="273"/>
      <c r="II171" s="273"/>
      <c r="IJ171" s="273"/>
      <c r="IK171" s="273"/>
      <c r="IL171" s="273"/>
      <c r="IM171" s="273"/>
      <c r="IN171" s="273"/>
      <c r="IO171" s="273"/>
      <c r="IP171" s="273"/>
      <c r="IQ171" s="273"/>
      <c r="IR171" s="273"/>
      <c r="IS171" s="363"/>
      <c r="IT171" s="363"/>
      <c r="IU171" s="363"/>
      <c r="IV171" s="363"/>
      <c r="IW171" s="363"/>
      <c r="IX171" s="363"/>
      <c r="IY171" s="363"/>
      <c r="IZ171" s="363"/>
      <c r="JA171" s="363"/>
      <c r="JB171" s="363"/>
      <c r="JC171" s="382"/>
      <c r="JD171" s="273">
        <f t="shared" si="594"/>
        <v>0</v>
      </c>
      <c r="JE171" s="234"/>
      <c r="JG171" s="273"/>
      <c r="JH171" s="273"/>
      <c r="JI171" s="273"/>
      <c r="JJ171" s="273"/>
      <c r="JK171" s="273"/>
      <c r="JL171" s="273"/>
      <c r="JM171" s="273"/>
      <c r="JN171" s="273"/>
      <c r="JO171" s="273"/>
      <c r="JP171" s="273"/>
      <c r="JQ171" s="273"/>
      <c r="JR171" s="273"/>
      <c r="JS171" s="273"/>
      <c r="JT171" s="273"/>
      <c r="JU171" s="273"/>
      <c r="JV171" s="273"/>
      <c r="JW171" s="273"/>
      <c r="JX171" s="273"/>
      <c r="JY171" s="273"/>
      <c r="JZ171" s="363"/>
      <c r="KA171" s="363"/>
      <c r="KB171" s="363"/>
      <c r="KC171" s="363"/>
      <c r="KD171" s="363"/>
      <c r="KE171" s="363"/>
      <c r="KF171" s="363"/>
      <c r="KG171" s="363"/>
      <c r="KH171" s="363"/>
      <c r="KI171" s="363"/>
      <c r="KJ171" s="363"/>
      <c r="KK171" s="240">
        <f t="shared" si="612"/>
        <v>0</v>
      </c>
      <c r="KL171" s="234"/>
      <c r="KN171" s="273"/>
      <c r="KO171" s="273"/>
      <c r="KP171" s="273"/>
      <c r="KQ171" s="273"/>
      <c r="KR171" s="273"/>
      <c r="KS171" s="273"/>
      <c r="KT171" s="273"/>
      <c r="KU171" s="273"/>
      <c r="KV171" s="273"/>
      <c r="KW171" s="273"/>
      <c r="KX171" s="273"/>
      <c r="KY171" s="273"/>
      <c r="KZ171" s="273"/>
      <c r="LA171" s="273"/>
      <c r="LB171" s="273"/>
      <c r="LC171" s="273"/>
      <c r="LD171" s="273"/>
      <c r="LE171" s="273"/>
      <c r="LF171" s="273"/>
      <c r="LG171" s="363"/>
      <c r="LH171" s="363"/>
      <c r="LI171" s="363"/>
      <c r="LJ171" s="363"/>
      <c r="LK171" s="363"/>
      <c r="LL171" s="363"/>
      <c r="LM171" s="363"/>
      <c r="LN171" s="363"/>
      <c r="LO171" s="363"/>
      <c r="LP171" s="363"/>
      <c r="LQ171" s="363"/>
      <c r="LR171" s="242">
        <f t="shared" si="599"/>
        <v>0</v>
      </c>
      <c r="LU171" s="273"/>
      <c r="LV171" s="273"/>
      <c r="LW171" s="273"/>
      <c r="LX171" s="273"/>
      <c r="LY171" s="273"/>
      <c r="LZ171" s="273"/>
      <c r="MA171" s="273"/>
      <c r="MB171" s="273"/>
      <c r="MC171" s="273"/>
      <c r="MD171" s="273"/>
      <c r="ME171" s="273"/>
      <c r="MF171" s="273"/>
      <c r="MG171" s="273"/>
      <c r="MH171" s="273"/>
      <c r="MI171" s="273"/>
      <c r="MJ171" s="273"/>
      <c r="MK171" s="273"/>
      <c r="ML171" s="273"/>
      <c r="MM171" s="273"/>
      <c r="MN171" s="363"/>
      <c r="MO171" s="363"/>
      <c r="MP171" s="363"/>
      <c r="MQ171" s="363"/>
      <c r="MR171" s="363"/>
      <c r="MS171" s="363"/>
      <c r="MT171" s="363"/>
      <c r="MU171" s="363"/>
      <c r="MV171" s="363"/>
      <c r="MW171" s="363"/>
      <c r="MX171" s="363"/>
      <c r="MY171" s="242">
        <f t="shared" si="602"/>
        <v>0</v>
      </c>
      <c r="NB171" s="273"/>
      <c r="NC171" s="273"/>
      <c r="ND171" s="273"/>
      <c r="NE171" s="273"/>
      <c r="NF171" s="273"/>
      <c r="NG171" s="273"/>
      <c r="NH171" s="273"/>
      <c r="NI171" s="273"/>
      <c r="NJ171" s="273"/>
      <c r="NK171" s="273"/>
      <c r="NL171" s="273"/>
      <c r="NM171" s="273"/>
      <c r="NN171" s="273"/>
      <c r="NO171" s="273"/>
      <c r="NP171" s="273"/>
      <c r="NQ171" s="273"/>
      <c r="NR171" s="273"/>
      <c r="NS171" s="273"/>
      <c r="NT171" s="273"/>
      <c r="NU171" s="363"/>
      <c r="NV171" s="363"/>
      <c r="NW171" s="363"/>
      <c r="NX171" s="363"/>
      <c r="NY171" s="363"/>
      <c r="NZ171" s="363"/>
      <c r="OA171" s="363"/>
      <c r="OB171" s="363"/>
      <c r="OC171" s="363"/>
      <c r="OD171" s="363"/>
      <c r="OE171" s="363"/>
      <c r="OF171" s="242">
        <f t="shared" si="604"/>
        <v>0</v>
      </c>
      <c r="OI171" s="273"/>
      <c r="OJ171" s="273"/>
      <c r="OK171" s="273"/>
      <c r="OL171" s="273"/>
      <c r="OM171" s="273"/>
      <c r="ON171" s="273"/>
      <c r="OO171" s="273"/>
      <c r="OP171" s="273"/>
      <c r="OQ171" s="273"/>
      <c r="OR171" s="273"/>
      <c r="OS171" s="273"/>
      <c r="OT171" s="273"/>
      <c r="OU171" s="273"/>
      <c r="OV171" s="273"/>
      <c r="OW171" s="273"/>
      <c r="OX171" s="273"/>
      <c r="OY171" s="273"/>
      <c r="OZ171" s="273"/>
      <c r="PA171" s="273"/>
      <c r="PB171" s="363"/>
      <c r="PC171" s="363"/>
      <c r="PD171" s="363"/>
      <c r="PE171" s="363"/>
      <c r="PF171" s="363"/>
      <c r="PG171" s="363"/>
      <c r="PH171" s="363"/>
      <c r="PI171" s="363"/>
      <c r="PJ171" s="363"/>
      <c r="PK171" s="363"/>
      <c r="PL171" s="363"/>
      <c r="PM171" s="240">
        <f t="shared" si="607"/>
        <v>0</v>
      </c>
      <c r="PP171" s="273"/>
      <c r="PQ171" s="273"/>
      <c r="PR171" s="273"/>
      <c r="PS171" s="273"/>
      <c r="PT171" s="273"/>
      <c r="PU171" s="273"/>
      <c r="PV171" s="273"/>
      <c r="PW171" s="273"/>
      <c r="PX171" s="273"/>
      <c r="PY171" s="273"/>
      <c r="PZ171" s="273"/>
      <c r="QA171" s="273"/>
      <c r="QB171" s="273"/>
      <c r="QC171" s="273"/>
      <c r="QD171" s="273"/>
      <c r="QE171" s="273"/>
      <c r="QF171" s="273"/>
      <c r="QG171" s="273"/>
      <c r="QH171" s="273"/>
      <c r="QI171" s="363"/>
      <c r="QJ171" s="363"/>
      <c r="QK171" s="363"/>
      <c r="QL171" s="363"/>
      <c r="QM171" s="363"/>
      <c r="QN171" s="363"/>
      <c r="QO171" s="363"/>
      <c r="QP171" s="363"/>
      <c r="QQ171" s="363"/>
      <c r="QR171" s="363"/>
      <c r="QS171" s="363"/>
      <c r="QT171" s="242">
        <f t="shared" si="613"/>
        <v>0</v>
      </c>
      <c r="QU171" s="235"/>
      <c r="QV171" s="235"/>
      <c r="QW171" s="273"/>
      <c r="QX171" s="273"/>
      <c r="QY171" s="273"/>
      <c r="QZ171" s="273"/>
      <c r="RA171" s="273"/>
      <c r="RB171" s="273"/>
      <c r="RC171" s="273"/>
      <c r="RD171" s="273"/>
      <c r="RE171" s="273"/>
      <c r="RF171" s="273"/>
      <c r="RG171" s="273"/>
      <c r="RH171" s="273"/>
      <c r="RI171" s="273"/>
      <c r="RJ171" s="273"/>
      <c r="RK171" s="273"/>
      <c r="RL171" s="273"/>
      <c r="RM171" s="273"/>
      <c r="RN171" s="273"/>
      <c r="RO171" s="273"/>
      <c r="RP171" s="363"/>
      <c r="RQ171" s="363"/>
      <c r="RR171" s="363"/>
      <c r="RS171" s="363"/>
      <c r="RT171" s="363"/>
      <c r="RU171" s="363"/>
      <c r="RV171" s="363"/>
      <c r="RW171" s="363"/>
      <c r="RX171" s="363"/>
      <c r="RY171" s="363"/>
      <c r="RZ171" s="363"/>
      <c r="SA171" s="363"/>
    </row>
    <row r="172" spans="1:495" ht="15" hidden="1" outlineLevel="1">
      <c r="A172" s="604">
        <f t="shared" si="349"/>
        <v>160</v>
      </c>
      <c r="B172" s="540"/>
      <c r="C172" s="363"/>
      <c r="D172" s="273"/>
      <c r="E172" s="273"/>
      <c r="F172" s="273"/>
      <c r="G172" s="363"/>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524"/>
      <c r="AI172" s="524"/>
      <c r="AJ172" s="273"/>
      <c r="AK172" s="273"/>
      <c r="AL172" s="273"/>
      <c r="AM172" s="273"/>
      <c r="AN172" s="273"/>
      <c r="AO172" s="273"/>
      <c r="AP172" s="273"/>
      <c r="AQ172" s="273"/>
      <c r="AR172" s="273"/>
      <c r="AS172" s="273"/>
      <c r="AT172" s="273"/>
      <c r="AU172" s="273"/>
      <c r="AV172" s="273"/>
      <c r="AW172" s="273"/>
      <c r="AX172" s="273"/>
      <c r="AY172" s="273"/>
      <c r="AZ172" s="273"/>
      <c r="BA172" s="273"/>
      <c r="BB172" s="273"/>
      <c r="BC172" s="363"/>
      <c r="BD172" s="363"/>
      <c r="BE172" s="363"/>
      <c r="BF172" s="363"/>
      <c r="BG172" s="363"/>
      <c r="BH172" s="363"/>
      <c r="BI172" s="363"/>
      <c r="BJ172" s="363"/>
      <c r="BK172" s="363"/>
      <c r="BL172" s="363"/>
      <c r="BM172" s="363"/>
      <c r="BN172" s="363"/>
      <c r="BO172" s="524"/>
      <c r="BP172" s="524"/>
      <c r="BQ172" s="273"/>
      <c r="BR172" s="273"/>
      <c r="BS172" s="273"/>
      <c r="BT172" s="273"/>
      <c r="BU172" s="273"/>
      <c r="BV172" s="273"/>
      <c r="BW172" s="273"/>
      <c r="BX172" s="273"/>
      <c r="BY172" s="273"/>
      <c r="BZ172" s="273"/>
      <c r="CA172" s="273"/>
      <c r="CB172" s="273"/>
      <c r="CC172" s="273"/>
      <c r="CD172" s="273"/>
      <c r="CE172" s="273"/>
      <c r="CF172" s="273"/>
      <c r="CG172" s="273"/>
      <c r="CH172" s="273"/>
      <c r="CI172" s="273"/>
      <c r="CJ172" s="363"/>
      <c r="CK172" s="363"/>
      <c r="CL172" s="363"/>
      <c r="CM172" s="363"/>
      <c r="CN172" s="363"/>
      <c r="CO172" s="363"/>
      <c r="CP172" s="363"/>
      <c r="CQ172" s="363"/>
      <c r="CR172" s="363"/>
      <c r="CS172" s="363"/>
      <c r="CT172" s="363"/>
      <c r="CU172" s="363"/>
      <c r="CV172" s="524"/>
      <c r="CW172" s="524"/>
      <c r="CX172" s="273"/>
      <c r="CY172" s="273"/>
      <c r="CZ172" s="273"/>
      <c r="DA172" s="273"/>
      <c r="DB172" s="273"/>
      <c r="DC172" s="273"/>
      <c r="DD172" s="273"/>
      <c r="DE172" s="273"/>
      <c r="DF172" s="273"/>
      <c r="DG172" s="273"/>
      <c r="DH172" s="273"/>
      <c r="DI172" s="273"/>
      <c r="DJ172" s="273"/>
      <c r="DK172" s="273"/>
      <c r="DL172" s="273"/>
      <c r="DM172" s="273"/>
      <c r="DN172" s="273"/>
      <c r="DO172" s="273"/>
      <c r="DP172" s="273"/>
      <c r="DQ172" s="363"/>
      <c r="DR172" s="363"/>
      <c r="DS172" s="363"/>
      <c r="DT172" s="363"/>
      <c r="DU172" s="363"/>
      <c r="DV172" s="363"/>
      <c r="DW172" s="363"/>
      <c r="DX172" s="363"/>
      <c r="DY172" s="363"/>
      <c r="DZ172" s="363"/>
      <c r="EA172" s="363"/>
      <c r="EB172" s="363"/>
      <c r="EC172" s="524"/>
      <c r="ED172" s="524"/>
      <c r="EE172" s="273"/>
      <c r="EF172" s="273"/>
      <c r="EG172" s="273"/>
      <c r="EH172" s="273"/>
      <c r="EI172" s="273"/>
      <c r="EJ172" s="273"/>
      <c r="EK172" s="273"/>
      <c r="EL172" s="273"/>
      <c r="EM172" s="273"/>
      <c r="EN172" s="273"/>
      <c r="EO172" s="273"/>
      <c r="EP172" s="273"/>
      <c r="EQ172" s="273"/>
      <c r="ER172" s="273"/>
      <c r="ES172" s="273"/>
      <c r="ET172" s="273"/>
      <c r="EU172" s="273"/>
      <c r="EV172" s="273"/>
      <c r="EW172" s="273"/>
      <c r="EX172" s="363"/>
      <c r="EY172" s="363"/>
      <c r="EZ172" s="363"/>
      <c r="FA172" s="363"/>
      <c r="FB172" s="363"/>
      <c r="FC172" s="363"/>
      <c r="FD172" s="363"/>
      <c r="FE172" s="363"/>
      <c r="FF172" s="363"/>
      <c r="FG172" s="363"/>
      <c r="FH172" s="363"/>
      <c r="FI172" s="363"/>
      <c r="FJ172" s="524"/>
      <c r="FK172" s="524"/>
      <c r="FL172" s="273"/>
      <c r="FM172" s="273"/>
      <c r="FN172" s="273"/>
      <c r="FO172" s="273"/>
      <c r="FP172" s="273"/>
      <c r="FQ172" s="273"/>
      <c r="FR172" s="273"/>
      <c r="FS172" s="273"/>
      <c r="FT172" s="273"/>
      <c r="FU172" s="273"/>
      <c r="FV172" s="273"/>
      <c r="FW172" s="273"/>
      <c r="FX172" s="273"/>
      <c r="FY172" s="273"/>
      <c r="FZ172" s="273"/>
      <c r="GA172" s="273"/>
      <c r="GB172" s="273"/>
      <c r="GC172" s="273"/>
      <c r="GD172" s="273"/>
      <c r="GE172" s="363"/>
      <c r="GF172" s="363"/>
      <c r="GG172" s="363"/>
      <c r="GH172" s="363"/>
      <c r="GI172" s="363"/>
      <c r="GJ172" s="363"/>
      <c r="GK172" s="363"/>
      <c r="GL172" s="363"/>
      <c r="GM172" s="363"/>
      <c r="GN172" s="363"/>
      <c r="GO172" s="363"/>
      <c r="GP172" s="363"/>
      <c r="GQ172" s="524"/>
      <c r="GR172" s="524"/>
      <c r="GS172" s="273"/>
      <c r="GT172" s="273"/>
      <c r="GU172" s="273"/>
      <c r="GV172" s="273"/>
      <c r="GW172" s="273"/>
      <c r="GX172" s="273"/>
      <c r="GY172" s="273"/>
      <c r="GZ172" s="273"/>
      <c r="HA172" s="273"/>
      <c r="HB172" s="273"/>
      <c r="HC172" s="273"/>
      <c r="HD172" s="273"/>
      <c r="HE172" s="273"/>
      <c r="HF172" s="273"/>
      <c r="HG172" s="273"/>
      <c r="HH172" s="273"/>
      <c r="HI172" s="273"/>
      <c r="HJ172" s="273"/>
      <c r="HK172" s="273"/>
      <c r="HL172" s="363"/>
      <c r="HM172" s="363"/>
      <c r="HN172" s="363"/>
      <c r="HO172" s="363"/>
      <c r="HP172" s="363"/>
      <c r="HQ172" s="363"/>
      <c r="HR172" s="363"/>
      <c r="HS172" s="363"/>
      <c r="HT172" s="363"/>
      <c r="HU172" s="363"/>
      <c r="HV172" s="363"/>
      <c r="HW172" s="363"/>
      <c r="HZ172" s="273"/>
      <c r="IA172" s="273"/>
      <c r="IB172" s="273"/>
      <c r="IC172" s="273"/>
      <c r="ID172" s="273"/>
      <c r="IE172" s="273"/>
      <c r="IF172" s="273"/>
      <c r="IG172" s="273"/>
      <c r="IH172" s="273"/>
      <c r="II172" s="273"/>
      <c r="IJ172" s="273"/>
      <c r="IK172" s="273"/>
      <c r="IL172" s="273"/>
      <c r="IM172" s="273"/>
      <c r="IN172" s="273"/>
      <c r="IO172" s="273"/>
      <c r="IP172" s="273"/>
      <c r="IQ172" s="273"/>
      <c r="IR172" s="273"/>
      <c r="IS172" s="363"/>
      <c r="IT172" s="363"/>
      <c r="IU172" s="363"/>
      <c r="IV172" s="363"/>
      <c r="IW172" s="363"/>
      <c r="IX172" s="363"/>
      <c r="IY172" s="363"/>
      <c r="IZ172" s="363"/>
      <c r="JA172" s="363"/>
      <c r="JB172" s="363"/>
      <c r="JC172" s="382"/>
      <c r="JD172" s="273">
        <f t="shared" si="594"/>
        <v>0</v>
      </c>
      <c r="JE172" s="234"/>
      <c r="JG172" s="273"/>
      <c r="JH172" s="273"/>
      <c r="JI172" s="273"/>
      <c r="JJ172" s="273"/>
      <c r="JK172" s="273"/>
      <c r="JL172" s="273"/>
      <c r="JM172" s="273"/>
      <c r="JN172" s="273"/>
      <c r="JO172" s="273"/>
      <c r="JP172" s="273"/>
      <c r="JQ172" s="273"/>
      <c r="JR172" s="273"/>
      <c r="JS172" s="273"/>
      <c r="JT172" s="273"/>
      <c r="JU172" s="273"/>
      <c r="JV172" s="273"/>
      <c r="JW172" s="273"/>
      <c r="JX172" s="273"/>
      <c r="JY172" s="273"/>
      <c r="JZ172" s="363"/>
      <c r="KA172" s="363"/>
      <c r="KB172" s="363"/>
      <c r="KC172" s="363"/>
      <c r="KD172" s="363"/>
      <c r="KE172" s="363"/>
      <c r="KF172" s="363"/>
      <c r="KG172" s="363"/>
      <c r="KH172" s="363"/>
      <c r="KI172" s="363"/>
      <c r="KJ172" s="363"/>
      <c r="KK172" s="240">
        <f t="shared" si="612"/>
        <v>0</v>
      </c>
      <c r="KL172" s="234"/>
      <c r="KN172" s="273"/>
      <c r="KO172" s="273"/>
      <c r="KP172" s="273"/>
      <c r="KQ172" s="273"/>
      <c r="KR172" s="273"/>
      <c r="KS172" s="273"/>
      <c r="KT172" s="273"/>
      <c r="KU172" s="273"/>
      <c r="KV172" s="273"/>
      <c r="KW172" s="273"/>
      <c r="KX172" s="273"/>
      <c r="KY172" s="273"/>
      <c r="KZ172" s="273"/>
      <c r="LA172" s="273"/>
      <c r="LB172" s="273"/>
      <c r="LC172" s="273"/>
      <c r="LD172" s="273"/>
      <c r="LE172" s="273"/>
      <c r="LF172" s="273"/>
      <c r="LG172" s="363"/>
      <c r="LH172" s="363"/>
      <c r="LI172" s="363"/>
      <c r="LJ172" s="363"/>
      <c r="LK172" s="363"/>
      <c r="LL172" s="363"/>
      <c r="LM172" s="363"/>
      <c r="LN172" s="363"/>
      <c r="LO172" s="363"/>
      <c r="LP172" s="363"/>
      <c r="LQ172" s="363"/>
      <c r="LR172" s="242">
        <f t="shared" si="599"/>
        <v>0</v>
      </c>
      <c r="LU172" s="273"/>
      <c r="LV172" s="273"/>
      <c r="LW172" s="273"/>
      <c r="LX172" s="273"/>
      <c r="LY172" s="273"/>
      <c r="LZ172" s="273"/>
      <c r="MA172" s="273"/>
      <c r="MB172" s="273"/>
      <c r="MC172" s="273"/>
      <c r="MD172" s="273"/>
      <c r="ME172" s="273"/>
      <c r="MF172" s="273"/>
      <c r="MG172" s="273"/>
      <c r="MH172" s="273"/>
      <c r="MI172" s="273"/>
      <c r="MJ172" s="273"/>
      <c r="MK172" s="273"/>
      <c r="ML172" s="273"/>
      <c r="MM172" s="273"/>
      <c r="MN172" s="363"/>
      <c r="MO172" s="363"/>
      <c r="MP172" s="363"/>
      <c r="MQ172" s="363"/>
      <c r="MR172" s="363"/>
      <c r="MS172" s="363"/>
      <c r="MT172" s="363"/>
      <c r="MU172" s="363"/>
      <c r="MV172" s="363"/>
      <c r="MW172" s="363"/>
      <c r="MX172" s="363"/>
      <c r="MY172" s="242">
        <f t="shared" si="602"/>
        <v>0</v>
      </c>
      <c r="NB172" s="273"/>
      <c r="NC172" s="273"/>
      <c r="ND172" s="273"/>
      <c r="NE172" s="273"/>
      <c r="NF172" s="273"/>
      <c r="NG172" s="273"/>
      <c r="NH172" s="273"/>
      <c r="NI172" s="273"/>
      <c r="NJ172" s="273"/>
      <c r="NK172" s="273"/>
      <c r="NL172" s="273"/>
      <c r="NM172" s="273"/>
      <c r="NN172" s="273"/>
      <c r="NO172" s="273"/>
      <c r="NP172" s="273"/>
      <c r="NQ172" s="273"/>
      <c r="NR172" s="273"/>
      <c r="NS172" s="273"/>
      <c r="NT172" s="273"/>
      <c r="NU172" s="363"/>
      <c r="NV172" s="363"/>
      <c r="NW172" s="363"/>
      <c r="NX172" s="363"/>
      <c r="NY172" s="363"/>
      <c r="NZ172" s="363"/>
      <c r="OA172" s="363"/>
      <c r="OB172" s="363"/>
      <c r="OC172" s="363"/>
      <c r="OD172" s="363"/>
      <c r="OE172" s="363"/>
      <c r="OF172" s="242">
        <f t="shared" si="604"/>
        <v>0</v>
      </c>
      <c r="OI172" s="273"/>
      <c r="OJ172" s="273"/>
      <c r="OK172" s="273"/>
      <c r="OL172" s="273"/>
      <c r="OM172" s="273"/>
      <c r="ON172" s="273"/>
      <c r="OO172" s="273"/>
      <c r="OP172" s="273"/>
      <c r="OQ172" s="273"/>
      <c r="OR172" s="273"/>
      <c r="OS172" s="273"/>
      <c r="OT172" s="273"/>
      <c r="OU172" s="273"/>
      <c r="OV172" s="273"/>
      <c r="OW172" s="273"/>
      <c r="OX172" s="273"/>
      <c r="OY172" s="273"/>
      <c r="OZ172" s="273"/>
      <c r="PA172" s="273"/>
      <c r="PB172" s="363"/>
      <c r="PC172" s="363"/>
      <c r="PD172" s="363"/>
      <c r="PE172" s="363"/>
      <c r="PF172" s="363"/>
      <c r="PG172" s="363"/>
      <c r="PH172" s="363"/>
      <c r="PI172" s="363"/>
      <c r="PJ172" s="363"/>
      <c r="PK172" s="363"/>
      <c r="PL172" s="363"/>
      <c r="PM172" s="240">
        <f t="shared" si="607"/>
        <v>0</v>
      </c>
      <c r="PP172" s="273"/>
      <c r="PQ172" s="273"/>
      <c r="PR172" s="273"/>
      <c r="PS172" s="273"/>
      <c r="PT172" s="273"/>
      <c r="PU172" s="273"/>
      <c r="PV172" s="273"/>
      <c r="PW172" s="273"/>
      <c r="PX172" s="273"/>
      <c r="PY172" s="273"/>
      <c r="PZ172" s="273"/>
      <c r="QA172" s="273"/>
      <c r="QB172" s="273"/>
      <c r="QC172" s="273"/>
      <c r="QD172" s="273"/>
      <c r="QE172" s="273"/>
      <c r="QF172" s="273"/>
      <c r="QG172" s="273"/>
      <c r="QH172" s="273"/>
      <c r="QI172" s="363"/>
      <c r="QJ172" s="363"/>
      <c r="QK172" s="363"/>
      <c r="QL172" s="363"/>
      <c r="QM172" s="363"/>
      <c r="QN172" s="363"/>
      <c r="QO172" s="363"/>
      <c r="QP172" s="363"/>
      <c r="QQ172" s="363"/>
      <c r="QR172" s="363"/>
      <c r="QS172" s="363"/>
      <c r="QT172" s="242">
        <f t="shared" si="613"/>
        <v>0</v>
      </c>
      <c r="QU172" s="235"/>
      <c r="QV172" s="235"/>
      <c r="QW172" s="273"/>
      <c r="QX172" s="273"/>
      <c r="QY172" s="273"/>
      <c r="QZ172" s="273"/>
      <c r="RA172" s="273"/>
      <c r="RB172" s="273"/>
      <c r="RC172" s="273"/>
      <c r="RD172" s="273"/>
      <c r="RE172" s="273"/>
      <c r="RF172" s="273"/>
      <c r="RG172" s="273"/>
      <c r="RH172" s="273"/>
      <c r="RI172" s="273"/>
      <c r="RJ172" s="273"/>
      <c r="RK172" s="273"/>
      <c r="RL172" s="273"/>
      <c r="RM172" s="273"/>
      <c r="RN172" s="273"/>
      <c r="RO172" s="273"/>
      <c r="RP172" s="363"/>
      <c r="RQ172" s="363"/>
      <c r="RR172" s="363"/>
      <c r="RS172" s="363"/>
      <c r="RT172" s="363"/>
      <c r="RU172" s="363"/>
      <c r="RV172" s="363"/>
      <c r="RW172" s="363"/>
      <c r="RX172" s="363"/>
      <c r="RY172" s="363"/>
      <c r="RZ172" s="363"/>
      <c r="SA172" s="363"/>
    </row>
    <row r="173" spans="1:495" ht="15" hidden="1" outlineLevel="1">
      <c r="A173" s="604">
        <f t="shared" si="349"/>
        <v>161</v>
      </c>
      <c r="B173" s="540"/>
      <c r="C173" s="363"/>
      <c r="D173" s="273"/>
      <c r="E173" s="273"/>
      <c r="F173" s="273"/>
      <c r="G173" s="363"/>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524"/>
      <c r="AI173" s="524"/>
      <c r="AJ173" s="273"/>
      <c r="AK173" s="273"/>
      <c r="AL173" s="273"/>
      <c r="AM173" s="273"/>
      <c r="AN173" s="273"/>
      <c r="AO173" s="273"/>
      <c r="AP173" s="273"/>
      <c r="AQ173" s="273"/>
      <c r="AR173" s="273"/>
      <c r="AS173" s="273"/>
      <c r="AT173" s="273"/>
      <c r="AU173" s="273"/>
      <c r="AV173" s="273"/>
      <c r="AW173" s="273"/>
      <c r="AX173" s="273"/>
      <c r="AY173" s="273"/>
      <c r="AZ173" s="273"/>
      <c r="BA173" s="273"/>
      <c r="BB173" s="273"/>
      <c r="BC173" s="363"/>
      <c r="BD173" s="363"/>
      <c r="BE173" s="363"/>
      <c r="BF173" s="363"/>
      <c r="BG173" s="363"/>
      <c r="BH173" s="363"/>
      <c r="BI173" s="363"/>
      <c r="BJ173" s="363"/>
      <c r="BK173" s="363"/>
      <c r="BL173" s="363"/>
      <c r="BM173" s="363"/>
      <c r="BN173" s="363"/>
      <c r="BO173" s="524"/>
      <c r="BP173" s="524"/>
      <c r="BQ173" s="273"/>
      <c r="BR173" s="273"/>
      <c r="BS173" s="273"/>
      <c r="BT173" s="273"/>
      <c r="BU173" s="273"/>
      <c r="BV173" s="273"/>
      <c r="BW173" s="273"/>
      <c r="BX173" s="273"/>
      <c r="BY173" s="273"/>
      <c r="BZ173" s="273"/>
      <c r="CA173" s="273"/>
      <c r="CB173" s="273"/>
      <c r="CC173" s="273"/>
      <c r="CD173" s="273"/>
      <c r="CE173" s="273"/>
      <c r="CF173" s="273"/>
      <c r="CG173" s="273"/>
      <c r="CH173" s="273"/>
      <c r="CI173" s="273"/>
      <c r="CJ173" s="363"/>
      <c r="CK173" s="363"/>
      <c r="CL173" s="363"/>
      <c r="CM173" s="363"/>
      <c r="CN173" s="363"/>
      <c r="CO173" s="363"/>
      <c r="CP173" s="363"/>
      <c r="CQ173" s="363"/>
      <c r="CR173" s="363"/>
      <c r="CS173" s="363"/>
      <c r="CT173" s="363"/>
      <c r="CU173" s="363"/>
      <c r="CV173" s="524"/>
      <c r="CW173" s="524"/>
      <c r="CX173" s="273"/>
      <c r="CY173" s="273"/>
      <c r="CZ173" s="273"/>
      <c r="DA173" s="273"/>
      <c r="DB173" s="273"/>
      <c r="DC173" s="273"/>
      <c r="DD173" s="273"/>
      <c r="DE173" s="273"/>
      <c r="DF173" s="273"/>
      <c r="DG173" s="273"/>
      <c r="DH173" s="273"/>
      <c r="DI173" s="273"/>
      <c r="DJ173" s="273"/>
      <c r="DK173" s="273"/>
      <c r="DL173" s="273"/>
      <c r="DM173" s="273"/>
      <c r="DN173" s="273"/>
      <c r="DO173" s="273"/>
      <c r="DP173" s="273"/>
      <c r="DQ173" s="363"/>
      <c r="DR173" s="363"/>
      <c r="DS173" s="363"/>
      <c r="DT173" s="363"/>
      <c r="DU173" s="363"/>
      <c r="DV173" s="363"/>
      <c r="DW173" s="363"/>
      <c r="DX173" s="363"/>
      <c r="DY173" s="363"/>
      <c r="DZ173" s="363"/>
      <c r="EA173" s="363"/>
      <c r="EB173" s="363"/>
      <c r="EC173" s="524"/>
      <c r="ED173" s="524"/>
      <c r="EE173" s="273"/>
      <c r="EF173" s="273"/>
      <c r="EG173" s="273"/>
      <c r="EH173" s="273"/>
      <c r="EI173" s="273"/>
      <c r="EJ173" s="273"/>
      <c r="EK173" s="273"/>
      <c r="EL173" s="273"/>
      <c r="EM173" s="273"/>
      <c r="EN173" s="273"/>
      <c r="EO173" s="273"/>
      <c r="EP173" s="273"/>
      <c r="EQ173" s="273"/>
      <c r="ER173" s="273"/>
      <c r="ES173" s="273"/>
      <c r="ET173" s="273"/>
      <c r="EU173" s="273"/>
      <c r="EV173" s="273"/>
      <c r="EW173" s="273"/>
      <c r="EX173" s="363"/>
      <c r="EY173" s="363"/>
      <c r="EZ173" s="363"/>
      <c r="FA173" s="363"/>
      <c r="FB173" s="363"/>
      <c r="FC173" s="363"/>
      <c r="FD173" s="363"/>
      <c r="FE173" s="363"/>
      <c r="FF173" s="363"/>
      <c r="FG173" s="363"/>
      <c r="FH173" s="363"/>
      <c r="FI173" s="363"/>
      <c r="FJ173" s="524"/>
      <c r="FK173" s="524"/>
      <c r="FL173" s="273"/>
      <c r="FM173" s="273"/>
      <c r="FN173" s="273"/>
      <c r="FO173" s="273"/>
      <c r="FP173" s="273"/>
      <c r="FQ173" s="273"/>
      <c r="FR173" s="273"/>
      <c r="FS173" s="273"/>
      <c r="FT173" s="273"/>
      <c r="FU173" s="273"/>
      <c r="FV173" s="273"/>
      <c r="FW173" s="273"/>
      <c r="FX173" s="273"/>
      <c r="FY173" s="273"/>
      <c r="FZ173" s="273"/>
      <c r="GA173" s="273"/>
      <c r="GB173" s="273"/>
      <c r="GC173" s="273"/>
      <c r="GD173" s="273"/>
      <c r="GE173" s="363"/>
      <c r="GF173" s="363"/>
      <c r="GG173" s="363"/>
      <c r="GH173" s="363"/>
      <c r="GI173" s="363"/>
      <c r="GJ173" s="363"/>
      <c r="GK173" s="363"/>
      <c r="GL173" s="363"/>
      <c r="GM173" s="363"/>
      <c r="GN173" s="363"/>
      <c r="GO173" s="363"/>
      <c r="GP173" s="363"/>
      <c r="GQ173" s="524"/>
      <c r="GR173" s="524"/>
      <c r="GS173" s="273"/>
      <c r="GT173" s="273"/>
      <c r="GU173" s="273"/>
      <c r="GV173" s="273"/>
      <c r="GW173" s="273"/>
      <c r="GX173" s="273"/>
      <c r="GY173" s="273"/>
      <c r="GZ173" s="273"/>
      <c r="HA173" s="273"/>
      <c r="HB173" s="273"/>
      <c r="HC173" s="273"/>
      <c r="HD173" s="273"/>
      <c r="HE173" s="273"/>
      <c r="HF173" s="273"/>
      <c r="HG173" s="273"/>
      <c r="HH173" s="273"/>
      <c r="HI173" s="273"/>
      <c r="HJ173" s="273"/>
      <c r="HK173" s="273"/>
      <c r="HL173" s="363"/>
      <c r="HM173" s="363"/>
      <c r="HN173" s="363"/>
      <c r="HO173" s="363"/>
      <c r="HP173" s="363"/>
      <c r="HQ173" s="363"/>
      <c r="HR173" s="363"/>
      <c r="HS173" s="363"/>
      <c r="HT173" s="363"/>
      <c r="HU173" s="363"/>
      <c r="HV173" s="363"/>
      <c r="HW173" s="363"/>
      <c r="HZ173" s="273"/>
      <c r="IA173" s="273"/>
      <c r="IB173" s="273"/>
      <c r="IC173" s="273"/>
      <c r="ID173" s="273"/>
      <c r="IE173" s="273"/>
      <c r="IF173" s="273"/>
      <c r="IG173" s="273"/>
      <c r="IH173" s="273"/>
      <c r="II173" s="273"/>
      <c r="IJ173" s="273"/>
      <c r="IK173" s="273"/>
      <c r="IL173" s="273"/>
      <c r="IM173" s="273"/>
      <c r="IN173" s="273"/>
      <c r="IO173" s="273"/>
      <c r="IP173" s="273"/>
      <c r="IQ173" s="273"/>
      <c r="IR173" s="273"/>
      <c r="IS173" s="363"/>
      <c r="IT173" s="363"/>
      <c r="IU173" s="363"/>
      <c r="IV173" s="363"/>
      <c r="IW173" s="363"/>
      <c r="IX173" s="363"/>
      <c r="IY173" s="363"/>
      <c r="IZ173" s="363"/>
      <c r="JA173" s="363"/>
      <c r="JB173" s="363"/>
      <c r="JC173" s="382"/>
      <c r="JD173" s="273">
        <f t="shared" si="594"/>
        <v>0</v>
      </c>
      <c r="JE173" s="234"/>
      <c r="JG173" s="273"/>
      <c r="JH173" s="273"/>
      <c r="JI173" s="273"/>
      <c r="JJ173" s="273"/>
      <c r="JK173" s="273"/>
      <c r="JL173" s="273"/>
      <c r="JM173" s="273"/>
      <c r="JN173" s="273"/>
      <c r="JO173" s="273"/>
      <c r="JP173" s="273"/>
      <c r="JQ173" s="273"/>
      <c r="JR173" s="273"/>
      <c r="JS173" s="273"/>
      <c r="JT173" s="273"/>
      <c r="JU173" s="273"/>
      <c r="JV173" s="273"/>
      <c r="JW173" s="273"/>
      <c r="JX173" s="273"/>
      <c r="JY173" s="273"/>
      <c r="JZ173" s="363"/>
      <c r="KA173" s="363"/>
      <c r="KB173" s="363"/>
      <c r="KC173" s="363"/>
      <c r="KD173" s="363"/>
      <c r="KE173" s="363"/>
      <c r="KF173" s="363"/>
      <c r="KG173" s="363"/>
      <c r="KH173" s="363"/>
      <c r="KI173" s="363"/>
      <c r="KJ173" s="363"/>
      <c r="KK173" s="240">
        <f t="shared" si="612"/>
        <v>0</v>
      </c>
      <c r="KL173" s="234"/>
      <c r="KN173" s="273"/>
      <c r="KO173" s="273"/>
      <c r="KP173" s="273"/>
      <c r="KQ173" s="273"/>
      <c r="KR173" s="273"/>
      <c r="KS173" s="273"/>
      <c r="KT173" s="273"/>
      <c r="KU173" s="273"/>
      <c r="KV173" s="273"/>
      <c r="KW173" s="273"/>
      <c r="KX173" s="273"/>
      <c r="KY173" s="273"/>
      <c r="KZ173" s="273"/>
      <c r="LA173" s="273"/>
      <c r="LB173" s="273"/>
      <c r="LC173" s="273"/>
      <c r="LD173" s="273"/>
      <c r="LE173" s="273"/>
      <c r="LF173" s="273"/>
      <c r="LG173" s="363"/>
      <c r="LH173" s="363"/>
      <c r="LI173" s="363"/>
      <c r="LJ173" s="363"/>
      <c r="LK173" s="363"/>
      <c r="LL173" s="363"/>
      <c r="LM173" s="363"/>
      <c r="LN173" s="363"/>
      <c r="LO173" s="363"/>
      <c r="LP173" s="363"/>
      <c r="LQ173" s="363"/>
      <c r="LR173" s="242">
        <f t="shared" si="599"/>
        <v>0</v>
      </c>
      <c r="LU173" s="273"/>
      <c r="LV173" s="273"/>
      <c r="LW173" s="273"/>
      <c r="LX173" s="273"/>
      <c r="LY173" s="273"/>
      <c r="LZ173" s="273"/>
      <c r="MA173" s="273"/>
      <c r="MB173" s="273"/>
      <c r="MC173" s="273"/>
      <c r="MD173" s="273"/>
      <c r="ME173" s="273"/>
      <c r="MF173" s="273"/>
      <c r="MG173" s="273"/>
      <c r="MH173" s="273"/>
      <c r="MI173" s="273"/>
      <c r="MJ173" s="273"/>
      <c r="MK173" s="273"/>
      <c r="ML173" s="273"/>
      <c r="MM173" s="273"/>
      <c r="MN173" s="363"/>
      <c r="MO173" s="363"/>
      <c r="MP173" s="363"/>
      <c r="MQ173" s="363"/>
      <c r="MR173" s="363"/>
      <c r="MS173" s="363"/>
      <c r="MT173" s="363"/>
      <c r="MU173" s="363"/>
      <c r="MV173" s="363"/>
      <c r="MW173" s="363"/>
      <c r="MX173" s="363"/>
      <c r="MY173" s="242">
        <f t="shared" si="602"/>
        <v>0</v>
      </c>
      <c r="NB173" s="273"/>
      <c r="NC173" s="273"/>
      <c r="ND173" s="273"/>
      <c r="NE173" s="273"/>
      <c r="NF173" s="273"/>
      <c r="NG173" s="273"/>
      <c r="NH173" s="273"/>
      <c r="NI173" s="273"/>
      <c r="NJ173" s="273"/>
      <c r="NK173" s="273"/>
      <c r="NL173" s="273"/>
      <c r="NM173" s="273"/>
      <c r="NN173" s="273"/>
      <c r="NO173" s="273"/>
      <c r="NP173" s="273"/>
      <c r="NQ173" s="273"/>
      <c r="NR173" s="273"/>
      <c r="NS173" s="273"/>
      <c r="NT173" s="273"/>
      <c r="NU173" s="363"/>
      <c r="NV173" s="363"/>
      <c r="NW173" s="363"/>
      <c r="NX173" s="363"/>
      <c r="NY173" s="363"/>
      <c r="NZ173" s="363"/>
      <c r="OA173" s="363"/>
      <c r="OB173" s="363"/>
      <c r="OC173" s="363"/>
      <c r="OD173" s="363"/>
      <c r="OE173" s="363"/>
      <c r="OF173" s="242">
        <f t="shared" si="604"/>
        <v>0</v>
      </c>
      <c r="OI173" s="273"/>
      <c r="OJ173" s="273"/>
      <c r="OK173" s="273"/>
      <c r="OL173" s="273"/>
      <c r="OM173" s="273"/>
      <c r="ON173" s="273"/>
      <c r="OO173" s="273"/>
      <c r="OP173" s="273"/>
      <c r="OQ173" s="273"/>
      <c r="OR173" s="273"/>
      <c r="OS173" s="273"/>
      <c r="OT173" s="273"/>
      <c r="OU173" s="273"/>
      <c r="OV173" s="273"/>
      <c r="OW173" s="273"/>
      <c r="OX173" s="273"/>
      <c r="OY173" s="273"/>
      <c r="OZ173" s="273"/>
      <c r="PA173" s="273"/>
      <c r="PB173" s="363"/>
      <c r="PC173" s="363"/>
      <c r="PD173" s="363"/>
      <c r="PE173" s="363"/>
      <c r="PF173" s="363"/>
      <c r="PG173" s="363"/>
      <c r="PH173" s="363"/>
      <c r="PI173" s="363"/>
      <c r="PJ173" s="363"/>
      <c r="PK173" s="363"/>
      <c r="PL173" s="363"/>
      <c r="PM173" s="240">
        <f t="shared" si="607"/>
        <v>0</v>
      </c>
      <c r="PP173" s="273"/>
      <c r="PQ173" s="273"/>
      <c r="PR173" s="273"/>
      <c r="PS173" s="273"/>
      <c r="PT173" s="273"/>
      <c r="PU173" s="273"/>
      <c r="PV173" s="273"/>
      <c r="PW173" s="273"/>
      <c r="PX173" s="273"/>
      <c r="PY173" s="273"/>
      <c r="PZ173" s="273"/>
      <c r="QA173" s="273"/>
      <c r="QB173" s="273"/>
      <c r="QC173" s="273"/>
      <c r="QD173" s="273"/>
      <c r="QE173" s="273"/>
      <c r="QF173" s="273"/>
      <c r="QG173" s="273"/>
      <c r="QH173" s="273"/>
      <c r="QI173" s="363"/>
      <c r="QJ173" s="363"/>
      <c r="QK173" s="363"/>
      <c r="QL173" s="363"/>
      <c r="QM173" s="363"/>
      <c r="QN173" s="363"/>
      <c r="QO173" s="363"/>
      <c r="QP173" s="363"/>
      <c r="QQ173" s="363"/>
      <c r="QR173" s="363"/>
      <c r="QS173" s="363"/>
      <c r="QT173" s="242">
        <f t="shared" si="613"/>
        <v>0</v>
      </c>
      <c r="QU173" s="235"/>
      <c r="QV173" s="235"/>
      <c r="QW173" s="273"/>
      <c r="QX173" s="273"/>
      <c r="QY173" s="273"/>
      <c r="QZ173" s="273"/>
      <c r="RA173" s="273"/>
      <c r="RB173" s="273"/>
      <c r="RC173" s="273"/>
      <c r="RD173" s="273"/>
      <c r="RE173" s="273"/>
      <c r="RF173" s="273"/>
      <c r="RG173" s="273"/>
      <c r="RH173" s="273"/>
      <c r="RI173" s="273"/>
      <c r="RJ173" s="273"/>
      <c r="RK173" s="273"/>
      <c r="RL173" s="273"/>
      <c r="RM173" s="273"/>
      <c r="RN173" s="273"/>
      <c r="RO173" s="273"/>
      <c r="RP173" s="363"/>
      <c r="RQ173" s="363"/>
      <c r="RR173" s="363"/>
      <c r="RS173" s="363"/>
      <c r="RT173" s="363"/>
      <c r="RU173" s="363"/>
      <c r="RV173" s="363"/>
      <c r="RW173" s="363"/>
      <c r="RX173" s="363"/>
      <c r="RY173" s="363"/>
      <c r="RZ173" s="363"/>
      <c r="SA173" s="363"/>
    </row>
    <row r="174" spans="1:495" ht="15" hidden="1" outlineLevel="1">
      <c r="A174" s="604">
        <f t="shared" si="349"/>
        <v>162</v>
      </c>
      <c r="B174" s="540"/>
      <c r="C174" s="363"/>
      <c r="D174" s="273"/>
      <c r="E174" s="273"/>
      <c r="F174" s="273"/>
      <c r="G174" s="363"/>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524"/>
      <c r="AI174" s="524"/>
      <c r="AJ174" s="273"/>
      <c r="AK174" s="273"/>
      <c r="AL174" s="273"/>
      <c r="AM174" s="273"/>
      <c r="AN174" s="273"/>
      <c r="AO174" s="273"/>
      <c r="AP174" s="273"/>
      <c r="AQ174" s="273"/>
      <c r="AR174" s="273"/>
      <c r="AS174" s="273"/>
      <c r="AT174" s="273"/>
      <c r="AU174" s="273"/>
      <c r="AV174" s="273"/>
      <c r="AW174" s="273"/>
      <c r="AX174" s="273"/>
      <c r="AY174" s="273"/>
      <c r="AZ174" s="273"/>
      <c r="BA174" s="273"/>
      <c r="BB174" s="273"/>
      <c r="BC174" s="363"/>
      <c r="BD174" s="363"/>
      <c r="BE174" s="363"/>
      <c r="BF174" s="363"/>
      <c r="BG174" s="363"/>
      <c r="BH174" s="363"/>
      <c r="BI174" s="363"/>
      <c r="BJ174" s="363"/>
      <c r="BK174" s="363"/>
      <c r="BL174" s="363"/>
      <c r="BM174" s="363"/>
      <c r="BN174" s="363"/>
      <c r="BO174" s="524"/>
      <c r="BP174" s="524"/>
      <c r="BQ174" s="273"/>
      <c r="BR174" s="273"/>
      <c r="BS174" s="273"/>
      <c r="BT174" s="273"/>
      <c r="BU174" s="273"/>
      <c r="BV174" s="273"/>
      <c r="BW174" s="273"/>
      <c r="BX174" s="273"/>
      <c r="BY174" s="273"/>
      <c r="BZ174" s="273"/>
      <c r="CA174" s="273"/>
      <c r="CB174" s="273"/>
      <c r="CC174" s="273"/>
      <c r="CD174" s="273"/>
      <c r="CE174" s="273"/>
      <c r="CF174" s="273"/>
      <c r="CG174" s="273"/>
      <c r="CH174" s="273"/>
      <c r="CI174" s="273"/>
      <c r="CJ174" s="363"/>
      <c r="CK174" s="363"/>
      <c r="CL174" s="363"/>
      <c r="CM174" s="363"/>
      <c r="CN174" s="363"/>
      <c r="CO174" s="363"/>
      <c r="CP174" s="363"/>
      <c r="CQ174" s="363"/>
      <c r="CR174" s="363"/>
      <c r="CS174" s="363"/>
      <c r="CT174" s="363"/>
      <c r="CU174" s="363"/>
      <c r="CV174" s="524"/>
      <c r="CW174" s="524"/>
      <c r="CX174" s="273"/>
      <c r="CY174" s="273"/>
      <c r="CZ174" s="273"/>
      <c r="DA174" s="273"/>
      <c r="DB174" s="273"/>
      <c r="DC174" s="273"/>
      <c r="DD174" s="273"/>
      <c r="DE174" s="273"/>
      <c r="DF174" s="273"/>
      <c r="DG174" s="273"/>
      <c r="DH174" s="273"/>
      <c r="DI174" s="273"/>
      <c r="DJ174" s="273"/>
      <c r="DK174" s="273"/>
      <c r="DL174" s="273"/>
      <c r="DM174" s="273"/>
      <c r="DN174" s="273"/>
      <c r="DO174" s="273"/>
      <c r="DP174" s="273"/>
      <c r="DQ174" s="363"/>
      <c r="DR174" s="363"/>
      <c r="DS174" s="363"/>
      <c r="DT174" s="363"/>
      <c r="DU174" s="363"/>
      <c r="DV174" s="363"/>
      <c r="DW174" s="363"/>
      <c r="DX174" s="363"/>
      <c r="DY174" s="363"/>
      <c r="DZ174" s="363"/>
      <c r="EA174" s="363"/>
      <c r="EB174" s="363"/>
      <c r="EC174" s="524"/>
      <c r="ED174" s="524"/>
      <c r="EE174" s="273"/>
      <c r="EF174" s="273"/>
      <c r="EG174" s="273"/>
      <c r="EH174" s="273"/>
      <c r="EI174" s="273"/>
      <c r="EJ174" s="273"/>
      <c r="EK174" s="273"/>
      <c r="EL174" s="273"/>
      <c r="EM174" s="273"/>
      <c r="EN174" s="273"/>
      <c r="EO174" s="273"/>
      <c r="EP174" s="273"/>
      <c r="EQ174" s="273"/>
      <c r="ER174" s="273"/>
      <c r="ES174" s="273"/>
      <c r="ET174" s="273"/>
      <c r="EU174" s="273"/>
      <c r="EV174" s="273"/>
      <c r="EW174" s="273"/>
      <c r="EX174" s="363"/>
      <c r="EY174" s="363"/>
      <c r="EZ174" s="363"/>
      <c r="FA174" s="363"/>
      <c r="FB174" s="363"/>
      <c r="FC174" s="363"/>
      <c r="FD174" s="363"/>
      <c r="FE174" s="363"/>
      <c r="FF174" s="363"/>
      <c r="FG174" s="363"/>
      <c r="FH174" s="363"/>
      <c r="FI174" s="363"/>
      <c r="FJ174" s="524"/>
      <c r="FK174" s="524"/>
      <c r="FL174" s="273"/>
      <c r="FM174" s="273"/>
      <c r="FN174" s="273"/>
      <c r="FO174" s="273"/>
      <c r="FP174" s="273"/>
      <c r="FQ174" s="273"/>
      <c r="FR174" s="273"/>
      <c r="FS174" s="273"/>
      <c r="FT174" s="273"/>
      <c r="FU174" s="273"/>
      <c r="FV174" s="273"/>
      <c r="FW174" s="273"/>
      <c r="FX174" s="273"/>
      <c r="FY174" s="273"/>
      <c r="FZ174" s="273"/>
      <c r="GA174" s="273"/>
      <c r="GB174" s="273"/>
      <c r="GC174" s="273"/>
      <c r="GD174" s="273"/>
      <c r="GE174" s="363"/>
      <c r="GF174" s="363"/>
      <c r="GG174" s="363"/>
      <c r="GH174" s="363"/>
      <c r="GI174" s="363"/>
      <c r="GJ174" s="363"/>
      <c r="GK174" s="363"/>
      <c r="GL174" s="363"/>
      <c r="GM174" s="363"/>
      <c r="GN174" s="363"/>
      <c r="GO174" s="363"/>
      <c r="GP174" s="363"/>
      <c r="GQ174" s="524"/>
      <c r="GR174" s="524"/>
      <c r="GS174" s="273"/>
      <c r="GT174" s="273"/>
      <c r="GU174" s="273"/>
      <c r="GV174" s="273"/>
      <c r="GW174" s="273"/>
      <c r="GX174" s="273"/>
      <c r="GY174" s="273"/>
      <c r="GZ174" s="273"/>
      <c r="HA174" s="273"/>
      <c r="HB174" s="273"/>
      <c r="HC174" s="273"/>
      <c r="HD174" s="273"/>
      <c r="HE174" s="273"/>
      <c r="HF174" s="273"/>
      <c r="HG174" s="273"/>
      <c r="HH174" s="273"/>
      <c r="HI174" s="273"/>
      <c r="HJ174" s="273"/>
      <c r="HK174" s="273"/>
      <c r="HL174" s="363"/>
      <c r="HM174" s="363"/>
      <c r="HN174" s="363"/>
      <c r="HO174" s="363"/>
      <c r="HP174" s="363"/>
      <c r="HQ174" s="363"/>
      <c r="HR174" s="363"/>
      <c r="HS174" s="363"/>
      <c r="HT174" s="363"/>
      <c r="HU174" s="363"/>
      <c r="HV174" s="363"/>
      <c r="HW174" s="363"/>
      <c r="HZ174" s="273"/>
      <c r="IA174" s="273"/>
      <c r="IB174" s="273"/>
      <c r="IC174" s="273"/>
      <c r="ID174" s="273"/>
      <c r="IE174" s="273"/>
      <c r="IF174" s="273"/>
      <c r="IG174" s="273"/>
      <c r="IH174" s="273"/>
      <c r="II174" s="273"/>
      <c r="IJ174" s="273"/>
      <c r="IK174" s="273"/>
      <c r="IL174" s="273"/>
      <c r="IM174" s="273"/>
      <c r="IN174" s="273"/>
      <c r="IO174" s="273"/>
      <c r="IP174" s="273"/>
      <c r="IQ174" s="273"/>
      <c r="IR174" s="273"/>
      <c r="IS174" s="363"/>
      <c r="IT174" s="363"/>
      <c r="IU174" s="363"/>
      <c r="IV174" s="363"/>
      <c r="IW174" s="363"/>
      <c r="IX174" s="363"/>
      <c r="IY174" s="363"/>
      <c r="IZ174" s="363"/>
      <c r="JA174" s="363"/>
      <c r="JB174" s="363"/>
      <c r="JC174" s="382"/>
      <c r="JD174" s="273">
        <f t="shared" si="594"/>
        <v>0</v>
      </c>
      <c r="JE174" s="234"/>
      <c r="JG174" s="273"/>
      <c r="JH174" s="273"/>
      <c r="JI174" s="273"/>
      <c r="JJ174" s="273"/>
      <c r="JK174" s="273"/>
      <c r="JL174" s="273"/>
      <c r="JM174" s="273"/>
      <c r="JN174" s="273"/>
      <c r="JO174" s="273"/>
      <c r="JP174" s="273"/>
      <c r="JQ174" s="273"/>
      <c r="JR174" s="273"/>
      <c r="JS174" s="273"/>
      <c r="JT174" s="273"/>
      <c r="JU174" s="273"/>
      <c r="JV174" s="273"/>
      <c r="JW174" s="273"/>
      <c r="JX174" s="273"/>
      <c r="JY174" s="273"/>
      <c r="JZ174" s="363"/>
      <c r="KA174" s="363"/>
      <c r="KB174" s="363"/>
      <c r="KC174" s="363"/>
      <c r="KD174" s="363"/>
      <c r="KE174" s="363"/>
      <c r="KF174" s="363"/>
      <c r="KG174" s="363"/>
      <c r="KH174" s="363"/>
      <c r="KI174" s="363"/>
      <c r="KJ174" s="363"/>
      <c r="KK174" s="240">
        <f t="shared" si="612"/>
        <v>0</v>
      </c>
      <c r="KL174" s="234"/>
      <c r="KN174" s="273"/>
      <c r="KO174" s="273"/>
      <c r="KP174" s="273"/>
      <c r="KQ174" s="273"/>
      <c r="KR174" s="273"/>
      <c r="KS174" s="273"/>
      <c r="KT174" s="273"/>
      <c r="KU174" s="273"/>
      <c r="KV174" s="273"/>
      <c r="KW174" s="273"/>
      <c r="KX174" s="273"/>
      <c r="KY174" s="273"/>
      <c r="KZ174" s="273"/>
      <c r="LA174" s="273"/>
      <c r="LB174" s="273"/>
      <c r="LC174" s="273"/>
      <c r="LD174" s="273"/>
      <c r="LE174" s="273"/>
      <c r="LF174" s="273"/>
      <c r="LG174" s="363"/>
      <c r="LH174" s="363"/>
      <c r="LI174" s="363"/>
      <c r="LJ174" s="363"/>
      <c r="LK174" s="363"/>
      <c r="LL174" s="363"/>
      <c r="LM174" s="363"/>
      <c r="LN174" s="363"/>
      <c r="LO174" s="363"/>
      <c r="LP174" s="363"/>
      <c r="LQ174" s="363"/>
      <c r="LR174" s="242">
        <f t="shared" si="599"/>
        <v>0</v>
      </c>
      <c r="LU174" s="273"/>
      <c r="LV174" s="273"/>
      <c r="LW174" s="273"/>
      <c r="LX174" s="273"/>
      <c r="LY174" s="273"/>
      <c r="LZ174" s="273"/>
      <c r="MA174" s="273"/>
      <c r="MB174" s="273"/>
      <c r="MC174" s="273"/>
      <c r="MD174" s="273"/>
      <c r="ME174" s="273"/>
      <c r="MF174" s="273"/>
      <c r="MG174" s="273"/>
      <c r="MH174" s="273"/>
      <c r="MI174" s="273"/>
      <c r="MJ174" s="273"/>
      <c r="MK174" s="273"/>
      <c r="ML174" s="273"/>
      <c r="MM174" s="273"/>
      <c r="MN174" s="363"/>
      <c r="MO174" s="363"/>
      <c r="MP174" s="363"/>
      <c r="MQ174" s="363"/>
      <c r="MR174" s="363"/>
      <c r="MS174" s="363"/>
      <c r="MT174" s="363"/>
      <c r="MU174" s="363"/>
      <c r="MV174" s="363"/>
      <c r="MW174" s="363"/>
      <c r="MX174" s="363"/>
      <c r="MY174" s="242">
        <f t="shared" si="602"/>
        <v>0</v>
      </c>
      <c r="NB174" s="273"/>
      <c r="NC174" s="273"/>
      <c r="ND174" s="273"/>
      <c r="NE174" s="273"/>
      <c r="NF174" s="273"/>
      <c r="NG174" s="273"/>
      <c r="NH174" s="273"/>
      <c r="NI174" s="273"/>
      <c r="NJ174" s="273"/>
      <c r="NK174" s="273"/>
      <c r="NL174" s="273"/>
      <c r="NM174" s="273"/>
      <c r="NN174" s="273"/>
      <c r="NO174" s="273"/>
      <c r="NP174" s="273"/>
      <c r="NQ174" s="273"/>
      <c r="NR174" s="273"/>
      <c r="NS174" s="273"/>
      <c r="NT174" s="273"/>
      <c r="NU174" s="363"/>
      <c r="NV174" s="363"/>
      <c r="NW174" s="363"/>
      <c r="NX174" s="363"/>
      <c r="NY174" s="363"/>
      <c r="NZ174" s="363"/>
      <c r="OA174" s="363"/>
      <c r="OB174" s="363"/>
      <c r="OC174" s="363"/>
      <c r="OD174" s="363"/>
      <c r="OE174" s="363"/>
      <c r="OF174" s="242">
        <f t="shared" si="604"/>
        <v>0</v>
      </c>
      <c r="OI174" s="273"/>
      <c r="OJ174" s="273"/>
      <c r="OK174" s="273"/>
      <c r="OL174" s="273"/>
      <c r="OM174" s="273"/>
      <c r="ON174" s="273"/>
      <c r="OO174" s="273"/>
      <c r="OP174" s="273"/>
      <c r="OQ174" s="273"/>
      <c r="OR174" s="273"/>
      <c r="OS174" s="273"/>
      <c r="OT174" s="273"/>
      <c r="OU174" s="273"/>
      <c r="OV174" s="273"/>
      <c r="OW174" s="273"/>
      <c r="OX174" s="273"/>
      <c r="OY174" s="273"/>
      <c r="OZ174" s="273"/>
      <c r="PA174" s="273"/>
      <c r="PB174" s="363"/>
      <c r="PC174" s="363"/>
      <c r="PD174" s="363"/>
      <c r="PE174" s="363"/>
      <c r="PF174" s="363"/>
      <c r="PG174" s="363"/>
      <c r="PH174" s="363"/>
      <c r="PI174" s="363"/>
      <c r="PJ174" s="363"/>
      <c r="PK174" s="363"/>
      <c r="PL174" s="363"/>
      <c r="PM174" s="240">
        <f t="shared" si="607"/>
        <v>0</v>
      </c>
      <c r="PP174" s="273"/>
      <c r="PQ174" s="273"/>
      <c r="PR174" s="273"/>
      <c r="PS174" s="273"/>
      <c r="PT174" s="273"/>
      <c r="PU174" s="273"/>
      <c r="PV174" s="273"/>
      <c r="PW174" s="273"/>
      <c r="PX174" s="273"/>
      <c r="PY174" s="273"/>
      <c r="PZ174" s="273"/>
      <c r="QA174" s="273"/>
      <c r="QB174" s="273"/>
      <c r="QC174" s="273"/>
      <c r="QD174" s="273"/>
      <c r="QE174" s="273"/>
      <c r="QF174" s="273"/>
      <c r="QG174" s="273"/>
      <c r="QH174" s="273"/>
      <c r="QI174" s="363"/>
      <c r="QJ174" s="363"/>
      <c r="QK174" s="363"/>
      <c r="QL174" s="363"/>
      <c r="QM174" s="363"/>
      <c r="QN174" s="363"/>
      <c r="QO174" s="363"/>
      <c r="QP174" s="363"/>
      <c r="QQ174" s="363"/>
      <c r="QR174" s="363"/>
      <c r="QS174" s="363"/>
      <c r="QT174" s="242">
        <f t="shared" si="613"/>
        <v>0</v>
      </c>
      <c r="QU174" s="235"/>
      <c r="QV174" s="235"/>
      <c r="QW174" s="273"/>
      <c r="QX174" s="273"/>
      <c r="QY174" s="273"/>
      <c r="QZ174" s="273"/>
      <c r="RA174" s="273"/>
      <c r="RB174" s="273"/>
      <c r="RC174" s="273"/>
      <c r="RD174" s="273"/>
      <c r="RE174" s="273"/>
      <c r="RF174" s="273"/>
      <c r="RG174" s="273"/>
      <c r="RH174" s="273"/>
      <c r="RI174" s="273"/>
      <c r="RJ174" s="273"/>
      <c r="RK174" s="273"/>
      <c r="RL174" s="273"/>
      <c r="RM174" s="273"/>
      <c r="RN174" s="273"/>
      <c r="RO174" s="273"/>
      <c r="RP174" s="363"/>
      <c r="RQ174" s="363"/>
      <c r="RR174" s="363"/>
      <c r="RS174" s="363"/>
      <c r="RT174" s="363"/>
      <c r="RU174" s="363"/>
      <c r="RV174" s="363"/>
      <c r="RW174" s="363"/>
      <c r="RX174" s="363"/>
      <c r="RY174" s="363"/>
      <c r="RZ174" s="363"/>
      <c r="SA174" s="363"/>
    </row>
    <row r="175" spans="1:495" ht="15" hidden="1" outlineLevel="1">
      <c r="A175" s="604">
        <f t="shared" si="349"/>
        <v>163</v>
      </c>
      <c r="B175" s="540"/>
      <c r="C175" s="363"/>
      <c r="D175" s="273"/>
      <c r="E175" s="273"/>
      <c r="F175" s="273"/>
      <c r="G175" s="363"/>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524"/>
      <c r="AI175" s="524"/>
      <c r="AJ175" s="273"/>
      <c r="AK175" s="273"/>
      <c r="AL175" s="273"/>
      <c r="AM175" s="273"/>
      <c r="AN175" s="273"/>
      <c r="AO175" s="273"/>
      <c r="AP175" s="273"/>
      <c r="AQ175" s="273"/>
      <c r="AR175" s="273"/>
      <c r="AS175" s="273"/>
      <c r="AT175" s="273"/>
      <c r="AU175" s="273"/>
      <c r="AV175" s="273"/>
      <c r="AW175" s="273"/>
      <c r="AX175" s="273"/>
      <c r="AY175" s="273"/>
      <c r="AZ175" s="273"/>
      <c r="BA175" s="273"/>
      <c r="BB175" s="273"/>
      <c r="BC175" s="363"/>
      <c r="BD175" s="363"/>
      <c r="BE175" s="363"/>
      <c r="BF175" s="363"/>
      <c r="BG175" s="363"/>
      <c r="BH175" s="363"/>
      <c r="BI175" s="363"/>
      <c r="BJ175" s="363"/>
      <c r="BK175" s="363"/>
      <c r="BL175" s="363"/>
      <c r="BM175" s="363"/>
      <c r="BN175" s="363"/>
      <c r="BO175" s="524"/>
      <c r="BP175" s="524"/>
      <c r="BQ175" s="273"/>
      <c r="BR175" s="273"/>
      <c r="BS175" s="273"/>
      <c r="BT175" s="273"/>
      <c r="BU175" s="273"/>
      <c r="BV175" s="273"/>
      <c r="BW175" s="273"/>
      <c r="BX175" s="273"/>
      <c r="BY175" s="273"/>
      <c r="BZ175" s="273"/>
      <c r="CA175" s="273"/>
      <c r="CB175" s="273"/>
      <c r="CC175" s="273"/>
      <c r="CD175" s="273"/>
      <c r="CE175" s="273"/>
      <c r="CF175" s="273"/>
      <c r="CG175" s="273"/>
      <c r="CH175" s="273"/>
      <c r="CI175" s="273"/>
      <c r="CJ175" s="363"/>
      <c r="CK175" s="363"/>
      <c r="CL175" s="363"/>
      <c r="CM175" s="363"/>
      <c r="CN175" s="363"/>
      <c r="CO175" s="363"/>
      <c r="CP175" s="363"/>
      <c r="CQ175" s="363"/>
      <c r="CR175" s="363"/>
      <c r="CS175" s="363"/>
      <c r="CT175" s="363"/>
      <c r="CU175" s="363"/>
      <c r="CV175" s="524"/>
      <c r="CW175" s="524"/>
      <c r="CX175" s="273"/>
      <c r="CY175" s="273"/>
      <c r="CZ175" s="273"/>
      <c r="DA175" s="273"/>
      <c r="DB175" s="273"/>
      <c r="DC175" s="273"/>
      <c r="DD175" s="273"/>
      <c r="DE175" s="273"/>
      <c r="DF175" s="273"/>
      <c r="DG175" s="273"/>
      <c r="DH175" s="273"/>
      <c r="DI175" s="273"/>
      <c r="DJ175" s="273"/>
      <c r="DK175" s="273"/>
      <c r="DL175" s="273"/>
      <c r="DM175" s="273"/>
      <c r="DN175" s="273"/>
      <c r="DO175" s="273"/>
      <c r="DP175" s="273"/>
      <c r="DQ175" s="363"/>
      <c r="DR175" s="363"/>
      <c r="DS175" s="363"/>
      <c r="DT175" s="363"/>
      <c r="DU175" s="363"/>
      <c r="DV175" s="363"/>
      <c r="DW175" s="363"/>
      <c r="DX175" s="363"/>
      <c r="DY175" s="363"/>
      <c r="DZ175" s="363"/>
      <c r="EA175" s="363"/>
      <c r="EB175" s="363"/>
      <c r="EC175" s="524"/>
      <c r="ED175" s="524"/>
      <c r="EE175" s="273"/>
      <c r="EF175" s="273"/>
      <c r="EG175" s="273"/>
      <c r="EH175" s="273"/>
      <c r="EI175" s="273"/>
      <c r="EJ175" s="273"/>
      <c r="EK175" s="273"/>
      <c r="EL175" s="273"/>
      <c r="EM175" s="273"/>
      <c r="EN175" s="273"/>
      <c r="EO175" s="273"/>
      <c r="EP175" s="273"/>
      <c r="EQ175" s="273"/>
      <c r="ER175" s="273"/>
      <c r="ES175" s="273"/>
      <c r="ET175" s="273"/>
      <c r="EU175" s="273"/>
      <c r="EV175" s="273"/>
      <c r="EW175" s="273"/>
      <c r="EX175" s="363"/>
      <c r="EY175" s="363"/>
      <c r="EZ175" s="363"/>
      <c r="FA175" s="363"/>
      <c r="FB175" s="363"/>
      <c r="FC175" s="363"/>
      <c r="FD175" s="363"/>
      <c r="FE175" s="363"/>
      <c r="FF175" s="363"/>
      <c r="FG175" s="363"/>
      <c r="FH175" s="363"/>
      <c r="FI175" s="363"/>
      <c r="FJ175" s="524"/>
      <c r="FK175" s="524"/>
      <c r="FL175" s="273"/>
      <c r="FM175" s="273"/>
      <c r="FN175" s="273"/>
      <c r="FO175" s="273"/>
      <c r="FP175" s="273"/>
      <c r="FQ175" s="273"/>
      <c r="FR175" s="273"/>
      <c r="FS175" s="273"/>
      <c r="FT175" s="273"/>
      <c r="FU175" s="273"/>
      <c r="FV175" s="273"/>
      <c r="FW175" s="273"/>
      <c r="FX175" s="273"/>
      <c r="FY175" s="273"/>
      <c r="FZ175" s="273"/>
      <c r="GA175" s="273"/>
      <c r="GB175" s="273"/>
      <c r="GC175" s="273"/>
      <c r="GD175" s="273"/>
      <c r="GE175" s="363"/>
      <c r="GF175" s="363"/>
      <c r="GG175" s="363"/>
      <c r="GH175" s="363"/>
      <c r="GI175" s="363"/>
      <c r="GJ175" s="363"/>
      <c r="GK175" s="363"/>
      <c r="GL175" s="363"/>
      <c r="GM175" s="363"/>
      <c r="GN175" s="363"/>
      <c r="GO175" s="363"/>
      <c r="GP175" s="363"/>
      <c r="GQ175" s="524"/>
      <c r="GR175" s="524"/>
      <c r="GS175" s="273"/>
      <c r="GT175" s="273"/>
      <c r="GU175" s="273"/>
      <c r="GV175" s="273"/>
      <c r="GW175" s="273"/>
      <c r="GX175" s="273"/>
      <c r="GY175" s="273"/>
      <c r="GZ175" s="273"/>
      <c r="HA175" s="273"/>
      <c r="HB175" s="273"/>
      <c r="HC175" s="273"/>
      <c r="HD175" s="273"/>
      <c r="HE175" s="273"/>
      <c r="HF175" s="273"/>
      <c r="HG175" s="273"/>
      <c r="HH175" s="273"/>
      <c r="HI175" s="273"/>
      <c r="HJ175" s="273"/>
      <c r="HK175" s="273"/>
      <c r="HL175" s="363"/>
      <c r="HM175" s="363"/>
      <c r="HN175" s="363"/>
      <c r="HO175" s="363"/>
      <c r="HP175" s="363"/>
      <c r="HQ175" s="363"/>
      <c r="HR175" s="363"/>
      <c r="HS175" s="363"/>
      <c r="HT175" s="363"/>
      <c r="HU175" s="363"/>
      <c r="HV175" s="363"/>
      <c r="HW175" s="363"/>
      <c r="HZ175" s="273"/>
      <c r="IA175" s="273"/>
      <c r="IB175" s="273"/>
      <c r="IC175" s="273"/>
      <c r="ID175" s="273"/>
      <c r="IE175" s="273"/>
      <c r="IF175" s="273"/>
      <c r="IG175" s="273"/>
      <c r="IH175" s="273"/>
      <c r="II175" s="273"/>
      <c r="IJ175" s="273"/>
      <c r="IK175" s="273"/>
      <c r="IL175" s="273"/>
      <c r="IM175" s="273"/>
      <c r="IN175" s="273"/>
      <c r="IO175" s="273"/>
      <c r="IP175" s="273"/>
      <c r="IQ175" s="273"/>
      <c r="IR175" s="273"/>
      <c r="IS175" s="363"/>
      <c r="IT175" s="363"/>
      <c r="IU175" s="363"/>
      <c r="IV175" s="363"/>
      <c r="IW175" s="363"/>
      <c r="IX175" s="363"/>
      <c r="IY175" s="363"/>
      <c r="IZ175" s="363"/>
      <c r="JA175" s="363"/>
      <c r="JB175" s="363"/>
      <c r="JC175" s="382"/>
      <c r="JD175" s="273">
        <f t="shared" si="594"/>
        <v>0</v>
      </c>
      <c r="JE175" s="234"/>
      <c r="JG175" s="273"/>
      <c r="JH175" s="273"/>
      <c r="JI175" s="273"/>
      <c r="JJ175" s="273"/>
      <c r="JK175" s="273"/>
      <c r="JL175" s="273"/>
      <c r="JM175" s="273"/>
      <c r="JN175" s="273"/>
      <c r="JO175" s="273"/>
      <c r="JP175" s="273"/>
      <c r="JQ175" s="273"/>
      <c r="JR175" s="273"/>
      <c r="JS175" s="273"/>
      <c r="JT175" s="273"/>
      <c r="JU175" s="273"/>
      <c r="JV175" s="273"/>
      <c r="JW175" s="273"/>
      <c r="JX175" s="273"/>
      <c r="JY175" s="273"/>
      <c r="JZ175" s="363"/>
      <c r="KA175" s="363"/>
      <c r="KB175" s="363"/>
      <c r="KC175" s="363"/>
      <c r="KD175" s="363"/>
      <c r="KE175" s="363"/>
      <c r="KF175" s="363"/>
      <c r="KG175" s="363"/>
      <c r="KH175" s="363"/>
      <c r="KI175" s="363"/>
      <c r="KJ175" s="363"/>
      <c r="KK175" s="240">
        <f t="shared" si="612"/>
        <v>0</v>
      </c>
      <c r="KL175" s="234"/>
      <c r="KN175" s="273"/>
      <c r="KO175" s="273"/>
      <c r="KP175" s="273"/>
      <c r="KQ175" s="273"/>
      <c r="KR175" s="273"/>
      <c r="KS175" s="273"/>
      <c r="KT175" s="273"/>
      <c r="KU175" s="273"/>
      <c r="KV175" s="273"/>
      <c r="KW175" s="273"/>
      <c r="KX175" s="273"/>
      <c r="KY175" s="273"/>
      <c r="KZ175" s="273"/>
      <c r="LA175" s="273"/>
      <c r="LB175" s="273"/>
      <c r="LC175" s="273"/>
      <c r="LD175" s="273"/>
      <c r="LE175" s="273"/>
      <c r="LF175" s="273"/>
      <c r="LG175" s="363"/>
      <c r="LH175" s="363"/>
      <c r="LI175" s="363"/>
      <c r="LJ175" s="363"/>
      <c r="LK175" s="363"/>
      <c r="LL175" s="363"/>
      <c r="LM175" s="363"/>
      <c r="LN175" s="363"/>
      <c r="LO175" s="363"/>
      <c r="LP175" s="363"/>
      <c r="LQ175" s="363"/>
      <c r="LR175" s="242">
        <f t="shared" si="599"/>
        <v>0</v>
      </c>
      <c r="LU175" s="273"/>
      <c r="LV175" s="273"/>
      <c r="LW175" s="273"/>
      <c r="LX175" s="273"/>
      <c r="LY175" s="273"/>
      <c r="LZ175" s="273"/>
      <c r="MA175" s="273"/>
      <c r="MB175" s="273"/>
      <c r="MC175" s="273"/>
      <c r="MD175" s="273"/>
      <c r="ME175" s="273"/>
      <c r="MF175" s="273"/>
      <c r="MG175" s="273"/>
      <c r="MH175" s="273"/>
      <c r="MI175" s="273"/>
      <c r="MJ175" s="273"/>
      <c r="MK175" s="273"/>
      <c r="ML175" s="273"/>
      <c r="MM175" s="273"/>
      <c r="MN175" s="363"/>
      <c r="MO175" s="363"/>
      <c r="MP175" s="363"/>
      <c r="MQ175" s="363"/>
      <c r="MR175" s="363"/>
      <c r="MS175" s="363"/>
      <c r="MT175" s="363"/>
      <c r="MU175" s="363"/>
      <c r="MV175" s="363"/>
      <c r="MW175" s="363"/>
      <c r="MX175" s="363"/>
      <c r="MY175" s="242">
        <f t="shared" si="602"/>
        <v>0</v>
      </c>
      <c r="NB175" s="273"/>
      <c r="NC175" s="273"/>
      <c r="ND175" s="273"/>
      <c r="NE175" s="273"/>
      <c r="NF175" s="273"/>
      <c r="NG175" s="273"/>
      <c r="NH175" s="273"/>
      <c r="NI175" s="273"/>
      <c r="NJ175" s="273"/>
      <c r="NK175" s="273"/>
      <c r="NL175" s="273"/>
      <c r="NM175" s="273"/>
      <c r="NN175" s="273"/>
      <c r="NO175" s="273"/>
      <c r="NP175" s="273"/>
      <c r="NQ175" s="273"/>
      <c r="NR175" s="273"/>
      <c r="NS175" s="273"/>
      <c r="NT175" s="273"/>
      <c r="NU175" s="363"/>
      <c r="NV175" s="363"/>
      <c r="NW175" s="363"/>
      <c r="NX175" s="363"/>
      <c r="NY175" s="363"/>
      <c r="NZ175" s="363"/>
      <c r="OA175" s="363"/>
      <c r="OB175" s="363"/>
      <c r="OC175" s="363"/>
      <c r="OD175" s="363"/>
      <c r="OE175" s="363"/>
      <c r="OF175" s="242">
        <f t="shared" si="604"/>
        <v>0</v>
      </c>
      <c r="OI175" s="273"/>
      <c r="OJ175" s="273"/>
      <c r="OK175" s="273"/>
      <c r="OL175" s="273"/>
      <c r="OM175" s="273"/>
      <c r="ON175" s="273"/>
      <c r="OO175" s="273"/>
      <c r="OP175" s="273"/>
      <c r="OQ175" s="273"/>
      <c r="OR175" s="273"/>
      <c r="OS175" s="273"/>
      <c r="OT175" s="273"/>
      <c r="OU175" s="273"/>
      <c r="OV175" s="273"/>
      <c r="OW175" s="273"/>
      <c r="OX175" s="273"/>
      <c r="OY175" s="273"/>
      <c r="OZ175" s="273"/>
      <c r="PA175" s="273"/>
      <c r="PB175" s="363"/>
      <c r="PC175" s="363"/>
      <c r="PD175" s="363"/>
      <c r="PE175" s="363"/>
      <c r="PF175" s="363"/>
      <c r="PG175" s="363"/>
      <c r="PH175" s="363"/>
      <c r="PI175" s="363"/>
      <c r="PJ175" s="363"/>
      <c r="PK175" s="363"/>
      <c r="PL175" s="363"/>
      <c r="PM175" s="240">
        <f t="shared" si="607"/>
        <v>0</v>
      </c>
      <c r="PP175" s="273"/>
      <c r="PQ175" s="273"/>
      <c r="PR175" s="273"/>
      <c r="PS175" s="273"/>
      <c r="PT175" s="273"/>
      <c r="PU175" s="273"/>
      <c r="PV175" s="273"/>
      <c r="PW175" s="273"/>
      <c r="PX175" s="273"/>
      <c r="PY175" s="273"/>
      <c r="PZ175" s="273"/>
      <c r="QA175" s="273"/>
      <c r="QB175" s="273"/>
      <c r="QC175" s="273"/>
      <c r="QD175" s="273"/>
      <c r="QE175" s="273"/>
      <c r="QF175" s="273"/>
      <c r="QG175" s="273"/>
      <c r="QH175" s="273"/>
      <c r="QI175" s="363"/>
      <c r="QJ175" s="363"/>
      <c r="QK175" s="363"/>
      <c r="QL175" s="363"/>
      <c r="QM175" s="363"/>
      <c r="QN175" s="363"/>
      <c r="QO175" s="363"/>
      <c r="QP175" s="363"/>
      <c r="QQ175" s="363"/>
      <c r="QR175" s="363"/>
      <c r="QS175" s="363"/>
      <c r="QT175" s="242">
        <f t="shared" si="613"/>
        <v>0</v>
      </c>
      <c r="QU175" s="235"/>
      <c r="QV175" s="235"/>
      <c r="QW175" s="273"/>
      <c r="QX175" s="273"/>
      <c r="QY175" s="273"/>
      <c r="QZ175" s="273"/>
      <c r="RA175" s="273"/>
      <c r="RB175" s="273"/>
      <c r="RC175" s="273"/>
      <c r="RD175" s="273"/>
      <c r="RE175" s="273"/>
      <c r="RF175" s="273"/>
      <c r="RG175" s="273"/>
      <c r="RH175" s="273"/>
      <c r="RI175" s="273"/>
      <c r="RJ175" s="273"/>
      <c r="RK175" s="273"/>
      <c r="RL175" s="273"/>
      <c r="RM175" s="273"/>
      <c r="RN175" s="273"/>
      <c r="RO175" s="273"/>
      <c r="RP175" s="363"/>
      <c r="RQ175" s="363"/>
      <c r="RR175" s="363"/>
      <c r="RS175" s="363"/>
      <c r="RT175" s="363"/>
      <c r="RU175" s="363"/>
      <c r="RV175" s="363"/>
      <c r="RW175" s="363"/>
      <c r="RX175" s="363"/>
      <c r="RY175" s="363"/>
      <c r="RZ175" s="363"/>
      <c r="SA175" s="363"/>
    </row>
    <row r="176" spans="1:495" ht="15" hidden="1" outlineLevel="1">
      <c r="A176" s="604">
        <f t="shared" si="349"/>
        <v>164</v>
      </c>
      <c r="B176" s="286"/>
      <c r="C176" s="363"/>
      <c r="D176" s="273"/>
      <c r="E176" s="273"/>
      <c r="F176" s="273"/>
      <c r="G176" s="363"/>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524"/>
      <c r="AI176" s="524"/>
      <c r="AJ176" s="273"/>
      <c r="AK176" s="273"/>
      <c r="AL176" s="273"/>
      <c r="AM176" s="273"/>
      <c r="AN176" s="273"/>
      <c r="AO176" s="273"/>
      <c r="AP176" s="273"/>
      <c r="AQ176" s="273"/>
      <c r="AR176" s="273"/>
      <c r="AS176" s="273"/>
      <c r="AT176" s="273"/>
      <c r="AU176" s="273"/>
      <c r="AV176" s="273"/>
      <c r="AW176" s="273"/>
      <c r="AX176" s="273"/>
      <c r="AY176" s="273"/>
      <c r="AZ176" s="273"/>
      <c r="BA176" s="273"/>
      <c r="BB176" s="273"/>
      <c r="BC176" s="363"/>
      <c r="BD176" s="363"/>
      <c r="BE176" s="363"/>
      <c r="BF176" s="363"/>
      <c r="BG176" s="363"/>
      <c r="BH176" s="363"/>
      <c r="BI176" s="363"/>
      <c r="BJ176" s="363"/>
      <c r="BK176" s="363"/>
      <c r="BL176" s="363"/>
      <c r="BM176" s="363"/>
      <c r="BN176" s="363"/>
      <c r="BO176" s="524"/>
      <c r="BP176" s="524"/>
      <c r="BQ176" s="273"/>
      <c r="BR176" s="273"/>
      <c r="BS176" s="273"/>
      <c r="BT176" s="273"/>
      <c r="BU176" s="273"/>
      <c r="BV176" s="273"/>
      <c r="BW176" s="273"/>
      <c r="BX176" s="273"/>
      <c r="BY176" s="273"/>
      <c r="BZ176" s="273"/>
      <c r="CA176" s="273"/>
      <c r="CB176" s="273"/>
      <c r="CC176" s="273"/>
      <c r="CD176" s="273"/>
      <c r="CE176" s="273"/>
      <c r="CF176" s="273"/>
      <c r="CG176" s="273"/>
      <c r="CH176" s="273"/>
      <c r="CI176" s="273"/>
      <c r="CJ176" s="363"/>
      <c r="CK176" s="363"/>
      <c r="CL176" s="363"/>
      <c r="CM176" s="363"/>
      <c r="CN176" s="363"/>
      <c r="CO176" s="363"/>
      <c r="CP176" s="363"/>
      <c r="CQ176" s="363"/>
      <c r="CR176" s="363"/>
      <c r="CS176" s="363"/>
      <c r="CT176" s="363"/>
      <c r="CU176" s="363"/>
      <c r="CV176" s="524"/>
      <c r="CW176" s="524"/>
      <c r="CX176" s="273"/>
      <c r="CY176" s="273"/>
      <c r="CZ176" s="273"/>
      <c r="DA176" s="273"/>
      <c r="DB176" s="273"/>
      <c r="DC176" s="273"/>
      <c r="DD176" s="273"/>
      <c r="DE176" s="273"/>
      <c r="DF176" s="273"/>
      <c r="DG176" s="273"/>
      <c r="DH176" s="273"/>
      <c r="DI176" s="273"/>
      <c r="DJ176" s="273"/>
      <c r="DK176" s="273"/>
      <c r="DL176" s="273"/>
      <c r="DM176" s="273"/>
      <c r="DN176" s="273"/>
      <c r="DO176" s="273"/>
      <c r="DP176" s="273"/>
      <c r="DQ176" s="363"/>
      <c r="DR176" s="363"/>
      <c r="DS176" s="363"/>
      <c r="DT176" s="363"/>
      <c r="DU176" s="363"/>
      <c r="DV176" s="363"/>
      <c r="DW176" s="363"/>
      <c r="DX176" s="363"/>
      <c r="DY176" s="363"/>
      <c r="DZ176" s="363"/>
      <c r="EA176" s="363"/>
      <c r="EB176" s="363"/>
      <c r="EC176" s="524"/>
      <c r="ED176" s="524"/>
      <c r="EE176" s="273"/>
      <c r="EF176" s="273"/>
      <c r="EG176" s="273"/>
      <c r="EH176" s="273"/>
      <c r="EI176" s="273"/>
      <c r="EJ176" s="273"/>
      <c r="EK176" s="273"/>
      <c r="EL176" s="273"/>
      <c r="EM176" s="273"/>
      <c r="EN176" s="273"/>
      <c r="EO176" s="273"/>
      <c r="EP176" s="273"/>
      <c r="EQ176" s="273"/>
      <c r="ER176" s="273"/>
      <c r="ES176" s="273"/>
      <c r="ET176" s="273"/>
      <c r="EU176" s="273"/>
      <c r="EV176" s="273"/>
      <c r="EW176" s="273"/>
      <c r="EX176" s="363"/>
      <c r="EY176" s="363"/>
      <c r="EZ176" s="363"/>
      <c r="FA176" s="363"/>
      <c r="FB176" s="363"/>
      <c r="FC176" s="363"/>
      <c r="FD176" s="363"/>
      <c r="FE176" s="363"/>
      <c r="FF176" s="363"/>
      <c r="FG176" s="363"/>
      <c r="FH176" s="363"/>
      <c r="FI176" s="363"/>
      <c r="FJ176" s="524"/>
      <c r="FK176" s="524"/>
      <c r="FL176" s="273"/>
      <c r="FM176" s="273"/>
      <c r="FN176" s="273"/>
      <c r="FO176" s="273"/>
      <c r="FP176" s="273"/>
      <c r="FQ176" s="273"/>
      <c r="FR176" s="273"/>
      <c r="FS176" s="273"/>
      <c r="FT176" s="273"/>
      <c r="FU176" s="273"/>
      <c r="FV176" s="273"/>
      <c r="FW176" s="273"/>
      <c r="FX176" s="273"/>
      <c r="FY176" s="273"/>
      <c r="FZ176" s="273"/>
      <c r="GA176" s="273"/>
      <c r="GB176" s="273"/>
      <c r="GC176" s="273"/>
      <c r="GD176" s="273"/>
      <c r="GE176" s="363"/>
      <c r="GF176" s="363"/>
      <c r="GG176" s="363"/>
      <c r="GH176" s="363"/>
      <c r="GI176" s="363"/>
      <c r="GJ176" s="363"/>
      <c r="GK176" s="363"/>
      <c r="GL176" s="363"/>
      <c r="GM176" s="363"/>
      <c r="GN176" s="363"/>
      <c r="GO176" s="363"/>
      <c r="GP176" s="363"/>
      <c r="GQ176" s="524"/>
      <c r="GR176" s="524"/>
      <c r="GS176" s="273"/>
      <c r="GT176" s="273"/>
      <c r="GU176" s="273"/>
      <c r="GV176" s="273"/>
      <c r="GW176" s="273"/>
      <c r="GX176" s="273"/>
      <c r="GY176" s="273"/>
      <c r="GZ176" s="273"/>
      <c r="HA176" s="273"/>
      <c r="HB176" s="273"/>
      <c r="HC176" s="273"/>
      <c r="HD176" s="273"/>
      <c r="HE176" s="273"/>
      <c r="HF176" s="273"/>
      <c r="HG176" s="273"/>
      <c r="HH176" s="273"/>
      <c r="HI176" s="273"/>
      <c r="HJ176" s="273"/>
      <c r="HK176" s="273"/>
      <c r="HL176" s="363"/>
      <c r="HM176" s="363"/>
      <c r="HN176" s="363"/>
      <c r="HO176" s="363"/>
      <c r="HP176" s="363"/>
      <c r="HQ176" s="363"/>
      <c r="HR176" s="363"/>
      <c r="HS176" s="363"/>
      <c r="HT176" s="363"/>
      <c r="HU176" s="363"/>
      <c r="HV176" s="363"/>
      <c r="HW176" s="363"/>
      <c r="HZ176" s="273"/>
      <c r="IA176" s="273"/>
      <c r="IB176" s="273"/>
      <c r="IC176" s="273"/>
      <c r="ID176" s="273"/>
      <c r="IE176" s="273"/>
      <c r="IF176" s="273"/>
      <c r="IG176" s="273"/>
      <c r="IH176" s="273"/>
      <c r="II176" s="273"/>
      <c r="IJ176" s="273"/>
      <c r="IK176" s="273"/>
      <c r="IL176" s="273"/>
      <c r="IM176" s="273"/>
      <c r="IN176" s="273"/>
      <c r="IO176" s="273"/>
      <c r="IP176" s="273"/>
      <c r="IQ176" s="273"/>
      <c r="IR176" s="273"/>
      <c r="IS176" s="363"/>
      <c r="IT176" s="363"/>
      <c r="IU176" s="363"/>
      <c r="IV176" s="363"/>
      <c r="IW176" s="363"/>
      <c r="IX176" s="363"/>
      <c r="IY176" s="363"/>
      <c r="IZ176" s="363"/>
      <c r="JA176" s="363"/>
      <c r="JB176" s="363"/>
      <c r="JC176" s="382"/>
      <c r="JD176" s="273">
        <f t="shared" si="594"/>
        <v>0</v>
      </c>
      <c r="JE176" s="234"/>
      <c r="JG176" s="273"/>
      <c r="JH176" s="273"/>
      <c r="JI176" s="273"/>
      <c r="JJ176" s="273"/>
      <c r="JK176" s="273"/>
      <c r="JL176" s="273"/>
      <c r="JM176" s="273"/>
      <c r="JN176" s="273"/>
      <c r="JO176" s="273"/>
      <c r="JP176" s="273"/>
      <c r="JQ176" s="273"/>
      <c r="JR176" s="273"/>
      <c r="JS176" s="273"/>
      <c r="JT176" s="273"/>
      <c r="JU176" s="273"/>
      <c r="JV176" s="273"/>
      <c r="JW176" s="273"/>
      <c r="JX176" s="273"/>
      <c r="JY176" s="273"/>
      <c r="JZ176" s="363"/>
      <c r="KA176" s="363"/>
      <c r="KB176" s="363"/>
      <c r="KC176" s="363"/>
      <c r="KD176" s="363"/>
      <c r="KE176" s="363"/>
      <c r="KF176" s="363"/>
      <c r="KG176" s="363"/>
      <c r="KH176" s="363"/>
      <c r="KI176" s="363"/>
      <c r="KJ176" s="363"/>
      <c r="KK176" s="240">
        <f t="shared" si="612"/>
        <v>0</v>
      </c>
      <c r="KL176" s="234"/>
      <c r="KN176" s="273"/>
      <c r="KO176" s="273"/>
      <c r="KP176" s="273"/>
      <c r="KQ176" s="273"/>
      <c r="KR176" s="273"/>
      <c r="KS176" s="273"/>
      <c r="KT176" s="273"/>
      <c r="KU176" s="273"/>
      <c r="KV176" s="273"/>
      <c r="KW176" s="273"/>
      <c r="KX176" s="273"/>
      <c r="KY176" s="273"/>
      <c r="KZ176" s="273"/>
      <c r="LA176" s="273"/>
      <c r="LB176" s="273"/>
      <c r="LC176" s="273"/>
      <c r="LD176" s="273"/>
      <c r="LE176" s="273"/>
      <c r="LF176" s="273"/>
      <c r="LG176" s="363"/>
      <c r="LH176" s="363"/>
      <c r="LI176" s="363"/>
      <c r="LJ176" s="363"/>
      <c r="LK176" s="363"/>
      <c r="LL176" s="363"/>
      <c r="LM176" s="363"/>
      <c r="LN176" s="363"/>
      <c r="LO176" s="363"/>
      <c r="LP176" s="363"/>
      <c r="LQ176" s="363"/>
      <c r="LR176" s="242">
        <f t="shared" si="599"/>
        <v>0</v>
      </c>
      <c r="LU176" s="273"/>
      <c r="LV176" s="273"/>
      <c r="LW176" s="273"/>
      <c r="LX176" s="273"/>
      <c r="LY176" s="273"/>
      <c r="LZ176" s="273"/>
      <c r="MA176" s="273"/>
      <c r="MB176" s="273"/>
      <c r="MC176" s="273"/>
      <c r="MD176" s="273"/>
      <c r="ME176" s="273"/>
      <c r="MF176" s="273"/>
      <c r="MG176" s="273"/>
      <c r="MH176" s="273"/>
      <c r="MI176" s="273"/>
      <c r="MJ176" s="273"/>
      <c r="MK176" s="273"/>
      <c r="ML176" s="273"/>
      <c r="MM176" s="273"/>
      <c r="MN176" s="363"/>
      <c r="MO176" s="363"/>
      <c r="MP176" s="363"/>
      <c r="MQ176" s="363"/>
      <c r="MR176" s="363"/>
      <c r="MS176" s="363"/>
      <c r="MT176" s="363"/>
      <c r="MU176" s="363"/>
      <c r="MV176" s="363"/>
      <c r="MW176" s="363"/>
      <c r="MX176" s="363"/>
      <c r="MY176" s="242">
        <f t="shared" si="602"/>
        <v>0</v>
      </c>
      <c r="NB176" s="273"/>
      <c r="NC176" s="273"/>
      <c r="ND176" s="273"/>
      <c r="NE176" s="273"/>
      <c r="NF176" s="273"/>
      <c r="NG176" s="273"/>
      <c r="NH176" s="273"/>
      <c r="NI176" s="273"/>
      <c r="NJ176" s="273"/>
      <c r="NK176" s="273"/>
      <c r="NL176" s="273"/>
      <c r="NM176" s="273"/>
      <c r="NN176" s="273"/>
      <c r="NO176" s="273"/>
      <c r="NP176" s="273"/>
      <c r="NQ176" s="273"/>
      <c r="NR176" s="273"/>
      <c r="NS176" s="273"/>
      <c r="NT176" s="273"/>
      <c r="NU176" s="363"/>
      <c r="NV176" s="363"/>
      <c r="NW176" s="363"/>
      <c r="NX176" s="363"/>
      <c r="NY176" s="363"/>
      <c r="NZ176" s="363"/>
      <c r="OA176" s="363"/>
      <c r="OB176" s="363"/>
      <c r="OC176" s="363"/>
      <c r="OD176" s="363"/>
      <c r="OE176" s="363"/>
      <c r="OF176" s="242">
        <f t="shared" si="604"/>
        <v>0</v>
      </c>
      <c r="OI176" s="273"/>
      <c r="OJ176" s="273"/>
      <c r="OK176" s="273"/>
      <c r="OL176" s="273"/>
      <c r="OM176" s="273"/>
      <c r="ON176" s="273"/>
      <c r="OO176" s="273"/>
      <c r="OP176" s="273"/>
      <c r="OQ176" s="273"/>
      <c r="OR176" s="273"/>
      <c r="OS176" s="273"/>
      <c r="OT176" s="273"/>
      <c r="OU176" s="273"/>
      <c r="OV176" s="273"/>
      <c r="OW176" s="273"/>
      <c r="OX176" s="273"/>
      <c r="OY176" s="273"/>
      <c r="OZ176" s="273"/>
      <c r="PA176" s="273"/>
      <c r="PB176" s="363"/>
      <c r="PC176" s="363"/>
      <c r="PD176" s="363"/>
      <c r="PE176" s="363"/>
      <c r="PF176" s="363"/>
      <c r="PG176" s="363"/>
      <c r="PH176" s="363"/>
      <c r="PI176" s="363"/>
      <c r="PJ176" s="363"/>
      <c r="PK176" s="363"/>
      <c r="PL176" s="363"/>
      <c r="PM176" s="240">
        <f t="shared" si="607"/>
        <v>0</v>
      </c>
      <c r="PP176" s="273"/>
      <c r="PQ176" s="273"/>
      <c r="PR176" s="273"/>
      <c r="PS176" s="273"/>
      <c r="PT176" s="273"/>
      <c r="PU176" s="273"/>
      <c r="PV176" s="273"/>
      <c r="PW176" s="273"/>
      <c r="PX176" s="273"/>
      <c r="PY176" s="273"/>
      <c r="PZ176" s="273"/>
      <c r="QA176" s="273"/>
      <c r="QB176" s="273"/>
      <c r="QC176" s="273"/>
      <c r="QD176" s="273"/>
      <c r="QE176" s="273"/>
      <c r="QF176" s="273"/>
      <c r="QG176" s="273"/>
      <c r="QH176" s="273"/>
      <c r="QI176" s="363"/>
      <c r="QJ176" s="363"/>
      <c r="QK176" s="363"/>
      <c r="QL176" s="363"/>
      <c r="QM176" s="363"/>
      <c r="QN176" s="363"/>
      <c r="QO176" s="363"/>
      <c r="QP176" s="363"/>
      <c r="QQ176" s="363"/>
      <c r="QR176" s="363"/>
      <c r="QS176" s="363"/>
      <c r="QT176" s="242">
        <f t="shared" si="613"/>
        <v>0</v>
      </c>
      <c r="QU176" s="235"/>
      <c r="QV176" s="235"/>
      <c r="QW176" s="273"/>
      <c r="QX176" s="273"/>
      <c r="QY176" s="273"/>
      <c r="QZ176" s="273"/>
      <c r="RA176" s="273"/>
      <c r="RB176" s="273"/>
      <c r="RC176" s="273"/>
      <c r="RD176" s="273"/>
      <c r="RE176" s="273"/>
      <c r="RF176" s="273"/>
      <c r="RG176" s="273"/>
      <c r="RH176" s="273"/>
      <c r="RI176" s="273"/>
      <c r="RJ176" s="273"/>
      <c r="RK176" s="273"/>
      <c r="RL176" s="273"/>
      <c r="RM176" s="273"/>
      <c r="RN176" s="273"/>
      <c r="RO176" s="273"/>
      <c r="RP176" s="363"/>
      <c r="RQ176" s="363"/>
      <c r="RR176" s="363"/>
      <c r="RS176" s="363"/>
      <c r="RT176" s="363"/>
      <c r="RU176" s="363"/>
      <c r="RV176" s="363"/>
      <c r="RW176" s="363"/>
      <c r="RX176" s="363"/>
      <c r="RY176" s="363"/>
      <c r="RZ176" s="363"/>
      <c r="SA176" s="363"/>
    </row>
    <row r="177" spans="1:495" ht="15" hidden="1" outlineLevel="1">
      <c r="A177" s="604">
        <f t="shared" si="349"/>
        <v>165</v>
      </c>
      <c r="B177" s="286"/>
      <c r="C177" s="363"/>
      <c r="D177" s="273"/>
      <c r="E177" s="273"/>
      <c r="F177" s="273"/>
      <c r="G177" s="363"/>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524"/>
      <c r="AI177" s="524"/>
      <c r="AJ177" s="273"/>
      <c r="AK177" s="273"/>
      <c r="AL177" s="273"/>
      <c r="AM177" s="273"/>
      <c r="AN177" s="273"/>
      <c r="AO177" s="273"/>
      <c r="AP177" s="273"/>
      <c r="AQ177" s="273"/>
      <c r="AR177" s="273"/>
      <c r="AS177" s="273"/>
      <c r="AT177" s="273"/>
      <c r="AU177" s="273"/>
      <c r="AV177" s="273"/>
      <c r="AW177" s="273"/>
      <c r="AX177" s="273"/>
      <c r="AY177" s="273"/>
      <c r="AZ177" s="273"/>
      <c r="BA177" s="273"/>
      <c r="BB177" s="273"/>
      <c r="BC177" s="363"/>
      <c r="BD177" s="363"/>
      <c r="BE177" s="363"/>
      <c r="BF177" s="363"/>
      <c r="BG177" s="363"/>
      <c r="BH177" s="363"/>
      <c r="BI177" s="363"/>
      <c r="BJ177" s="363"/>
      <c r="BK177" s="363"/>
      <c r="BL177" s="363"/>
      <c r="BM177" s="363"/>
      <c r="BN177" s="363"/>
      <c r="BO177" s="524"/>
      <c r="BP177" s="524"/>
      <c r="BQ177" s="273"/>
      <c r="BR177" s="273"/>
      <c r="BS177" s="273"/>
      <c r="BT177" s="273"/>
      <c r="BU177" s="273"/>
      <c r="BV177" s="273"/>
      <c r="BW177" s="273"/>
      <c r="BX177" s="273"/>
      <c r="BY177" s="273"/>
      <c r="BZ177" s="273"/>
      <c r="CA177" s="273"/>
      <c r="CB177" s="273"/>
      <c r="CC177" s="273"/>
      <c r="CD177" s="273"/>
      <c r="CE177" s="273"/>
      <c r="CF177" s="273"/>
      <c r="CG177" s="273"/>
      <c r="CH177" s="273"/>
      <c r="CI177" s="273"/>
      <c r="CJ177" s="363"/>
      <c r="CK177" s="363"/>
      <c r="CL177" s="363"/>
      <c r="CM177" s="363"/>
      <c r="CN177" s="363"/>
      <c r="CO177" s="363"/>
      <c r="CP177" s="363"/>
      <c r="CQ177" s="363"/>
      <c r="CR177" s="363"/>
      <c r="CS177" s="363"/>
      <c r="CT177" s="363"/>
      <c r="CU177" s="363"/>
      <c r="CV177" s="524"/>
      <c r="CW177" s="524"/>
      <c r="CX177" s="273"/>
      <c r="CY177" s="273"/>
      <c r="CZ177" s="273"/>
      <c r="DA177" s="273"/>
      <c r="DB177" s="273"/>
      <c r="DC177" s="273"/>
      <c r="DD177" s="273"/>
      <c r="DE177" s="273"/>
      <c r="DF177" s="273"/>
      <c r="DG177" s="273"/>
      <c r="DH177" s="273"/>
      <c r="DI177" s="273"/>
      <c r="DJ177" s="273"/>
      <c r="DK177" s="273"/>
      <c r="DL177" s="273"/>
      <c r="DM177" s="273"/>
      <c r="DN177" s="273"/>
      <c r="DO177" s="273"/>
      <c r="DP177" s="273"/>
      <c r="DQ177" s="363"/>
      <c r="DR177" s="363"/>
      <c r="DS177" s="363"/>
      <c r="DT177" s="363"/>
      <c r="DU177" s="363"/>
      <c r="DV177" s="363"/>
      <c r="DW177" s="363"/>
      <c r="DX177" s="363"/>
      <c r="DY177" s="363"/>
      <c r="DZ177" s="363"/>
      <c r="EA177" s="363"/>
      <c r="EB177" s="363"/>
      <c r="EC177" s="524"/>
      <c r="ED177" s="524"/>
      <c r="EE177" s="273"/>
      <c r="EF177" s="273"/>
      <c r="EG177" s="273"/>
      <c r="EH177" s="273"/>
      <c r="EI177" s="273"/>
      <c r="EJ177" s="273"/>
      <c r="EK177" s="273"/>
      <c r="EL177" s="273"/>
      <c r="EM177" s="273"/>
      <c r="EN177" s="273"/>
      <c r="EO177" s="273"/>
      <c r="EP177" s="273"/>
      <c r="EQ177" s="273"/>
      <c r="ER177" s="273"/>
      <c r="ES177" s="273"/>
      <c r="ET177" s="273"/>
      <c r="EU177" s="273"/>
      <c r="EV177" s="273"/>
      <c r="EW177" s="273"/>
      <c r="EX177" s="363"/>
      <c r="EY177" s="363"/>
      <c r="EZ177" s="363"/>
      <c r="FA177" s="363"/>
      <c r="FB177" s="363"/>
      <c r="FC177" s="363"/>
      <c r="FD177" s="363"/>
      <c r="FE177" s="363"/>
      <c r="FF177" s="363"/>
      <c r="FG177" s="363"/>
      <c r="FH177" s="363"/>
      <c r="FI177" s="363"/>
      <c r="FJ177" s="524"/>
      <c r="FK177" s="524"/>
      <c r="FL177" s="273"/>
      <c r="FM177" s="273"/>
      <c r="FN177" s="273"/>
      <c r="FO177" s="273"/>
      <c r="FP177" s="273"/>
      <c r="FQ177" s="273"/>
      <c r="FR177" s="273"/>
      <c r="FS177" s="273"/>
      <c r="FT177" s="273"/>
      <c r="FU177" s="273"/>
      <c r="FV177" s="273"/>
      <c r="FW177" s="273"/>
      <c r="FX177" s="273"/>
      <c r="FY177" s="273"/>
      <c r="FZ177" s="273"/>
      <c r="GA177" s="273"/>
      <c r="GB177" s="273"/>
      <c r="GC177" s="273"/>
      <c r="GD177" s="273"/>
      <c r="GE177" s="363"/>
      <c r="GF177" s="363"/>
      <c r="GG177" s="363"/>
      <c r="GH177" s="363"/>
      <c r="GI177" s="363"/>
      <c r="GJ177" s="363"/>
      <c r="GK177" s="363"/>
      <c r="GL177" s="363"/>
      <c r="GM177" s="363"/>
      <c r="GN177" s="363"/>
      <c r="GO177" s="363"/>
      <c r="GP177" s="363"/>
      <c r="GQ177" s="524"/>
      <c r="GR177" s="524"/>
      <c r="GS177" s="273"/>
      <c r="GT177" s="273"/>
      <c r="GU177" s="273"/>
      <c r="GV177" s="273"/>
      <c r="GW177" s="273"/>
      <c r="GX177" s="273"/>
      <c r="GY177" s="273"/>
      <c r="GZ177" s="273"/>
      <c r="HA177" s="273"/>
      <c r="HB177" s="273"/>
      <c r="HC177" s="273"/>
      <c r="HD177" s="273"/>
      <c r="HE177" s="273"/>
      <c r="HF177" s="273"/>
      <c r="HG177" s="273"/>
      <c r="HH177" s="273"/>
      <c r="HI177" s="273"/>
      <c r="HJ177" s="273"/>
      <c r="HK177" s="273"/>
      <c r="HL177" s="363"/>
      <c r="HM177" s="363"/>
      <c r="HN177" s="363"/>
      <c r="HO177" s="363"/>
      <c r="HP177" s="363"/>
      <c r="HQ177" s="363"/>
      <c r="HR177" s="363"/>
      <c r="HS177" s="363"/>
      <c r="HT177" s="363"/>
      <c r="HU177" s="363"/>
      <c r="HV177" s="363"/>
      <c r="HW177" s="363"/>
      <c r="HZ177" s="273"/>
      <c r="IA177" s="273"/>
      <c r="IB177" s="273"/>
      <c r="IC177" s="273"/>
      <c r="ID177" s="273"/>
      <c r="IE177" s="273"/>
      <c r="IF177" s="273"/>
      <c r="IG177" s="273"/>
      <c r="IH177" s="273"/>
      <c r="II177" s="273"/>
      <c r="IJ177" s="273"/>
      <c r="IK177" s="273"/>
      <c r="IL177" s="273"/>
      <c r="IM177" s="273"/>
      <c r="IN177" s="273"/>
      <c r="IO177" s="273"/>
      <c r="IP177" s="273"/>
      <c r="IQ177" s="273"/>
      <c r="IR177" s="273"/>
      <c r="IS177" s="363"/>
      <c r="IT177" s="363"/>
      <c r="IU177" s="363"/>
      <c r="IV177" s="363"/>
      <c r="IW177" s="363"/>
      <c r="IX177" s="363"/>
      <c r="IY177" s="363"/>
      <c r="IZ177" s="363"/>
      <c r="JA177" s="363"/>
      <c r="JB177" s="363"/>
      <c r="JC177" s="382"/>
      <c r="JD177" s="273">
        <f t="shared" si="594"/>
        <v>0</v>
      </c>
      <c r="JE177" s="234"/>
      <c r="JG177" s="273"/>
      <c r="JH177" s="273"/>
      <c r="JI177" s="273"/>
      <c r="JJ177" s="273"/>
      <c r="JK177" s="273"/>
      <c r="JL177" s="273"/>
      <c r="JM177" s="273"/>
      <c r="JN177" s="273"/>
      <c r="JO177" s="273"/>
      <c r="JP177" s="273"/>
      <c r="JQ177" s="273"/>
      <c r="JR177" s="273"/>
      <c r="JS177" s="273"/>
      <c r="JT177" s="273"/>
      <c r="JU177" s="273"/>
      <c r="JV177" s="273"/>
      <c r="JW177" s="273"/>
      <c r="JX177" s="273"/>
      <c r="JY177" s="273"/>
      <c r="JZ177" s="363"/>
      <c r="KA177" s="363"/>
      <c r="KB177" s="363"/>
      <c r="KC177" s="363"/>
      <c r="KD177" s="363"/>
      <c r="KE177" s="363"/>
      <c r="KF177" s="363"/>
      <c r="KG177" s="363"/>
      <c r="KH177" s="363"/>
      <c r="KI177" s="363"/>
      <c r="KJ177" s="363"/>
      <c r="KK177" s="240">
        <f t="shared" si="612"/>
        <v>0</v>
      </c>
      <c r="KL177" s="234"/>
      <c r="KN177" s="273"/>
      <c r="KO177" s="273"/>
      <c r="KP177" s="273"/>
      <c r="KQ177" s="273"/>
      <c r="KR177" s="273"/>
      <c r="KS177" s="273"/>
      <c r="KT177" s="273"/>
      <c r="KU177" s="273"/>
      <c r="KV177" s="273"/>
      <c r="KW177" s="273"/>
      <c r="KX177" s="273"/>
      <c r="KY177" s="273"/>
      <c r="KZ177" s="273"/>
      <c r="LA177" s="273"/>
      <c r="LB177" s="273"/>
      <c r="LC177" s="273"/>
      <c r="LD177" s="273"/>
      <c r="LE177" s="273"/>
      <c r="LF177" s="273"/>
      <c r="LG177" s="363"/>
      <c r="LH177" s="363"/>
      <c r="LI177" s="363"/>
      <c r="LJ177" s="363"/>
      <c r="LK177" s="363"/>
      <c r="LL177" s="363"/>
      <c r="LM177" s="363"/>
      <c r="LN177" s="363"/>
      <c r="LO177" s="363"/>
      <c r="LP177" s="363"/>
      <c r="LQ177" s="363"/>
      <c r="LR177" s="242">
        <f t="shared" si="599"/>
        <v>0</v>
      </c>
      <c r="LU177" s="273"/>
      <c r="LV177" s="273"/>
      <c r="LW177" s="273"/>
      <c r="LX177" s="273"/>
      <c r="LY177" s="273"/>
      <c r="LZ177" s="273"/>
      <c r="MA177" s="273"/>
      <c r="MB177" s="273"/>
      <c r="MC177" s="273"/>
      <c r="MD177" s="273"/>
      <c r="ME177" s="273"/>
      <c r="MF177" s="273"/>
      <c r="MG177" s="273"/>
      <c r="MH177" s="273"/>
      <c r="MI177" s="273"/>
      <c r="MJ177" s="273"/>
      <c r="MK177" s="273"/>
      <c r="ML177" s="273"/>
      <c r="MM177" s="273"/>
      <c r="MN177" s="363"/>
      <c r="MO177" s="363"/>
      <c r="MP177" s="363"/>
      <c r="MQ177" s="363"/>
      <c r="MR177" s="363"/>
      <c r="MS177" s="363"/>
      <c r="MT177" s="363"/>
      <c r="MU177" s="363"/>
      <c r="MV177" s="363"/>
      <c r="MW177" s="363"/>
      <c r="MX177" s="363"/>
      <c r="MY177" s="242">
        <f t="shared" si="602"/>
        <v>0</v>
      </c>
      <c r="NB177" s="273"/>
      <c r="NC177" s="273"/>
      <c r="ND177" s="273"/>
      <c r="NE177" s="273"/>
      <c r="NF177" s="273"/>
      <c r="NG177" s="273"/>
      <c r="NH177" s="273"/>
      <c r="NI177" s="273"/>
      <c r="NJ177" s="273"/>
      <c r="NK177" s="273"/>
      <c r="NL177" s="273"/>
      <c r="NM177" s="273"/>
      <c r="NN177" s="273"/>
      <c r="NO177" s="273"/>
      <c r="NP177" s="273"/>
      <c r="NQ177" s="273"/>
      <c r="NR177" s="273"/>
      <c r="NS177" s="273"/>
      <c r="NT177" s="273"/>
      <c r="NU177" s="363"/>
      <c r="NV177" s="363"/>
      <c r="NW177" s="363"/>
      <c r="NX177" s="363"/>
      <c r="NY177" s="363"/>
      <c r="NZ177" s="363"/>
      <c r="OA177" s="363"/>
      <c r="OB177" s="363"/>
      <c r="OC177" s="363"/>
      <c r="OD177" s="363"/>
      <c r="OE177" s="363"/>
      <c r="OF177" s="242">
        <f t="shared" si="604"/>
        <v>0</v>
      </c>
      <c r="OI177" s="273"/>
      <c r="OJ177" s="273"/>
      <c r="OK177" s="273"/>
      <c r="OL177" s="273"/>
      <c r="OM177" s="273"/>
      <c r="ON177" s="273"/>
      <c r="OO177" s="273"/>
      <c r="OP177" s="273"/>
      <c r="OQ177" s="273"/>
      <c r="OR177" s="273"/>
      <c r="OS177" s="273"/>
      <c r="OT177" s="273"/>
      <c r="OU177" s="273"/>
      <c r="OV177" s="273"/>
      <c r="OW177" s="273"/>
      <c r="OX177" s="273"/>
      <c r="OY177" s="273"/>
      <c r="OZ177" s="273"/>
      <c r="PA177" s="273"/>
      <c r="PB177" s="363"/>
      <c r="PC177" s="363"/>
      <c r="PD177" s="363"/>
      <c r="PE177" s="363"/>
      <c r="PF177" s="363"/>
      <c r="PG177" s="363"/>
      <c r="PH177" s="363"/>
      <c r="PI177" s="363"/>
      <c r="PJ177" s="363"/>
      <c r="PK177" s="363"/>
      <c r="PL177" s="363"/>
      <c r="PM177" s="240">
        <f t="shared" si="607"/>
        <v>0</v>
      </c>
      <c r="PP177" s="273"/>
      <c r="PQ177" s="273"/>
      <c r="PR177" s="273"/>
      <c r="PS177" s="273"/>
      <c r="PT177" s="273"/>
      <c r="PU177" s="273"/>
      <c r="PV177" s="273"/>
      <c r="PW177" s="273"/>
      <c r="PX177" s="273"/>
      <c r="PY177" s="273"/>
      <c r="PZ177" s="273"/>
      <c r="QA177" s="273"/>
      <c r="QB177" s="273"/>
      <c r="QC177" s="273"/>
      <c r="QD177" s="273"/>
      <c r="QE177" s="273"/>
      <c r="QF177" s="273"/>
      <c r="QG177" s="273"/>
      <c r="QH177" s="273"/>
      <c r="QI177" s="363"/>
      <c r="QJ177" s="363"/>
      <c r="QK177" s="363"/>
      <c r="QL177" s="363"/>
      <c r="QM177" s="363"/>
      <c r="QN177" s="363"/>
      <c r="QO177" s="363"/>
      <c r="QP177" s="363"/>
      <c r="QQ177" s="363"/>
      <c r="QR177" s="363"/>
      <c r="QS177" s="363"/>
      <c r="QT177" s="242">
        <f t="shared" si="613"/>
        <v>0</v>
      </c>
      <c r="QU177" s="235"/>
      <c r="QV177" s="235"/>
      <c r="QW177" s="273"/>
      <c r="QX177" s="273"/>
      <c r="QY177" s="273"/>
      <c r="QZ177" s="273"/>
      <c r="RA177" s="273"/>
      <c r="RB177" s="273"/>
      <c r="RC177" s="273"/>
      <c r="RD177" s="273"/>
      <c r="RE177" s="273"/>
      <c r="RF177" s="273"/>
      <c r="RG177" s="273"/>
      <c r="RH177" s="273"/>
      <c r="RI177" s="273"/>
      <c r="RJ177" s="273"/>
      <c r="RK177" s="273"/>
      <c r="RL177" s="273"/>
      <c r="RM177" s="273"/>
      <c r="RN177" s="273"/>
      <c r="RO177" s="273"/>
      <c r="RP177" s="363"/>
      <c r="RQ177" s="363"/>
      <c r="RR177" s="363"/>
      <c r="RS177" s="363"/>
      <c r="RT177" s="363"/>
      <c r="RU177" s="363"/>
      <c r="RV177" s="363"/>
      <c r="RW177" s="363"/>
      <c r="RX177" s="363"/>
      <c r="RY177" s="363"/>
      <c r="RZ177" s="363"/>
      <c r="SA177" s="363"/>
    </row>
    <row r="178" spans="1:495" ht="15" hidden="1" outlineLevel="1">
      <c r="A178" s="604">
        <f t="shared" si="349"/>
        <v>166</v>
      </c>
      <c r="B178" s="521" t="s">
        <v>132</v>
      </c>
      <c r="C178" s="363"/>
      <c r="D178" s="273"/>
      <c r="E178" s="273"/>
      <c r="F178" s="363"/>
      <c r="G178" s="363"/>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524"/>
      <c r="AI178" s="524"/>
      <c r="AJ178" s="273"/>
      <c r="AK178" s="273"/>
      <c r="AL178" s="273"/>
      <c r="AM178" s="273"/>
      <c r="AN178" s="273"/>
      <c r="AO178" s="273"/>
      <c r="AP178" s="273"/>
      <c r="AQ178" s="273"/>
      <c r="AR178" s="273"/>
      <c r="AS178" s="273"/>
      <c r="AT178" s="273"/>
      <c r="AU178" s="273"/>
      <c r="AV178" s="273"/>
      <c r="AW178" s="273"/>
      <c r="AX178" s="273"/>
      <c r="AY178" s="273"/>
      <c r="AZ178" s="273"/>
      <c r="BA178" s="273"/>
      <c r="BB178" s="363"/>
      <c r="BC178" s="363"/>
      <c r="BD178" s="363"/>
      <c r="BE178" s="363"/>
      <c r="BF178" s="363"/>
      <c r="BG178" s="363"/>
      <c r="BH178" s="363"/>
      <c r="BI178" s="363"/>
      <c r="BJ178" s="363"/>
      <c r="BK178" s="363"/>
      <c r="BL178" s="363"/>
      <c r="BM178" s="363"/>
      <c r="BN178" s="363"/>
      <c r="BO178" s="524"/>
      <c r="BP178" s="524"/>
      <c r="BQ178" s="273"/>
      <c r="BR178" s="273"/>
      <c r="BS178" s="273"/>
      <c r="BT178" s="273"/>
      <c r="BU178" s="273"/>
      <c r="BV178" s="273"/>
      <c r="BW178" s="273"/>
      <c r="BX178" s="273"/>
      <c r="BY178" s="273"/>
      <c r="BZ178" s="273"/>
      <c r="CA178" s="273"/>
      <c r="CB178" s="273"/>
      <c r="CC178" s="273"/>
      <c r="CD178" s="273"/>
      <c r="CE178" s="273"/>
      <c r="CF178" s="273"/>
      <c r="CG178" s="273"/>
      <c r="CH178" s="273"/>
      <c r="CI178" s="363"/>
      <c r="CJ178" s="363"/>
      <c r="CK178" s="363"/>
      <c r="CL178" s="363"/>
      <c r="CM178" s="363"/>
      <c r="CN178" s="363"/>
      <c r="CO178" s="363"/>
      <c r="CP178" s="363"/>
      <c r="CQ178" s="363"/>
      <c r="CR178" s="363"/>
      <c r="CS178" s="363"/>
      <c r="CT178" s="363"/>
      <c r="CU178" s="363"/>
      <c r="CV178" s="524"/>
      <c r="CW178" s="524"/>
      <c r="CX178" s="273"/>
      <c r="CY178" s="273"/>
      <c r="CZ178" s="273"/>
      <c r="DA178" s="273"/>
      <c r="DB178" s="273"/>
      <c r="DC178" s="273"/>
      <c r="DD178" s="273"/>
      <c r="DE178" s="273"/>
      <c r="DF178" s="273"/>
      <c r="DG178" s="273"/>
      <c r="DH178" s="273"/>
      <c r="DI178" s="273"/>
      <c r="DJ178" s="273"/>
      <c r="DK178" s="273"/>
      <c r="DL178" s="273"/>
      <c r="DM178" s="273"/>
      <c r="DN178" s="273"/>
      <c r="DO178" s="273"/>
      <c r="DP178" s="363"/>
      <c r="DQ178" s="363"/>
      <c r="DR178" s="363"/>
      <c r="DS178" s="363"/>
      <c r="DT178" s="363"/>
      <c r="DU178" s="363"/>
      <c r="DV178" s="363"/>
      <c r="DW178" s="363"/>
      <c r="DX178" s="363"/>
      <c r="DY178" s="363"/>
      <c r="DZ178" s="363"/>
      <c r="EA178" s="363"/>
      <c r="EB178" s="363"/>
      <c r="EC178" s="524"/>
      <c r="ED178" s="524"/>
      <c r="EE178" s="273"/>
      <c r="EF178" s="273"/>
      <c r="EG178" s="273"/>
      <c r="EH178" s="273"/>
      <c r="EI178" s="273"/>
      <c r="EJ178" s="273"/>
      <c r="EK178" s="273"/>
      <c r="EL178" s="273"/>
      <c r="EM178" s="273"/>
      <c r="EN178" s="273"/>
      <c r="EO178" s="273"/>
      <c r="EP178" s="273"/>
      <c r="EQ178" s="273"/>
      <c r="ER178" s="273"/>
      <c r="ES178" s="273"/>
      <c r="ET178" s="273"/>
      <c r="EU178" s="273"/>
      <c r="EV178" s="273"/>
      <c r="EW178" s="363"/>
      <c r="EX178" s="363"/>
      <c r="EY178" s="363"/>
      <c r="EZ178" s="363"/>
      <c r="FA178" s="363"/>
      <c r="FB178" s="363"/>
      <c r="FC178" s="363"/>
      <c r="FD178" s="363"/>
      <c r="FE178" s="363"/>
      <c r="FF178" s="363"/>
      <c r="FG178" s="363"/>
      <c r="FH178" s="363"/>
      <c r="FI178" s="363"/>
      <c r="FJ178" s="524"/>
      <c r="FK178" s="524"/>
      <c r="FL178" s="273"/>
      <c r="FM178" s="273"/>
      <c r="FN178" s="273"/>
      <c r="FO178" s="273"/>
      <c r="FP178" s="273"/>
      <c r="FQ178" s="273"/>
      <c r="FR178" s="273"/>
      <c r="FS178" s="273"/>
      <c r="FT178" s="273"/>
      <c r="FU178" s="273"/>
      <c r="FV178" s="273"/>
      <c r="FW178" s="273"/>
      <c r="FX178" s="273"/>
      <c r="FY178" s="273"/>
      <c r="FZ178" s="273"/>
      <c r="GA178" s="273"/>
      <c r="GB178" s="273"/>
      <c r="GC178" s="273"/>
      <c r="GD178" s="363"/>
      <c r="GE178" s="363"/>
      <c r="GF178" s="363"/>
      <c r="GG178" s="363"/>
      <c r="GH178" s="363"/>
      <c r="GI178" s="363"/>
      <c r="GJ178" s="363"/>
      <c r="GK178" s="363"/>
      <c r="GL178" s="363"/>
      <c r="GM178" s="363"/>
      <c r="GN178" s="363"/>
      <c r="GO178" s="363"/>
      <c r="GP178" s="363"/>
      <c r="GQ178" s="524"/>
      <c r="GR178" s="524"/>
      <c r="GS178" s="273"/>
      <c r="GT178" s="273"/>
      <c r="GU178" s="273"/>
      <c r="GV178" s="273"/>
      <c r="GW178" s="273"/>
      <c r="GX178" s="273"/>
      <c r="GY178" s="273"/>
      <c r="GZ178" s="273"/>
      <c r="HA178" s="273"/>
      <c r="HB178" s="273"/>
      <c r="HC178" s="273"/>
      <c r="HD178" s="273"/>
      <c r="HE178" s="273"/>
      <c r="HF178" s="273"/>
      <c r="HG178" s="273"/>
      <c r="HH178" s="273"/>
      <c r="HI178" s="273"/>
      <c r="HJ178" s="273"/>
      <c r="HK178" s="363"/>
      <c r="HL178" s="363"/>
      <c r="HM178" s="363"/>
      <c r="HN178" s="363"/>
      <c r="HO178" s="363"/>
      <c r="HP178" s="363"/>
      <c r="HQ178" s="363"/>
      <c r="HR178" s="363"/>
      <c r="HS178" s="363"/>
      <c r="HT178" s="363"/>
      <c r="HU178" s="363"/>
      <c r="HV178" s="363"/>
      <c r="HW178" s="363"/>
      <c r="HZ178" s="273"/>
      <c r="IA178" s="273"/>
      <c r="IB178" s="273"/>
      <c r="IC178" s="273"/>
      <c r="ID178" s="273"/>
      <c r="IE178" s="273"/>
      <c r="IF178" s="273"/>
      <c r="IG178" s="273"/>
      <c r="IH178" s="273"/>
      <c r="II178" s="273"/>
      <c r="IJ178" s="273"/>
      <c r="IK178" s="273"/>
      <c r="IL178" s="273"/>
      <c r="IM178" s="273"/>
      <c r="IN178" s="273"/>
      <c r="IO178" s="273"/>
      <c r="IP178" s="273"/>
      <c r="IQ178" s="273"/>
      <c r="IR178" s="363"/>
      <c r="IS178" s="363"/>
      <c r="IT178" s="363"/>
      <c r="IU178" s="363"/>
      <c r="IV178" s="363"/>
      <c r="IW178" s="363"/>
      <c r="IX178" s="363"/>
      <c r="IY178" s="363"/>
      <c r="IZ178" s="363"/>
      <c r="JA178" s="363"/>
      <c r="JB178" s="363"/>
      <c r="JC178" s="382"/>
      <c r="JD178" s="273">
        <f t="shared" si="594"/>
        <v>0</v>
      </c>
      <c r="JE178" s="234"/>
      <c r="JG178" s="273"/>
      <c r="JH178" s="273"/>
      <c r="JI178" s="273"/>
      <c r="JJ178" s="273"/>
      <c r="JK178" s="273"/>
      <c r="JL178" s="273"/>
      <c r="JM178" s="273"/>
      <c r="JN178" s="273"/>
      <c r="JO178" s="273"/>
      <c r="JP178" s="273"/>
      <c r="JQ178" s="273"/>
      <c r="JR178" s="273"/>
      <c r="JS178" s="273"/>
      <c r="JT178" s="273"/>
      <c r="JU178" s="273"/>
      <c r="JV178" s="273"/>
      <c r="JW178" s="273"/>
      <c r="JX178" s="273"/>
      <c r="JY178" s="363"/>
      <c r="JZ178" s="363"/>
      <c r="KA178" s="363"/>
      <c r="KB178" s="363"/>
      <c r="KC178" s="363"/>
      <c r="KD178" s="363"/>
      <c r="KE178" s="363"/>
      <c r="KF178" s="363"/>
      <c r="KG178" s="363"/>
      <c r="KH178" s="363"/>
      <c r="KI178" s="363"/>
      <c r="KJ178" s="363"/>
      <c r="KK178" s="240">
        <f t="shared" si="612"/>
        <v>0</v>
      </c>
      <c r="KL178" s="234"/>
      <c r="KN178" s="273"/>
      <c r="KO178" s="273"/>
      <c r="KP178" s="273"/>
      <c r="KQ178" s="273"/>
      <c r="KR178" s="273"/>
      <c r="KS178" s="273"/>
      <c r="KT178" s="273"/>
      <c r="KU178" s="273"/>
      <c r="KV178" s="273"/>
      <c r="KW178" s="273"/>
      <c r="KX178" s="273"/>
      <c r="KY178" s="273"/>
      <c r="KZ178" s="273"/>
      <c r="LA178" s="273"/>
      <c r="LB178" s="273"/>
      <c r="LC178" s="273"/>
      <c r="LD178" s="273"/>
      <c r="LE178" s="273"/>
      <c r="LF178" s="363"/>
      <c r="LG178" s="363"/>
      <c r="LH178" s="363"/>
      <c r="LI178" s="363"/>
      <c r="LJ178" s="363"/>
      <c r="LK178" s="363"/>
      <c r="LL178" s="363"/>
      <c r="LM178" s="363"/>
      <c r="LN178" s="363"/>
      <c r="LO178" s="363"/>
      <c r="LP178" s="363"/>
      <c r="LQ178" s="363"/>
      <c r="LR178" s="242">
        <f t="shared" si="599"/>
        <v>0</v>
      </c>
      <c r="LU178" s="273"/>
      <c r="LV178" s="273"/>
      <c r="LW178" s="273"/>
      <c r="LX178" s="273"/>
      <c r="LY178" s="273"/>
      <c r="LZ178" s="273"/>
      <c r="MA178" s="273"/>
      <c r="MB178" s="273"/>
      <c r="MC178" s="273"/>
      <c r="MD178" s="273"/>
      <c r="ME178" s="273"/>
      <c r="MF178" s="273"/>
      <c r="MG178" s="273"/>
      <c r="MH178" s="273"/>
      <c r="MI178" s="273"/>
      <c r="MJ178" s="273"/>
      <c r="MK178" s="273"/>
      <c r="ML178" s="273"/>
      <c r="MM178" s="363"/>
      <c r="MN178" s="363"/>
      <c r="MO178" s="363"/>
      <c r="MP178" s="363"/>
      <c r="MQ178" s="363"/>
      <c r="MR178" s="363"/>
      <c r="MS178" s="363"/>
      <c r="MT178" s="363"/>
      <c r="MU178" s="363"/>
      <c r="MV178" s="363"/>
      <c r="MW178" s="363"/>
      <c r="MX178" s="363"/>
      <c r="MY178" s="242">
        <f t="shared" si="602"/>
        <v>0</v>
      </c>
      <c r="NB178" s="273"/>
      <c r="NC178" s="273"/>
      <c r="ND178" s="273"/>
      <c r="NE178" s="273"/>
      <c r="NF178" s="273"/>
      <c r="NG178" s="273"/>
      <c r="NH178" s="273"/>
      <c r="NI178" s="273"/>
      <c r="NJ178" s="273"/>
      <c r="NK178" s="273"/>
      <c r="NL178" s="273"/>
      <c r="NM178" s="273"/>
      <c r="NN178" s="273"/>
      <c r="NO178" s="273"/>
      <c r="NP178" s="273"/>
      <c r="NQ178" s="273"/>
      <c r="NR178" s="273"/>
      <c r="NS178" s="273"/>
      <c r="NT178" s="363"/>
      <c r="NU178" s="363"/>
      <c r="NV178" s="363"/>
      <c r="NW178" s="363"/>
      <c r="NX178" s="363"/>
      <c r="NY178" s="363"/>
      <c r="NZ178" s="363"/>
      <c r="OA178" s="363"/>
      <c r="OB178" s="363"/>
      <c r="OC178" s="363"/>
      <c r="OD178" s="363"/>
      <c r="OE178" s="363"/>
      <c r="OF178" s="242">
        <f t="shared" si="604"/>
        <v>0</v>
      </c>
      <c r="OI178" s="273"/>
      <c r="OJ178" s="273"/>
      <c r="OK178" s="273"/>
      <c r="OL178" s="273"/>
      <c r="OM178" s="273"/>
      <c r="ON178" s="273"/>
      <c r="OO178" s="273"/>
      <c r="OP178" s="273"/>
      <c r="OQ178" s="273"/>
      <c r="OR178" s="273"/>
      <c r="OS178" s="273"/>
      <c r="OT178" s="273"/>
      <c r="OU178" s="273"/>
      <c r="OV178" s="273"/>
      <c r="OW178" s="273"/>
      <c r="OX178" s="273"/>
      <c r="OY178" s="273"/>
      <c r="OZ178" s="273"/>
      <c r="PA178" s="363"/>
      <c r="PB178" s="363"/>
      <c r="PC178" s="363"/>
      <c r="PD178" s="363"/>
      <c r="PE178" s="363"/>
      <c r="PF178" s="363"/>
      <c r="PG178" s="363"/>
      <c r="PH178" s="363"/>
      <c r="PI178" s="363"/>
      <c r="PJ178" s="363"/>
      <c r="PK178" s="363"/>
      <c r="PL178" s="363"/>
      <c r="PM178" s="240">
        <f t="shared" si="607"/>
        <v>0</v>
      </c>
      <c r="PP178" s="273"/>
      <c r="PQ178" s="273"/>
      <c r="PR178" s="273"/>
      <c r="PS178" s="273"/>
      <c r="PT178" s="273"/>
      <c r="PU178" s="273"/>
      <c r="PV178" s="273"/>
      <c r="PW178" s="273"/>
      <c r="PX178" s="273"/>
      <c r="PY178" s="273"/>
      <c r="PZ178" s="273"/>
      <c r="QA178" s="273"/>
      <c r="QB178" s="273"/>
      <c r="QC178" s="273"/>
      <c r="QD178" s="273"/>
      <c r="QE178" s="273"/>
      <c r="QF178" s="273"/>
      <c r="QG178" s="273"/>
      <c r="QH178" s="363"/>
      <c r="QI178" s="363"/>
      <c r="QJ178" s="363"/>
      <c r="QK178" s="363"/>
      <c r="QL178" s="363"/>
      <c r="QM178" s="363"/>
      <c r="QN178" s="363"/>
      <c r="QO178" s="363"/>
      <c r="QP178" s="363"/>
      <c r="QQ178" s="363"/>
      <c r="QR178" s="363"/>
      <c r="QS178" s="363"/>
      <c r="QT178" s="242">
        <f t="shared" si="613"/>
        <v>0</v>
      </c>
      <c r="QU178" s="235"/>
      <c r="QV178" s="235"/>
      <c r="QW178" s="273"/>
      <c r="QX178" s="273"/>
      <c r="QY178" s="273"/>
      <c r="QZ178" s="273"/>
      <c r="RA178" s="273"/>
      <c r="RB178" s="273"/>
      <c r="RC178" s="273"/>
      <c r="RD178" s="273"/>
      <c r="RE178" s="273"/>
      <c r="RF178" s="273"/>
      <c r="RG178" s="273"/>
      <c r="RH178" s="273"/>
      <c r="RI178" s="273"/>
      <c r="RJ178" s="273"/>
      <c r="RK178" s="273"/>
      <c r="RL178" s="273"/>
      <c r="RM178" s="273"/>
      <c r="RN178" s="273"/>
      <c r="RO178" s="363"/>
      <c r="RP178" s="363"/>
      <c r="RQ178" s="363"/>
      <c r="RR178" s="363"/>
      <c r="RS178" s="363"/>
      <c r="RT178" s="363"/>
      <c r="RU178" s="363"/>
      <c r="RV178" s="363"/>
      <c r="RW178" s="363"/>
      <c r="RX178" s="363"/>
      <c r="RY178" s="363"/>
      <c r="RZ178" s="363"/>
      <c r="SA178" s="363"/>
    </row>
    <row r="179" spans="1:495" ht="15" hidden="1" outlineLevel="1">
      <c r="A179" s="604">
        <f t="shared" si="349"/>
        <v>167</v>
      </c>
      <c r="B179" s="286"/>
      <c r="C179" s="363"/>
      <c r="D179" s="273">
        <v>0</v>
      </c>
      <c r="E179" s="273">
        <v>0</v>
      </c>
      <c r="F179" s="363"/>
      <c r="G179" s="363">
        <v>0</v>
      </c>
      <c r="H179" s="363"/>
      <c r="I179" s="363"/>
      <c r="J179" s="363"/>
      <c r="K179" s="363"/>
      <c r="L179" s="363">
        <v>0</v>
      </c>
      <c r="M179" s="363">
        <v>0</v>
      </c>
      <c r="N179" s="363">
        <v>0</v>
      </c>
      <c r="O179" s="363">
        <v>0</v>
      </c>
      <c r="P179" s="363">
        <v>0</v>
      </c>
      <c r="Q179" s="363"/>
      <c r="R179" s="363"/>
      <c r="S179" s="363"/>
      <c r="T179" s="363">
        <v>0</v>
      </c>
      <c r="U179" s="363">
        <v>0</v>
      </c>
      <c r="V179" s="363">
        <v>0</v>
      </c>
      <c r="W179" s="363"/>
      <c r="X179" s="363"/>
      <c r="Y179" s="363"/>
      <c r="Z179" s="363"/>
      <c r="AA179" s="363"/>
      <c r="AB179" s="363">
        <v>0</v>
      </c>
      <c r="AC179" s="363">
        <v>0</v>
      </c>
      <c r="AD179" s="363">
        <v>0</v>
      </c>
      <c r="AE179" s="363"/>
      <c r="AF179" s="363"/>
      <c r="AG179" s="363"/>
      <c r="AH179" s="524"/>
      <c r="AI179" s="524"/>
      <c r="AJ179" s="273"/>
      <c r="AK179" s="273">
        <v>0</v>
      </c>
      <c r="AL179" s="273">
        <v>0</v>
      </c>
      <c r="AM179" s="273">
        <v>0</v>
      </c>
      <c r="AN179" s="273">
        <v>0</v>
      </c>
      <c r="AO179" s="273">
        <v>0</v>
      </c>
      <c r="AP179" s="273">
        <v>0</v>
      </c>
      <c r="AQ179" s="273">
        <v>0</v>
      </c>
      <c r="AR179" s="273">
        <v>0</v>
      </c>
      <c r="AS179" s="273">
        <v>0</v>
      </c>
      <c r="AT179" s="273">
        <v>0</v>
      </c>
      <c r="AU179" s="273">
        <v>0</v>
      </c>
      <c r="AV179" s="273">
        <v>0</v>
      </c>
      <c r="AW179" s="273">
        <v>0</v>
      </c>
      <c r="AX179" s="273">
        <v>0</v>
      </c>
      <c r="AY179" s="273">
        <v>0</v>
      </c>
      <c r="AZ179" s="273">
        <v>0</v>
      </c>
      <c r="BA179" s="273">
        <v>0</v>
      </c>
      <c r="BB179" s="363"/>
      <c r="BC179" s="363">
        <v>0</v>
      </c>
      <c r="BD179" s="363"/>
      <c r="BE179" s="363">
        <v>0</v>
      </c>
      <c r="BF179" s="363"/>
      <c r="BG179" s="363">
        <v>0</v>
      </c>
      <c r="BH179" s="363"/>
      <c r="BI179" s="363"/>
      <c r="BJ179" s="363"/>
      <c r="BK179" s="363">
        <v>0</v>
      </c>
      <c r="BL179" s="363"/>
      <c r="BM179" s="363"/>
      <c r="BN179" s="363"/>
      <c r="BO179" s="524"/>
      <c r="BP179" s="524"/>
      <c r="BQ179" s="273"/>
      <c r="BR179" s="273">
        <v>0</v>
      </c>
      <c r="BS179" s="273">
        <v>0</v>
      </c>
      <c r="BT179" s="273">
        <v>0</v>
      </c>
      <c r="BU179" s="273">
        <v>0</v>
      </c>
      <c r="BV179" s="273">
        <v>0</v>
      </c>
      <c r="BW179" s="273">
        <v>0</v>
      </c>
      <c r="BX179" s="273">
        <v>0</v>
      </c>
      <c r="BY179" s="273">
        <v>0</v>
      </c>
      <c r="BZ179" s="273">
        <v>0</v>
      </c>
      <c r="CA179" s="273">
        <v>0</v>
      </c>
      <c r="CB179" s="273">
        <v>0</v>
      </c>
      <c r="CC179" s="273">
        <v>0</v>
      </c>
      <c r="CD179" s="273">
        <v>0</v>
      </c>
      <c r="CE179" s="273">
        <v>0</v>
      </c>
      <c r="CF179" s="273">
        <v>0</v>
      </c>
      <c r="CG179" s="273">
        <v>0</v>
      </c>
      <c r="CH179" s="273">
        <v>0</v>
      </c>
      <c r="CI179" s="363">
        <v>0</v>
      </c>
      <c r="CJ179" s="363">
        <v>0</v>
      </c>
      <c r="CK179" s="363"/>
      <c r="CL179" s="363">
        <v>0</v>
      </c>
      <c r="CM179" s="363"/>
      <c r="CN179" s="363">
        <v>0</v>
      </c>
      <c r="CO179" s="363"/>
      <c r="CP179" s="363"/>
      <c r="CQ179" s="363"/>
      <c r="CR179" s="363">
        <v>0</v>
      </c>
      <c r="CS179" s="363"/>
      <c r="CT179" s="363"/>
      <c r="CU179" s="363"/>
      <c r="CV179" s="524"/>
      <c r="CW179" s="524"/>
      <c r="CX179" s="273"/>
      <c r="CY179" s="273">
        <v>0</v>
      </c>
      <c r="CZ179" s="273">
        <v>0</v>
      </c>
      <c r="DA179" s="273">
        <v>0</v>
      </c>
      <c r="DB179" s="273">
        <v>0</v>
      </c>
      <c r="DC179" s="273">
        <v>0</v>
      </c>
      <c r="DD179" s="273">
        <v>0</v>
      </c>
      <c r="DE179" s="273">
        <v>0</v>
      </c>
      <c r="DF179" s="273">
        <v>0</v>
      </c>
      <c r="DG179" s="273">
        <v>0</v>
      </c>
      <c r="DH179" s="273">
        <v>0</v>
      </c>
      <c r="DI179" s="273">
        <v>0</v>
      </c>
      <c r="DJ179" s="273">
        <v>0</v>
      </c>
      <c r="DK179" s="273">
        <v>0</v>
      </c>
      <c r="DL179" s="273">
        <v>0</v>
      </c>
      <c r="DM179" s="273">
        <v>0</v>
      </c>
      <c r="DN179" s="273">
        <v>0</v>
      </c>
      <c r="DO179" s="273">
        <v>0</v>
      </c>
      <c r="DP179" s="363">
        <v>0</v>
      </c>
      <c r="DQ179" s="363">
        <v>0</v>
      </c>
      <c r="DR179" s="363"/>
      <c r="DS179" s="363">
        <v>0</v>
      </c>
      <c r="DT179" s="363"/>
      <c r="DU179" s="363">
        <v>0</v>
      </c>
      <c r="DV179" s="363"/>
      <c r="DW179" s="363"/>
      <c r="DX179" s="363"/>
      <c r="DY179" s="363">
        <v>0</v>
      </c>
      <c r="DZ179" s="363"/>
      <c r="EA179" s="363"/>
      <c r="EB179" s="363"/>
      <c r="EC179" s="524"/>
      <c r="ED179" s="524"/>
      <c r="EE179" s="273"/>
      <c r="EF179" s="273">
        <v>0</v>
      </c>
      <c r="EG179" s="273">
        <v>0</v>
      </c>
      <c r="EH179" s="273">
        <v>0</v>
      </c>
      <c r="EI179" s="273">
        <v>0</v>
      </c>
      <c r="EJ179" s="273">
        <v>0</v>
      </c>
      <c r="EK179" s="273">
        <v>0</v>
      </c>
      <c r="EL179" s="273">
        <v>0</v>
      </c>
      <c r="EM179" s="273">
        <v>0</v>
      </c>
      <c r="EN179" s="273">
        <v>0</v>
      </c>
      <c r="EO179" s="273">
        <v>0</v>
      </c>
      <c r="EP179" s="273">
        <v>0</v>
      </c>
      <c r="EQ179" s="273">
        <v>0</v>
      </c>
      <c r="ER179" s="273">
        <v>0</v>
      </c>
      <c r="ES179" s="273">
        <v>0</v>
      </c>
      <c r="ET179" s="273">
        <v>0</v>
      </c>
      <c r="EU179" s="273">
        <v>0</v>
      </c>
      <c r="EV179" s="273">
        <v>0</v>
      </c>
      <c r="EW179" s="363">
        <v>0</v>
      </c>
      <c r="EX179" s="363">
        <v>0</v>
      </c>
      <c r="EY179" s="363"/>
      <c r="EZ179" s="363">
        <v>0</v>
      </c>
      <c r="FA179" s="363"/>
      <c r="FB179" s="363">
        <v>0</v>
      </c>
      <c r="FC179" s="363"/>
      <c r="FD179" s="363"/>
      <c r="FE179" s="363"/>
      <c r="FF179" s="363">
        <v>0</v>
      </c>
      <c r="FG179" s="363"/>
      <c r="FH179" s="363"/>
      <c r="FI179" s="363"/>
      <c r="FJ179" s="524"/>
      <c r="FK179" s="524"/>
      <c r="FL179" s="273"/>
      <c r="FM179" s="273">
        <v>0</v>
      </c>
      <c r="FN179" s="273">
        <v>0</v>
      </c>
      <c r="FO179" s="273">
        <v>0</v>
      </c>
      <c r="FP179" s="273">
        <v>0</v>
      </c>
      <c r="FQ179" s="273">
        <v>0</v>
      </c>
      <c r="FR179" s="273">
        <v>0</v>
      </c>
      <c r="FS179" s="273">
        <v>0</v>
      </c>
      <c r="FT179" s="273">
        <v>0</v>
      </c>
      <c r="FU179" s="273">
        <v>0</v>
      </c>
      <c r="FV179" s="273">
        <v>0</v>
      </c>
      <c r="FW179" s="273">
        <v>0</v>
      </c>
      <c r="FX179" s="273">
        <v>0</v>
      </c>
      <c r="FY179" s="273">
        <v>0</v>
      </c>
      <c r="FZ179" s="273">
        <v>0</v>
      </c>
      <c r="GA179" s="273">
        <v>0</v>
      </c>
      <c r="GB179" s="273">
        <v>0</v>
      </c>
      <c r="GC179" s="273">
        <v>0</v>
      </c>
      <c r="GD179" s="363">
        <v>0</v>
      </c>
      <c r="GE179" s="363">
        <v>0</v>
      </c>
      <c r="GF179" s="363"/>
      <c r="GG179" s="363">
        <v>0</v>
      </c>
      <c r="GH179" s="363"/>
      <c r="GI179" s="363">
        <v>0</v>
      </c>
      <c r="GJ179" s="363"/>
      <c r="GK179" s="363"/>
      <c r="GL179" s="363"/>
      <c r="GM179" s="363">
        <v>0</v>
      </c>
      <c r="GN179" s="363"/>
      <c r="GO179" s="363"/>
      <c r="GP179" s="363"/>
      <c r="GQ179" s="524"/>
      <c r="GR179" s="524"/>
      <c r="GS179" s="273"/>
      <c r="GT179" s="273"/>
      <c r="GU179" s="273"/>
      <c r="GV179" s="273"/>
      <c r="GW179" s="273"/>
      <c r="GX179" s="273"/>
      <c r="GY179" s="273"/>
      <c r="GZ179" s="273"/>
      <c r="HA179" s="273"/>
      <c r="HB179" s="273"/>
      <c r="HC179" s="273"/>
      <c r="HD179" s="273"/>
      <c r="HE179" s="273"/>
      <c r="HF179" s="273"/>
      <c r="HG179" s="273"/>
      <c r="HH179" s="273"/>
      <c r="HI179" s="273"/>
      <c r="HJ179" s="273"/>
      <c r="HK179" s="363"/>
      <c r="HL179" s="363"/>
      <c r="HM179" s="363"/>
      <c r="HN179" s="363"/>
      <c r="HO179" s="363"/>
      <c r="HP179" s="363"/>
      <c r="HQ179" s="363"/>
      <c r="HR179" s="363"/>
      <c r="HS179" s="363"/>
      <c r="HT179" s="363"/>
      <c r="HU179" s="363"/>
      <c r="HV179" s="363"/>
      <c r="HW179" s="363"/>
      <c r="HZ179" s="273"/>
      <c r="IA179" s="273"/>
      <c r="IB179" s="273">
        <v>0</v>
      </c>
      <c r="IC179" s="273">
        <v>0</v>
      </c>
      <c r="ID179" s="273">
        <v>0</v>
      </c>
      <c r="IE179" s="273">
        <v>0</v>
      </c>
      <c r="IF179" s="273">
        <v>0</v>
      </c>
      <c r="IG179" s="273">
        <v>0</v>
      </c>
      <c r="IH179" s="273">
        <v>0</v>
      </c>
      <c r="II179" s="273">
        <v>0</v>
      </c>
      <c r="IJ179" s="273">
        <v>0</v>
      </c>
      <c r="IK179" s="273">
        <v>0</v>
      </c>
      <c r="IL179" s="273">
        <v>0</v>
      </c>
      <c r="IM179" s="273">
        <v>0</v>
      </c>
      <c r="IN179" s="273">
        <v>0</v>
      </c>
      <c r="IO179" s="273">
        <v>0</v>
      </c>
      <c r="IP179" s="273">
        <v>0</v>
      </c>
      <c r="IQ179" s="273">
        <v>0</v>
      </c>
      <c r="IR179" s="363"/>
      <c r="IS179" s="363"/>
      <c r="IT179" s="363"/>
      <c r="IU179" s="363"/>
      <c r="IV179" s="363"/>
      <c r="IW179" s="363"/>
      <c r="IX179" s="363"/>
      <c r="IY179" s="363"/>
      <c r="IZ179" s="363"/>
      <c r="JA179" s="363">
        <v>0</v>
      </c>
      <c r="JB179" s="363"/>
      <c r="JC179" s="382"/>
      <c r="JD179" s="273">
        <f t="shared" si="594"/>
        <v>0</v>
      </c>
      <c r="JE179" s="234"/>
      <c r="JG179" s="273"/>
      <c r="JH179" s="273"/>
      <c r="JI179" s="273"/>
      <c r="JJ179" s="273">
        <v>-472985</v>
      </c>
      <c r="JK179" s="273"/>
      <c r="JL179" s="273">
        <v>-472985</v>
      </c>
      <c r="JM179" s="273"/>
      <c r="JN179" s="273"/>
      <c r="JO179" s="273"/>
      <c r="JP179" s="273"/>
      <c r="JQ179" s="273"/>
      <c r="JR179" s="273"/>
      <c r="JS179" s="273"/>
      <c r="JT179" s="273"/>
      <c r="JU179" s="273"/>
      <c r="JV179" s="273"/>
      <c r="JW179" s="273"/>
      <c r="JX179" s="273"/>
      <c r="JY179" s="363"/>
      <c r="JZ179" s="363"/>
      <c r="KA179" s="363"/>
      <c r="KB179" s="363"/>
      <c r="KC179" s="363"/>
      <c r="KD179" s="363"/>
      <c r="KE179" s="363"/>
      <c r="KF179" s="363"/>
      <c r="KG179" s="363"/>
      <c r="KH179" s="363">
        <v>0</v>
      </c>
      <c r="KI179" s="363"/>
      <c r="KJ179" s="363"/>
      <c r="KK179" s="240">
        <f t="shared" si="612"/>
        <v>-472985</v>
      </c>
      <c r="KL179" s="234"/>
      <c r="KN179" s="273"/>
      <c r="KO179" s="273"/>
      <c r="KP179" s="273"/>
      <c r="KQ179" s="273"/>
      <c r="KR179" s="273"/>
      <c r="KS179" s="273"/>
      <c r="KT179" s="273"/>
      <c r="KU179" s="273"/>
      <c r="KV179" s="273"/>
      <c r="KW179" s="273"/>
      <c r="KX179" s="273"/>
      <c r="KY179" s="273"/>
      <c r="KZ179" s="273"/>
      <c r="LA179" s="273"/>
      <c r="LB179" s="273"/>
      <c r="LC179" s="273"/>
      <c r="LD179" s="273"/>
      <c r="LE179" s="273"/>
      <c r="LF179" s="363"/>
      <c r="LG179" s="363"/>
      <c r="LH179" s="363"/>
      <c r="LI179" s="363"/>
      <c r="LJ179" s="363"/>
      <c r="LK179" s="363"/>
      <c r="LL179" s="363"/>
      <c r="LM179" s="363"/>
      <c r="LN179" s="363"/>
      <c r="LO179" s="363">
        <v>0</v>
      </c>
      <c r="LP179" s="363"/>
      <c r="LQ179" s="363"/>
      <c r="LR179" s="242">
        <f t="shared" si="599"/>
        <v>0</v>
      </c>
      <c r="LU179" s="273"/>
      <c r="LV179" s="273"/>
      <c r="LW179" s="273"/>
      <c r="LX179" s="273"/>
      <c r="LY179" s="273"/>
      <c r="LZ179" s="273"/>
      <c r="MA179" s="273"/>
      <c r="MB179" s="273"/>
      <c r="MC179" s="273"/>
      <c r="MD179" s="273"/>
      <c r="ME179" s="273"/>
      <c r="MF179" s="273"/>
      <c r="MG179" s="273"/>
      <c r="MH179" s="273"/>
      <c r="MI179" s="273"/>
      <c r="MJ179" s="273"/>
      <c r="MK179" s="273"/>
      <c r="ML179" s="273"/>
      <c r="MM179" s="363"/>
      <c r="MN179" s="363"/>
      <c r="MO179" s="363"/>
      <c r="MP179" s="363"/>
      <c r="MQ179" s="363"/>
      <c r="MR179" s="363"/>
      <c r="MS179" s="363"/>
      <c r="MT179" s="363"/>
      <c r="MU179" s="363"/>
      <c r="MV179" s="363">
        <v>0</v>
      </c>
      <c r="MW179" s="363"/>
      <c r="MX179" s="363"/>
      <c r="MY179" s="242">
        <f t="shared" si="602"/>
        <v>0</v>
      </c>
      <c r="NB179" s="273"/>
      <c r="NC179" s="273"/>
      <c r="ND179" s="273"/>
      <c r="NE179" s="273"/>
      <c r="NF179" s="273"/>
      <c r="NG179" s="273"/>
      <c r="NH179" s="273"/>
      <c r="NI179" s="273"/>
      <c r="NJ179" s="273"/>
      <c r="NK179" s="273"/>
      <c r="NL179" s="273"/>
      <c r="NM179" s="273"/>
      <c r="NN179" s="273"/>
      <c r="NO179" s="273"/>
      <c r="NP179" s="273"/>
      <c r="NQ179" s="273"/>
      <c r="NR179" s="273"/>
      <c r="NS179" s="273"/>
      <c r="NT179" s="363"/>
      <c r="NU179" s="363"/>
      <c r="NV179" s="363"/>
      <c r="NW179" s="363"/>
      <c r="NX179" s="363"/>
      <c r="NY179" s="363"/>
      <c r="NZ179" s="363"/>
      <c r="OA179" s="363"/>
      <c r="OB179" s="363"/>
      <c r="OC179" s="363">
        <v>0</v>
      </c>
      <c r="OD179" s="363"/>
      <c r="OE179" s="363"/>
      <c r="OF179" s="242">
        <f t="shared" si="604"/>
        <v>0</v>
      </c>
      <c r="OI179" s="273"/>
      <c r="OJ179" s="273"/>
      <c r="OK179" s="273"/>
      <c r="OL179" s="273"/>
      <c r="OM179" s="273"/>
      <c r="ON179" s="273"/>
      <c r="OO179" s="273"/>
      <c r="OP179" s="273"/>
      <c r="OQ179" s="273"/>
      <c r="OR179" s="273"/>
      <c r="OS179" s="273"/>
      <c r="OT179" s="273"/>
      <c r="OU179" s="273"/>
      <c r="OV179" s="273"/>
      <c r="OW179" s="273"/>
      <c r="OX179" s="273"/>
      <c r="OY179" s="273"/>
      <c r="OZ179" s="273"/>
      <c r="PA179" s="363"/>
      <c r="PB179" s="363"/>
      <c r="PC179" s="363"/>
      <c r="PD179" s="363"/>
      <c r="PE179" s="363"/>
      <c r="PF179" s="363"/>
      <c r="PG179" s="363"/>
      <c r="PH179" s="363"/>
      <c r="PI179" s="363"/>
      <c r="PJ179" s="363">
        <v>0</v>
      </c>
      <c r="PK179" s="363"/>
      <c r="PL179" s="363"/>
      <c r="PM179" s="240">
        <f t="shared" si="607"/>
        <v>0</v>
      </c>
      <c r="PP179" s="273"/>
      <c r="PQ179" s="273"/>
      <c r="PR179" s="273"/>
      <c r="PS179" s="273"/>
      <c r="PT179" s="273"/>
      <c r="PU179" s="273"/>
      <c r="PV179" s="273"/>
      <c r="PW179" s="273"/>
      <c r="PX179" s="273"/>
      <c r="PY179" s="273"/>
      <c r="PZ179" s="273"/>
      <c r="QA179" s="273"/>
      <c r="QB179" s="273"/>
      <c r="QC179" s="273"/>
      <c r="QD179" s="273"/>
      <c r="QE179" s="273"/>
      <c r="QF179" s="273"/>
      <c r="QG179" s="273"/>
      <c r="QH179" s="363"/>
      <c r="QI179" s="363"/>
      <c r="QJ179" s="363"/>
      <c r="QK179" s="363"/>
      <c r="QL179" s="363"/>
      <c r="QM179" s="363"/>
      <c r="QN179" s="363"/>
      <c r="QO179" s="363"/>
      <c r="QP179" s="363"/>
      <c r="QQ179" s="363">
        <v>0</v>
      </c>
      <c r="QR179" s="363"/>
      <c r="QS179" s="363"/>
      <c r="QT179" s="242">
        <f t="shared" si="613"/>
        <v>0</v>
      </c>
      <c r="QU179" s="235"/>
      <c r="QV179" s="235"/>
      <c r="QW179" s="273"/>
      <c r="QX179" s="273"/>
      <c r="QY179" s="273"/>
      <c r="QZ179" s="273"/>
      <c r="RA179" s="273"/>
      <c r="RB179" s="273"/>
      <c r="RC179" s="273"/>
      <c r="RD179" s="273"/>
      <c r="RE179" s="273"/>
      <c r="RF179" s="273"/>
      <c r="RG179" s="273"/>
      <c r="RH179" s="273"/>
      <c r="RI179" s="273"/>
      <c r="RJ179" s="273"/>
      <c r="RK179" s="273"/>
      <c r="RL179" s="273"/>
      <c r="RM179" s="273"/>
      <c r="RN179" s="273"/>
      <c r="RO179" s="363"/>
      <c r="RP179" s="363"/>
      <c r="RQ179" s="363"/>
      <c r="RR179" s="363"/>
      <c r="RS179" s="363"/>
      <c r="RT179" s="363"/>
      <c r="RU179" s="363"/>
      <c r="RV179" s="363"/>
      <c r="RW179" s="363"/>
      <c r="RX179" s="363">
        <v>0</v>
      </c>
      <c r="RY179" s="363"/>
      <c r="RZ179" s="363"/>
      <c r="SA179" s="363"/>
    </row>
    <row r="180" spans="1:495" ht="15" hidden="1" outlineLevel="1">
      <c r="A180" s="604">
        <f t="shared" si="349"/>
        <v>168</v>
      </c>
      <c r="B180" s="540"/>
      <c r="C180" s="363"/>
      <c r="D180" s="273">
        <v>0</v>
      </c>
      <c r="E180" s="273">
        <v>0</v>
      </c>
      <c r="F180" s="363"/>
      <c r="G180" s="363">
        <v>0</v>
      </c>
      <c r="H180" s="363"/>
      <c r="I180" s="363"/>
      <c r="J180" s="363"/>
      <c r="K180" s="363"/>
      <c r="L180" s="363">
        <v>0</v>
      </c>
      <c r="M180" s="363">
        <v>0</v>
      </c>
      <c r="N180" s="363">
        <v>0</v>
      </c>
      <c r="O180" s="363">
        <v>0</v>
      </c>
      <c r="P180" s="363">
        <v>0</v>
      </c>
      <c r="Q180" s="363"/>
      <c r="R180" s="363"/>
      <c r="S180" s="363"/>
      <c r="T180" s="363">
        <v>0</v>
      </c>
      <c r="U180" s="363">
        <v>0</v>
      </c>
      <c r="V180" s="363">
        <v>0</v>
      </c>
      <c r="W180" s="363"/>
      <c r="X180" s="363"/>
      <c r="Y180" s="363"/>
      <c r="Z180" s="363"/>
      <c r="AA180" s="363"/>
      <c r="AB180" s="363">
        <v>0</v>
      </c>
      <c r="AC180" s="363">
        <v>0</v>
      </c>
      <c r="AD180" s="363">
        <v>0</v>
      </c>
      <c r="AE180" s="363"/>
      <c r="AF180" s="363"/>
      <c r="AG180" s="363"/>
      <c r="AH180" s="524"/>
      <c r="AI180" s="524"/>
      <c r="AJ180" s="273"/>
      <c r="AK180" s="273">
        <v>0</v>
      </c>
      <c r="AL180" s="273">
        <v>0</v>
      </c>
      <c r="AM180" s="273">
        <v>0</v>
      </c>
      <c r="AN180" s="273">
        <v>0</v>
      </c>
      <c r="AO180" s="273">
        <v>0</v>
      </c>
      <c r="AP180" s="273">
        <v>0</v>
      </c>
      <c r="AQ180" s="273">
        <v>0</v>
      </c>
      <c r="AR180" s="273">
        <v>0</v>
      </c>
      <c r="AS180" s="273">
        <v>0</v>
      </c>
      <c r="AT180" s="273">
        <v>0</v>
      </c>
      <c r="AU180" s="273">
        <v>0</v>
      </c>
      <c r="AV180" s="273">
        <v>0</v>
      </c>
      <c r="AW180" s="273">
        <v>0</v>
      </c>
      <c r="AX180" s="273">
        <v>0</v>
      </c>
      <c r="AY180" s="273">
        <v>0</v>
      </c>
      <c r="AZ180" s="273">
        <v>0</v>
      </c>
      <c r="BA180" s="273">
        <v>0</v>
      </c>
      <c r="BB180" s="363"/>
      <c r="BC180" s="363">
        <v>0</v>
      </c>
      <c r="BD180" s="363"/>
      <c r="BE180" s="363">
        <v>0</v>
      </c>
      <c r="BF180" s="363"/>
      <c r="BG180" s="363">
        <v>0</v>
      </c>
      <c r="BH180" s="363"/>
      <c r="BI180" s="363"/>
      <c r="BJ180" s="363"/>
      <c r="BK180" s="363">
        <v>0</v>
      </c>
      <c r="BL180" s="363"/>
      <c r="BM180" s="363"/>
      <c r="BN180" s="363"/>
      <c r="BO180" s="524"/>
      <c r="BP180" s="524"/>
      <c r="BQ180" s="273"/>
      <c r="BR180" s="273">
        <v>0</v>
      </c>
      <c r="BS180" s="273">
        <v>0</v>
      </c>
      <c r="BT180" s="273">
        <v>0</v>
      </c>
      <c r="BU180" s="273">
        <v>0</v>
      </c>
      <c r="BV180" s="273">
        <v>0</v>
      </c>
      <c r="BW180" s="273">
        <v>0</v>
      </c>
      <c r="BX180" s="273">
        <v>0</v>
      </c>
      <c r="BY180" s="273">
        <v>0</v>
      </c>
      <c r="BZ180" s="273">
        <v>0</v>
      </c>
      <c r="CA180" s="273">
        <v>0</v>
      </c>
      <c r="CB180" s="273">
        <v>0</v>
      </c>
      <c r="CC180" s="273">
        <v>0</v>
      </c>
      <c r="CD180" s="273">
        <v>0</v>
      </c>
      <c r="CE180" s="273">
        <v>0</v>
      </c>
      <c r="CF180" s="273">
        <v>0</v>
      </c>
      <c r="CG180" s="273">
        <v>0</v>
      </c>
      <c r="CH180" s="273">
        <v>0</v>
      </c>
      <c r="CI180" s="363">
        <v>0</v>
      </c>
      <c r="CJ180" s="363">
        <v>0</v>
      </c>
      <c r="CK180" s="363"/>
      <c r="CL180" s="363">
        <v>0</v>
      </c>
      <c r="CM180" s="363"/>
      <c r="CN180" s="363">
        <v>0</v>
      </c>
      <c r="CO180" s="363"/>
      <c r="CP180" s="363"/>
      <c r="CQ180" s="363"/>
      <c r="CR180" s="363">
        <v>0</v>
      </c>
      <c r="CS180" s="363"/>
      <c r="CT180" s="363"/>
      <c r="CU180" s="363"/>
      <c r="CV180" s="524"/>
      <c r="CW180" s="524"/>
      <c r="CX180" s="273"/>
      <c r="CY180" s="273">
        <v>0</v>
      </c>
      <c r="CZ180" s="273">
        <v>0</v>
      </c>
      <c r="DA180" s="273">
        <v>0</v>
      </c>
      <c r="DB180" s="273">
        <v>0</v>
      </c>
      <c r="DC180" s="273">
        <v>0</v>
      </c>
      <c r="DD180" s="273">
        <v>0</v>
      </c>
      <c r="DE180" s="273">
        <v>0</v>
      </c>
      <c r="DF180" s="273">
        <v>0</v>
      </c>
      <c r="DG180" s="273">
        <v>0</v>
      </c>
      <c r="DH180" s="273">
        <v>0</v>
      </c>
      <c r="DI180" s="273">
        <v>0</v>
      </c>
      <c r="DJ180" s="273">
        <v>0</v>
      </c>
      <c r="DK180" s="273">
        <v>0</v>
      </c>
      <c r="DL180" s="273">
        <v>0</v>
      </c>
      <c r="DM180" s="273">
        <v>0</v>
      </c>
      <c r="DN180" s="273">
        <v>0</v>
      </c>
      <c r="DO180" s="273">
        <v>0</v>
      </c>
      <c r="DP180" s="363">
        <v>0</v>
      </c>
      <c r="DQ180" s="363">
        <v>0</v>
      </c>
      <c r="DR180" s="363"/>
      <c r="DS180" s="363">
        <v>0</v>
      </c>
      <c r="DT180" s="363"/>
      <c r="DU180" s="363">
        <v>0</v>
      </c>
      <c r="DV180" s="363"/>
      <c r="DW180" s="363"/>
      <c r="DX180" s="363"/>
      <c r="DY180" s="363">
        <v>0</v>
      </c>
      <c r="DZ180" s="363"/>
      <c r="EA180" s="363"/>
      <c r="EB180" s="363"/>
      <c r="EC180" s="524"/>
      <c r="ED180" s="524"/>
      <c r="EE180" s="273"/>
      <c r="EF180" s="273">
        <v>0</v>
      </c>
      <c r="EG180" s="273">
        <v>0</v>
      </c>
      <c r="EH180" s="273">
        <v>0</v>
      </c>
      <c r="EI180" s="273">
        <v>0</v>
      </c>
      <c r="EJ180" s="273">
        <v>0</v>
      </c>
      <c r="EK180" s="273">
        <v>0</v>
      </c>
      <c r="EL180" s="273">
        <v>0</v>
      </c>
      <c r="EM180" s="273">
        <v>0</v>
      </c>
      <c r="EN180" s="273">
        <v>0</v>
      </c>
      <c r="EO180" s="273">
        <v>0</v>
      </c>
      <c r="EP180" s="273">
        <v>0</v>
      </c>
      <c r="EQ180" s="273">
        <v>0</v>
      </c>
      <c r="ER180" s="273">
        <v>0</v>
      </c>
      <c r="ES180" s="273">
        <v>0</v>
      </c>
      <c r="ET180" s="273">
        <v>0</v>
      </c>
      <c r="EU180" s="273">
        <v>0</v>
      </c>
      <c r="EV180" s="273">
        <v>0</v>
      </c>
      <c r="EW180" s="363">
        <v>0</v>
      </c>
      <c r="EX180" s="363">
        <v>0</v>
      </c>
      <c r="EY180" s="363"/>
      <c r="EZ180" s="363">
        <v>0</v>
      </c>
      <c r="FA180" s="363"/>
      <c r="FB180" s="363">
        <v>0</v>
      </c>
      <c r="FC180" s="363"/>
      <c r="FD180" s="363"/>
      <c r="FE180" s="363"/>
      <c r="FF180" s="363">
        <v>0</v>
      </c>
      <c r="FG180" s="363"/>
      <c r="FH180" s="363"/>
      <c r="FI180" s="363"/>
      <c r="FJ180" s="524"/>
      <c r="FK180" s="524"/>
      <c r="FL180" s="273"/>
      <c r="FM180" s="273">
        <v>0</v>
      </c>
      <c r="FN180" s="273">
        <v>0</v>
      </c>
      <c r="FO180" s="273">
        <v>0</v>
      </c>
      <c r="FP180" s="273">
        <v>0</v>
      </c>
      <c r="FQ180" s="273">
        <v>0</v>
      </c>
      <c r="FR180" s="273">
        <v>0</v>
      </c>
      <c r="FS180" s="273">
        <v>0</v>
      </c>
      <c r="FT180" s="273">
        <v>0</v>
      </c>
      <c r="FU180" s="273">
        <v>0</v>
      </c>
      <c r="FV180" s="273">
        <v>0</v>
      </c>
      <c r="FW180" s="273">
        <v>0</v>
      </c>
      <c r="FX180" s="273">
        <v>0</v>
      </c>
      <c r="FY180" s="273">
        <v>0</v>
      </c>
      <c r="FZ180" s="273">
        <v>0</v>
      </c>
      <c r="GA180" s="273">
        <v>0</v>
      </c>
      <c r="GB180" s="273">
        <v>0</v>
      </c>
      <c r="GC180" s="273">
        <v>0</v>
      </c>
      <c r="GD180" s="363">
        <v>0</v>
      </c>
      <c r="GE180" s="363">
        <v>0</v>
      </c>
      <c r="GF180" s="363"/>
      <c r="GG180" s="363">
        <v>0</v>
      </c>
      <c r="GH180" s="363"/>
      <c r="GI180" s="363">
        <v>0</v>
      </c>
      <c r="GJ180" s="363"/>
      <c r="GK180" s="363"/>
      <c r="GL180" s="363"/>
      <c r="GM180" s="363">
        <v>0</v>
      </c>
      <c r="GN180" s="363"/>
      <c r="GO180" s="363"/>
      <c r="GP180" s="363"/>
      <c r="GQ180" s="524"/>
      <c r="GR180" s="524"/>
      <c r="GS180" s="273"/>
      <c r="GT180" s="273"/>
      <c r="GU180" s="273"/>
      <c r="GV180" s="273"/>
      <c r="GW180" s="273"/>
      <c r="GX180" s="273"/>
      <c r="GY180" s="273"/>
      <c r="GZ180" s="273"/>
      <c r="HA180" s="273"/>
      <c r="HB180" s="273"/>
      <c r="HC180" s="273"/>
      <c r="HD180" s="273"/>
      <c r="HE180" s="273"/>
      <c r="HF180" s="273"/>
      <c r="HG180" s="273"/>
      <c r="HH180" s="273"/>
      <c r="HI180" s="273"/>
      <c r="HJ180" s="273"/>
      <c r="HK180" s="363"/>
      <c r="HL180" s="363"/>
      <c r="HM180" s="363"/>
      <c r="HN180" s="363"/>
      <c r="HO180" s="363"/>
      <c r="HP180" s="363"/>
      <c r="HQ180" s="363"/>
      <c r="HR180" s="363"/>
      <c r="HS180" s="363"/>
      <c r="HT180" s="363"/>
      <c r="HU180" s="363"/>
      <c r="HV180" s="363"/>
      <c r="HW180" s="363"/>
      <c r="HZ180" s="273"/>
      <c r="IA180" s="273"/>
      <c r="IB180" s="273">
        <v>0</v>
      </c>
      <c r="IC180" s="273">
        <v>0</v>
      </c>
      <c r="ID180" s="273">
        <v>0</v>
      </c>
      <c r="IE180" s="273">
        <v>0</v>
      </c>
      <c r="IF180" s="273">
        <v>0</v>
      </c>
      <c r="IG180" s="273">
        <v>0</v>
      </c>
      <c r="IH180" s="273">
        <v>0</v>
      </c>
      <c r="II180" s="273">
        <v>0</v>
      </c>
      <c r="IJ180" s="273">
        <v>0</v>
      </c>
      <c r="IK180" s="273">
        <v>0</v>
      </c>
      <c r="IL180" s="273">
        <v>0</v>
      </c>
      <c r="IM180" s="273">
        <v>0</v>
      </c>
      <c r="IN180" s="273">
        <v>0</v>
      </c>
      <c r="IO180" s="273">
        <v>0</v>
      </c>
      <c r="IP180" s="273">
        <v>0</v>
      </c>
      <c r="IQ180" s="273">
        <v>0</v>
      </c>
      <c r="IR180" s="363"/>
      <c r="IS180" s="363"/>
      <c r="IT180" s="363"/>
      <c r="IU180" s="363"/>
      <c r="IV180" s="363"/>
      <c r="IW180" s="363"/>
      <c r="IX180" s="363"/>
      <c r="IY180" s="363"/>
      <c r="IZ180" s="363"/>
      <c r="JA180" s="363">
        <v>0</v>
      </c>
      <c r="JB180" s="363"/>
      <c r="JC180" s="382"/>
      <c r="JD180" s="273">
        <f>-JD166</f>
        <v>-3235300000</v>
      </c>
      <c r="JE180" s="234"/>
      <c r="JG180" s="273"/>
      <c r="JH180" s="273"/>
      <c r="JI180" s="273"/>
      <c r="JJ180" s="273"/>
      <c r="JK180" s="273"/>
      <c r="JL180" s="273"/>
      <c r="JM180" s="273"/>
      <c r="JN180" s="273"/>
      <c r="JO180" s="273"/>
      <c r="JP180" s="273"/>
      <c r="JQ180" s="273"/>
      <c r="JR180" s="273"/>
      <c r="JS180" s="273"/>
      <c r="JT180" s="273"/>
      <c r="JU180" s="273"/>
      <c r="JV180" s="273"/>
      <c r="JW180" s="273"/>
      <c r="JX180" s="273"/>
      <c r="JY180" s="363"/>
      <c r="JZ180" s="363"/>
      <c r="KA180" s="363"/>
      <c r="KB180" s="363"/>
      <c r="KC180" s="363"/>
      <c r="KD180" s="363"/>
      <c r="KE180" s="363"/>
      <c r="KF180" s="363"/>
      <c r="KG180" s="363"/>
      <c r="KH180" s="363">
        <v>0</v>
      </c>
      <c r="KI180" s="363"/>
      <c r="KJ180" s="363"/>
      <c r="KK180" s="240">
        <f t="shared" si="612"/>
        <v>0</v>
      </c>
      <c r="KL180" s="234"/>
      <c r="KN180" s="273"/>
      <c r="KO180" s="273"/>
      <c r="KP180" s="273"/>
      <c r="KQ180" s="273"/>
      <c r="KR180" s="273"/>
      <c r="KS180" s="273"/>
      <c r="KT180" s="273"/>
      <c r="KU180" s="273"/>
      <c r="KV180" s="273"/>
      <c r="KW180" s="273"/>
      <c r="KX180" s="273"/>
      <c r="KY180" s="273"/>
      <c r="KZ180" s="273"/>
      <c r="LA180" s="273"/>
      <c r="LB180" s="273"/>
      <c r="LC180" s="273"/>
      <c r="LD180" s="273"/>
      <c r="LE180" s="273"/>
      <c r="LF180" s="363"/>
      <c r="LG180" s="363"/>
      <c r="LH180" s="363"/>
      <c r="LI180" s="363"/>
      <c r="LJ180" s="363"/>
      <c r="LK180" s="363"/>
      <c r="LL180" s="363"/>
      <c r="LM180" s="363"/>
      <c r="LN180" s="363"/>
      <c r="LO180" s="363">
        <v>0</v>
      </c>
      <c r="LP180" s="363"/>
      <c r="LQ180" s="363"/>
      <c r="LR180" s="242">
        <f t="shared" si="599"/>
        <v>0</v>
      </c>
      <c r="LU180" s="273"/>
      <c r="LV180" s="273"/>
      <c r="LW180" s="273"/>
      <c r="LX180" s="273"/>
      <c r="LY180" s="273"/>
      <c r="LZ180" s="273"/>
      <c r="MA180" s="273"/>
      <c r="MB180" s="273"/>
      <c r="MC180" s="273"/>
      <c r="MD180" s="273"/>
      <c r="ME180" s="273"/>
      <c r="MF180" s="273"/>
      <c r="MG180" s="273"/>
      <c r="MH180" s="273"/>
      <c r="MI180" s="273"/>
      <c r="MJ180" s="273"/>
      <c r="MK180" s="273"/>
      <c r="ML180" s="273"/>
      <c r="MM180" s="363"/>
      <c r="MN180" s="363"/>
      <c r="MO180" s="363"/>
      <c r="MP180" s="363"/>
      <c r="MQ180" s="363"/>
      <c r="MR180" s="363"/>
      <c r="MS180" s="363"/>
      <c r="MT180" s="363"/>
      <c r="MU180" s="363"/>
      <c r="MV180" s="363">
        <v>0</v>
      </c>
      <c r="MW180" s="363"/>
      <c r="MX180" s="363"/>
      <c r="MY180" s="242">
        <f t="shared" si="602"/>
        <v>0</v>
      </c>
      <c r="NB180" s="273"/>
      <c r="NC180" s="273"/>
      <c r="ND180" s="273"/>
      <c r="NE180" s="273"/>
      <c r="NF180" s="273"/>
      <c r="NG180" s="273"/>
      <c r="NH180" s="273"/>
      <c r="NI180" s="273"/>
      <c r="NJ180" s="273"/>
      <c r="NK180" s="273"/>
      <c r="NL180" s="273"/>
      <c r="NM180" s="273"/>
      <c r="NN180" s="273"/>
      <c r="NO180" s="273"/>
      <c r="NP180" s="273"/>
      <c r="NQ180" s="273"/>
      <c r="NR180" s="273"/>
      <c r="NS180" s="273"/>
      <c r="NT180" s="363"/>
      <c r="NU180" s="363"/>
      <c r="NV180" s="363"/>
      <c r="NW180" s="363"/>
      <c r="NX180" s="363"/>
      <c r="NY180" s="363"/>
      <c r="NZ180" s="363"/>
      <c r="OA180" s="363"/>
      <c r="OB180" s="363"/>
      <c r="OC180" s="363">
        <v>0</v>
      </c>
      <c r="OD180" s="363"/>
      <c r="OE180" s="363"/>
      <c r="OF180" s="242">
        <f t="shared" ref="OF180:OF193" si="614">IF(OF$13&lt;&gt;"",$NB180,)</f>
        <v>0</v>
      </c>
      <c r="OI180" s="273"/>
      <c r="OJ180" s="273"/>
      <c r="OK180" s="273"/>
      <c r="OL180" s="273"/>
      <c r="OM180" s="273"/>
      <c r="ON180" s="273"/>
      <c r="OO180" s="273"/>
      <c r="OP180" s="273"/>
      <c r="OQ180" s="273"/>
      <c r="OR180" s="273"/>
      <c r="OS180" s="273"/>
      <c r="OT180" s="273"/>
      <c r="OU180" s="273"/>
      <c r="OV180" s="273"/>
      <c r="OW180" s="273"/>
      <c r="OX180" s="273"/>
      <c r="OY180" s="273"/>
      <c r="OZ180" s="273"/>
      <c r="PA180" s="363"/>
      <c r="PB180" s="363"/>
      <c r="PC180" s="363"/>
      <c r="PD180" s="363"/>
      <c r="PE180" s="363"/>
      <c r="PF180" s="363"/>
      <c r="PG180" s="363"/>
      <c r="PH180" s="363"/>
      <c r="PI180" s="363"/>
      <c r="PJ180" s="363">
        <v>0</v>
      </c>
      <c r="PK180" s="363"/>
      <c r="PL180" s="363"/>
      <c r="PM180" s="240">
        <f t="shared" si="607"/>
        <v>0</v>
      </c>
      <c r="PP180" s="273"/>
      <c r="PQ180" s="273"/>
      <c r="PR180" s="273"/>
      <c r="PS180" s="273"/>
      <c r="PT180" s="273"/>
      <c r="PU180" s="273"/>
      <c r="PV180" s="273"/>
      <c r="PW180" s="273"/>
      <c r="PX180" s="273"/>
      <c r="PY180" s="273"/>
      <c r="PZ180" s="273"/>
      <c r="QA180" s="273"/>
      <c r="QB180" s="273"/>
      <c r="QC180" s="273"/>
      <c r="QD180" s="273"/>
      <c r="QE180" s="273"/>
      <c r="QF180" s="273"/>
      <c r="QG180" s="273"/>
      <c r="QH180" s="363"/>
      <c r="QI180" s="363"/>
      <c r="QJ180" s="363"/>
      <c r="QK180" s="363"/>
      <c r="QL180" s="363"/>
      <c r="QM180" s="363"/>
      <c r="QN180" s="363"/>
      <c r="QO180" s="363"/>
      <c r="QP180" s="363"/>
      <c r="QQ180" s="363">
        <v>0</v>
      </c>
      <c r="QR180" s="363"/>
      <c r="QS180" s="363"/>
      <c r="QT180" s="242">
        <f t="shared" si="613"/>
        <v>0</v>
      </c>
      <c r="QU180" s="235"/>
      <c r="QV180" s="235"/>
      <c r="QW180" s="273"/>
      <c r="QX180" s="273"/>
      <c r="QY180" s="273"/>
      <c r="QZ180" s="273"/>
      <c r="RA180" s="273"/>
      <c r="RB180" s="273"/>
      <c r="RC180" s="273"/>
      <c r="RD180" s="273"/>
      <c r="RE180" s="273"/>
      <c r="RF180" s="273"/>
      <c r="RG180" s="273"/>
      <c r="RH180" s="273"/>
      <c r="RI180" s="273"/>
      <c r="RJ180" s="273"/>
      <c r="RK180" s="273"/>
      <c r="RL180" s="273"/>
      <c r="RM180" s="273"/>
      <c r="RN180" s="273"/>
      <c r="RO180" s="363"/>
      <c r="RP180" s="363"/>
      <c r="RQ180" s="363"/>
      <c r="RR180" s="363"/>
      <c r="RS180" s="363"/>
      <c r="RT180" s="363"/>
      <c r="RU180" s="363"/>
      <c r="RV180" s="363"/>
      <c r="RW180" s="363"/>
      <c r="RX180" s="363">
        <v>0</v>
      </c>
      <c r="RY180" s="363"/>
      <c r="RZ180" s="363"/>
      <c r="SA180" s="363"/>
    </row>
    <row r="181" spans="1:495" ht="15" hidden="1" outlineLevel="1">
      <c r="A181" s="604">
        <f t="shared" si="349"/>
        <v>169</v>
      </c>
      <c r="B181" s="540"/>
      <c r="C181" s="363"/>
      <c r="D181" s="273"/>
      <c r="E181" s="273"/>
      <c r="F181" s="363"/>
      <c r="G181" s="363"/>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524"/>
      <c r="AI181" s="524"/>
      <c r="AJ181" s="273"/>
      <c r="AK181" s="273"/>
      <c r="AL181" s="273"/>
      <c r="AM181" s="273"/>
      <c r="AN181" s="273"/>
      <c r="AO181" s="273"/>
      <c r="AP181" s="273"/>
      <c r="AQ181" s="273"/>
      <c r="AR181" s="273"/>
      <c r="AS181" s="273"/>
      <c r="AT181" s="273"/>
      <c r="AU181" s="273"/>
      <c r="AV181" s="273"/>
      <c r="AW181" s="273"/>
      <c r="AX181" s="273"/>
      <c r="AY181" s="273"/>
      <c r="AZ181" s="273"/>
      <c r="BA181" s="273"/>
      <c r="BB181" s="363"/>
      <c r="BC181" s="363"/>
      <c r="BD181" s="363"/>
      <c r="BE181" s="363"/>
      <c r="BF181" s="363"/>
      <c r="BG181" s="363"/>
      <c r="BH181" s="363"/>
      <c r="BI181" s="363"/>
      <c r="BJ181" s="363"/>
      <c r="BK181" s="363"/>
      <c r="BL181" s="363"/>
      <c r="BM181" s="363"/>
      <c r="BN181" s="363"/>
      <c r="BO181" s="524"/>
      <c r="BP181" s="524"/>
      <c r="BQ181" s="273"/>
      <c r="BR181" s="273"/>
      <c r="BS181" s="273"/>
      <c r="BT181" s="273"/>
      <c r="BU181" s="273"/>
      <c r="BV181" s="273"/>
      <c r="BW181" s="273"/>
      <c r="BX181" s="273"/>
      <c r="BY181" s="273"/>
      <c r="BZ181" s="273"/>
      <c r="CA181" s="273"/>
      <c r="CB181" s="273"/>
      <c r="CC181" s="273"/>
      <c r="CD181" s="273"/>
      <c r="CE181" s="273"/>
      <c r="CF181" s="273"/>
      <c r="CG181" s="273"/>
      <c r="CH181" s="273"/>
      <c r="CI181" s="363"/>
      <c r="CJ181" s="363"/>
      <c r="CK181" s="363"/>
      <c r="CL181" s="363"/>
      <c r="CM181" s="363"/>
      <c r="CN181" s="363"/>
      <c r="CO181" s="363"/>
      <c r="CP181" s="363"/>
      <c r="CQ181" s="363"/>
      <c r="CR181" s="363"/>
      <c r="CS181" s="363"/>
      <c r="CT181" s="363"/>
      <c r="CU181" s="363"/>
      <c r="CV181" s="524"/>
      <c r="CW181" s="524"/>
      <c r="CX181" s="273"/>
      <c r="CY181" s="273"/>
      <c r="CZ181" s="273"/>
      <c r="DA181" s="273"/>
      <c r="DB181" s="273"/>
      <c r="DC181" s="273"/>
      <c r="DD181" s="273"/>
      <c r="DE181" s="273"/>
      <c r="DF181" s="273"/>
      <c r="DG181" s="273"/>
      <c r="DH181" s="273"/>
      <c r="DI181" s="273"/>
      <c r="DJ181" s="273"/>
      <c r="DK181" s="273"/>
      <c r="DL181" s="273"/>
      <c r="DM181" s="273"/>
      <c r="DN181" s="273"/>
      <c r="DO181" s="273"/>
      <c r="DP181" s="363"/>
      <c r="DQ181" s="363"/>
      <c r="DR181" s="363"/>
      <c r="DS181" s="363"/>
      <c r="DT181" s="363"/>
      <c r="DU181" s="363"/>
      <c r="DV181" s="363"/>
      <c r="DW181" s="363"/>
      <c r="DX181" s="363"/>
      <c r="DY181" s="363"/>
      <c r="DZ181" s="363"/>
      <c r="EA181" s="363"/>
      <c r="EB181" s="363"/>
      <c r="EC181" s="524"/>
      <c r="ED181" s="524"/>
      <c r="EE181" s="273"/>
      <c r="EF181" s="273"/>
      <c r="EG181" s="273"/>
      <c r="EH181" s="273"/>
      <c r="EI181" s="273"/>
      <c r="EJ181" s="273"/>
      <c r="EK181" s="273"/>
      <c r="EL181" s="273"/>
      <c r="EM181" s="273"/>
      <c r="EN181" s="273"/>
      <c r="EO181" s="273"/>
      <c r="EP181" s="273"/>
      <c r="EQ181" s="273"/>
      <c r="ER181" s="273"/>
      <c r="ES181" s="273"/>
      <c r="ET181" s="273"/>
      <c r="EU181" s="273"/>
      <c r="EV181" s="273"/>
      <c r="EW181" s="363"/>
      <c r="EX181" s="363"/>
      <c r="EY181" s="363"/>
      <c r="EZ181" s="363"/>
      <c r="FA181" s="363"/>
      <c r="FB181" s="363"/>
      <c r="FC181" s="363"/>
      <c r="FD181" s="363"/>
      <c r="FE181" s="363"/>
      <c r="FF181" s="363"/>
      <c r="FG181" s="363"/>
      <c r="FH181" s="363"/>
      <c r="FI181" s="363"/>
      <c r="FJ181" s="524"/>
      <c r="FK181" s="524"/>
      <c r="FL181" s="273"/>
      <c r="FM181" s="273"/>
      <c r="FN181" s="273"/>
      <c r="FO181" s="273"/>
      <c r="FP181" s="273"/>
      <c r="FQ181" s="273"/>
      <c r="FR181" s="273"/>
      <c r="FS181" s="273"/>
      <c r="FT181" s="273"/>
      <c r="FU181" s="273"/>
      <c r="FV181" s="273"/>
      <c r="FW181" s="273"/>
      <c r="FX181" s="273"/>
      <c r="FY181" s="273"/>
      <c r="FZ181" s="273"/>
      <c r="GA181" s="273"/>
      <c r="GB181" s="273"/>
      <c r="GC181" s="273"/>
      <c r="GD181" s="363"/>
      <c r="GE181" s="363"/>
      <c r="GF181" s="363"/>
      <c r="GG181" s="363"/>
      <c r="GH181" s="363"/>
      <c r="GI181" s="363"/>
      <c r="GJ181" s="363"/>
      <c r="GK181" s="363"/>
      <c r="GL181" s="363"/>
      <c r="GM181" s="363"/>
      <c r="GN181" s="363"/>
      <c r="GO181" s="363"/>
      <c r="GP181" s="363"/>
      <c r="GQ181" s="524"/>
      <c r="GR181" s="524"/>
      <c r="GS181" s="273"/>
      <c r="GT181" s="273"/>
      <c r="GU181" s="273"/>
      <c r="GV181" s="273"/>
      <c r="GW181" s="273"/>
      <c r="GX181" s="273"/>
      <c r="GY181" s="273"/>
      <c r="GZ181" s="273"/>
      <c r="HA181" s="273"/>
      <c r="HB181" s="273"/>
      <c r="HC181" s="273"/>
      <c r="HD181" s="273"/>
      <c r="HE181" s="273"/>
      <c r="HF181" s="273"/>
      <c r="HG181" s="273"/>
      <c r="HH181" s="273"/>
      <c r="HI181" s="273"/>
      <c r="HJ181" s="273"/>
      <c r="HK181" s="363"/>
      <c r="HL181" s="363"/>
      <c r="HM181" s="363"/>
      <c r="HN181" s="363"/>
      <c r="HO181" s="363"/>
      <c r="HP181" s="363"/>
      <c r="HQ181" s="363"/>
      <c r="HR181" s="363"/>
      <c r="HS181" s="363"/>
      <c r="HT181" s="363"/>
      <c r="HU181" s="363"/>
      <c r="HV181" s="363"/>
      <c r="HW181" s="363"/>
      <c r="HZ181" s="273"/>
      <c r="IA181" s="273"/>
      <c r="IB181" s="273"/>
      <c r="IC181" s="273"/>
      <c r="ID181" s="273"/>
      <c r="IE181" s="273"/>
      <c r="IF181" s="273"/>
      <c r="IG181" s="273"/>
      <c r="IH181" s="273"/>
      <c r="II181" s="273"/>
      <c r="IJ181" s="273"/>
      <c r="IK181" s="273"/>
      <c r="IL181" s="273"/>
      <c r="IM181" s="273"/>
      <c r="IN181" s="273"/>
      <c r="IO181" s="273"/>
      <c r="IP181" s="273"/>
      <c r="IQ181" s="273"/>
      <c r="IR181" s="363"/>
      <c r="IS181" s="363"/>
      <c r="IT181" s="363"/>
      <c r="IU181" s="363"/>
      <c r="IV181" s="363"/>
      <c r="IW181" s="363"/>
      <c r="IX181" s="363"/>
      <c r="IY181" s="363"/>
      <c r="IZ181" s="363"/>
      <c r="JA181" s="363"/>
      <c r="JB181" s="363"/>
      <c r="JC181" s="382"/>
      <c r="JD181" s="273">
        <f t="shared" si="594"/>
        <v>0</v>
      </c>
      <c r="JE181" s="234"/>
      <c r="JG181" s="273"/>
      <c r="JH181" s="273"/>
      <c r="JI181" s="273"/>
      <c r="JJ181" s="273"/>
      <c r="JK181" s="273"/>
      <c r="JL181" s="273"/>
      <c r="JM181" s="273"/>
      <c r="JN181" s="273"/>
      <c r="JO181" s="273"/>
      <c r="JP181" s="273"/>
      <c r="JQ181" s="273"/>
      <c r="JR181" s="273"/>
      <c r="JS181" s="273"/>
      <c r="JT181" s="273"/>
      <c r="JU181" s="273"/>
      <c r="JV181" s="273"/>
      <c r="JW181" s="273"/>
      <c r="JX181" s="273"/>
      <c r="JY181" s="363"/>
      <c r="JZ181" s="363"/>
      <c r="KA181" s="363"/>
      <c r="KB181" s="363"/>
      <c r="KC181" s="363"/>
      <c r="KD181" s="363"/>
      <c r="KE181" s="363"/>
      <c r="KF181" s="363"/>
      <c r="KG181" s="363"/>
      <c r="KH181" s="363"/>
      <c r="KI181" s="363"/>
      <c r="KJ181" s="363"/>
      <c r="KK181" s="240">
        <f t="shared" si="612"/>
        <v>0</v>
      </c>
      <c r="KL181" s="234"/>
      <c r="KN181" s="273"/>
      <c r="KO181" s="273"/>
      <c r="KP181" s="273"/>
      <c r="KQ181" s="273"/>
      <c r="KR181" s="273"/>
      <c r="KS181" s="273"/>
      <c r="KT181" s="273"/>
      <c r="KU181" s="273"/>
      <c r="KV181" s="273"/>
      <c r="KW181" s="273"/>
      <c r="KX181" s="273"/>
      <c r="KY181" s="273"/>
      <c r="KZ181" s="273"/>
      <c r="LA181" s="273"/>
      <c r="LB181" s="273"/>
      <c r="LC181" s="273"/>
      <c r="LD181" s="273"/>
      <c r="LE181" s="273"/>
      <c r="LF181" s="363"/>
      <c r="LG181" s="363"/>
      <c r="LH181" s="363"/>
      <c r="LI181" s="363"/>
      <c r="LJ181" s="363"/>
      <c r="LK181" s="363"/>
      <c r="LL181" s="363"/>
      <c r="LM181" s="363"/>
      <c r="LN181" s="363"/>
      <c r="LO181" s="363"/>
      <c r="LP181" s="363"/>
      <c r="LQ181" s="363"/>
      <c r="LR181" s="242">
        <f t="shared" si="599"/>
        <v>0</v>
      </c>
      <c r="LU181" s="273"/>
      <c r="LV181" s="273"/>
      <c r="LW181" s="273"/>
      <c r="LX181" s="273"/>
      <c r="LY181" s="273"/>
      <c r="LZ181" s="273"/>
      <c r="MA181" s="273"/>
      <c r="MB181" s="273"/>
      <c r="MC181" s="273"/>
      <c r="MD181" s="273"/>
      <c r="ME181" s="273"/>
      <c r="MF181" s="273"/>
      <c r="MG181" s="273"/>
      <c r="MH181" s="273"/>
      <c r="MI181" s="273"/>
      <c r="MJ181" s="273"/>
      <c r="MK181" s="273"/>
      <c r="ML181" s="273"/>
      <c r="MM181" s="363"/>
      <c r="MN181" s="363"/>
      <c r="MO181" s="363"/>
      <c r="MP181" s="363"/>
      <c r="MQ181" s="363"/>
      <c r="MR181" s="363"/>
      <c r="MS181" s="363"/>
      <c r="MT181" s="363"/>
      <c r="MU181" s="363"/>
      <c r="MV181" s="363"/>
      <c r="MW181" s="363"/>
      <c r="MX181" s="363"/>
      <c r="MY181" s="242">
        <f t="shared" si="602"/>
        <v>0</v>
      </c>
      <c r="NB181" s="273"/>
      <c r="NC181" s="273"/>
      <c r="ND181" s="273"/>
      <c r="NE181" s="273"/>
      <c r="NF181" s="273"/>
      <c r="NG181" s="273"/>
      <c r="NH181" s="273"/>
      <c r="NI181" s="273"/>
      <c r="NJ181" s="273"/>
      <c r="NK181" s="273"/>
      <c r="NL181" s="273"/>
      <c r="NM181" s="273"/>
      <c r="NN181" s="273"/>
      <c r="NO181" s="273"/>
      <c r="NP181" s="273"/>
      <c r="NQ181" s="273"/>
      <c r="NR181" s="273"/>
      <c r="NS181" s="273"/>
      <c r="NT181" s="363"/>
      <c r="NU181" s="363"/>
      <c r="NV181" s="363"/>
      <c r="NW181" s="363"/>
      <c r="NX181" s="363"/>
      <c r="NY181" s="363"/>
      <c r="NZ181" s="363"/>
      <c r="OA181" s="363"/>
      <c r="OB181" s="363"/>
      <c r="OC181" s="363"/>
      <c r="OD181" s="363"/>
      <c r="OE181" s="363"/>
      <c r="OF181" s="242">
        <f t="shared" si="614"/>
        <v>0</v>
      </c>
      <c r="OI181" s="273"/>
      <c r="OJ181" s="273"/>
      <c r="OK181" s="273"/>
      <c r="OL181" s="273"/>
      <c r="OM181" s="273"/>
      <c r="ON181" s="273"/>
      <c r="OO181" s="273"/>
      <c r="OP181" s="273"/>
      <c r="OQ181" s="273"/>
      <c r="OR181" s="273"/>
      <c r="OS181" s="273"/>
      <c r="OT181" s="273"/>
      <c r="OU181" s="273"/>
      <c r="OV181" s="273"/>
      <c r="OW181" s="273"/>
      <c r="OX181" s="273"/>
      <c r="OY181" s="273"/>
      <c r="OZ181" s="273"/>
      <c r="PA181" s="363"/>
      <c r="PB181" s="363"/>
      <c r="PC181" s="363"/>
      <c r="PD181" s="363"/>
      <c r="PE181" s="363"/>
      <c r="PF181" s="363"/>
      <c r="PG181" s="363"/>
      <c r="PH181" s="363"/>
      <c r="PI181" s="363"/>
      <c r="PJ181" s="363"/>
      <c r="PK181" s="363"/>
      <c r="PL181" s="363"/>
      <c r="PM181" s="240">
        <f t="shared" si="607"/>
        <v>0</v>
      </c>
      <c r="PP181" s="273"/>
      <c r="PQ181" s="273"/>
      <c r="PR181" s="273"/>
      <c r="PS181" s="273"/>
      <c r="PT181" s="273"/>
      <c r="PU181" s="273"/>
      <c r="PV181" s="273"/>
      <c r="PW181" s="273"/>
      <c r="PX181" s="273"/>
      <c r="PY181" s="273"/>
      <c r="PZ181" s="273"/>
      <c r="QA181" s="273"/>
      <c r="QB181" s="273"/>
      <c r="QC181" s="273"/>
      <c r="QD181" s="273"/>
      <c r="QE181" s="273"/>
      <c r="QF181" s="273"/>
      <c r="QG181" s="273"/>
      <c r="QH181" s="363"/>
      <c r="QI181" s="363"/>
      <c r="QJ181" s="363"/>
      <c r="QK181" s="363"/>
      <c r="QL181" s="363"/>
      <c r="QM181" s="363"/>
      <c r="QN181" s="363"/>
      <c r="QO181" s="363"/>
      <c r="QP181" s="363"/>
      <c r="QQ181" s="363"/>
      <c r="QR181" s="363"/>
      <c r="QS181" s="363"/>
      <c r="QT181" s="242">
        <f t="shared" si="613"/>
        <v>0</v>
      </c>
      <c r="QU181" s="235"/>
      <c r="QV181" s="235"/>
      <c r="QW181" s="273"/>
      <c r="QX181" s="273"/>
      <c r="QY181" s="273"/>
      <c r="QZ181" s="273"/>
      <c r="RA181" s="273"/>
      <c r="RB181" s="273"/>
      <c r="RC181" s="273"/>
      <c r="RD181" s="273"/>
      <c r="RE181" s="273"/>
      <c r="RF181" s="273"/>
      <c r="RG181" s="273"/>
      <c r="RH181" s="273"/>
      <c r="RI181" s="273"/>
      <c r="RJ181" s="273"/>
      <c r="RK181" s="273"/>
      <c r="RL181" s="273"/>
      <c r="RM181" s="273"/>
      <c r="RN181" s="273"/>
      <c r="RO181" s="363"/>
      <c r="RP181" s="363"/>
      <c r="RQ181" s="363"/>
      <c r="RR181" s="363"/>
      <c r="RS181" s="363"/>
      <c r="RT181" s="363"/>
      <c r="RU181" s="363"/>
      <c r="RV181" s="363"/>
      <c r="RW181" s="363"/>
      <c r="RX181" s="363"/>
      <c r="RY181" s="363"/>
      <c r="RZ181" s="363"/>
      <c r="SA181" s="363"/>
    </row>
    <row r="182" spans="1:495" ht="15" hidden="1" outlineLevel="1">
      <c r="A182" s="604">
        <f t="shared" si="349"/>
        <v>170</v>
      </c>
      <c r="B182" s="540"/>
      <c r="C182" s="363"/>
      <c r="D182" s="273"/>
      <c r="E182" s="273"/>
      <c r="F182" s="363"/>
      <c r="G182" s="363"/>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524"/>
      <c r="AI182" s="524"/>
      <c r="AJ182" s="273"/>
      <c r="AK182" s="273"/>
      <c r="AL182" s="273"/>
      <c r="AM182" s="273"/>
      <c r="AN182" s="273"/>
      <c r="AO182" s="273"/>
      <c r="AP182" s="273"/>
      <c r="AQ182" s="273"/>
      <c r="AR182" s="273"/>
      <c r="AS182" s="273"/>
      <c r="AT182" s="273"/>
      <c r="AU182" s="273"/>
      <c r="AV182" s="273"/>
      <c r="AW182" s="273"/>
      <c r="AX182" s="273"/>
      <c r="AY182" s="273"/>
      <c r="AZ182" s="273"/>
      <c r="BA182" s="273"/>
      <c r="BB182" s="363"/>
      <c r="BC182" s="363"/>
      <c r="BD182" s="363"/>
      <c r="BE182" s="363"/>
      <c r="BF182" s="363"/>
      <c r="BG182" s="363"/>
      <c r="BH182" s="363"/>
      <c r="BI182" s="363"/>
      <c r="BJ182" s="363"/>
      <c r="BK182" s="363"/>
      <c r="BL182" s="363"/>
      <c r="BM182" s="363"/>
      <c r="BN182" s="363"/>
      <c r="BO182" s="524"/>
      <c r="BP182" s="524"/>
      <c r="BQ182" s="273"/>
      <c r="BR182" s="273"/>
      <c r="BS182" s="273"/>
      <c r="BT182" s="273"/>
      <c r="BU182" s="273"/>
      <c r="BV182" s="273"/>
      <c r="BW182" s="273"/>
      <c r="BX182" s="273"/>
      <c r="BY182" s="273"/>
      <c r="BZ182" s="273"/>
      <c r="CA182" s="273"/>
      <c r="CB182" s="273"/>
      <c r="CC182" s="273"/>
      <c r="CD182" s="273"/>
      <c r="CE182" s="273"/>
      <c r="CF182" s="273"/>
      <c r="CG182" s="273"/>
      <c r="CH182" s="273"/>
      <c r="CI182" s="363"/>
      <c r="CJ182" s="363"/>
      <c r="CK182" s="363"/>
      <c r="CL182" s="363"/>
      <c r="CM182" s="363"/>
      <c r="CN182" s="363"/>
      <c r="CO182" s="363"/>
      <c r="CP182" s="363"/>
      <c r="CQ182" s="363"/>
      <c r="CR182" s="363"/>
      <c r="CS182" s="363"/>
      <c r="CT182" s="363"/>
      <c r="CU182" s="363"/>
      <c r="CV182" s="524"/>
      <c r="CW182" s="524"/>
      <c r="CX182" s="273"/>
      <c r="CY182" s="273"/>
      <c r="CZ182" s="273"/>
      <c r="DA182" s="273"/>
      <c r="DB182" s="273"/>
      <c r="DC182" s="273"/>
      <c r="DD182" s="273"/>
      <c r="DE182" s="273"/>
      <c r="DF182" s="273"/>
      <c r="DG182" s="273"/>
      <c r="DH182" s="273"/>
      <c r="DI182" s="273"/>
      <c r="DJ182" s="273"/>
      <c r="DK182" s="273"/>
      <c r="DL182" s="273"/>
      <c r="DM182" s="273"/>
      <c r="DN182" s="273"/>
      <c r="DO182" s="273"/>
      <c r="DP182" s="363"/>
      <c r="DQ182" s="363"/>
      <c r="DR182" s="363"/>
      <c r="DS182" s="363"/>
      <c r="DT182" s="363"/>
      <c r="DU182" s="363"/>
      <c r="DV182" s="363"/>
      <c r="DW182" s="363"/>
      <c r="DX182" s="363"/>
      <c r="DY182" s="363"/>
      <c r="DZ182" s="363"/>
      <c r="EA182" s="363"/>
      <c r="EB182" s="363"/>
      <c r="EC182" s="524"/>
      <c r="ED182" s="524"/>
      <c r="EE182" s="273"/>
      <c r="EF182" s="273"/>
      <c r="EG182" s="273"/>
      <c r="EH182" s="273"/>
      <c r="EI182" s="273"/>
      <c r="EJ182" s="273"/>
      <c r="EK182" s="273"/>
      <c r="EL182" s="273"/>
      <c r="EM182" s="273"/>
      <c r="EN182" s="273"/>
      <c r="EO182" s="273"/>
      <c r="EP182" s="273"/>
      <c r="EQ182" s="273"/>
      <c r="ER182" s="273"/>
      <c r="ES182" s="273"/>
      <c r="ET182" s="273"/>
      <c r="EU182" s="273"/>
      <c r="EV182" s="273"/>
      <c r="EW182" s="363"/>
      <c r="EX182" s="363"/>
      <c r="EY182" s="363"/>
      <c r="EZ182" s="363"/>
      <c r="FA182" s="363"/>
      <c r="FB182" s="363"/>
      <c r="FC182" s="363"/>
      <c r="FD182" s="363"/>
      <c r="FE182" s="363"/>
      <c r="FF182" s="363"/>
      <c r="FG182" s="363"/>
      <c r="FH182" s="363"/>
      <c r="FI182" s="363"/>
      <c r="FJ182" s="524"/>
      <c r="FK182" s="524"/>
      <c r="FL182" s="273"/>
      <c r="FM182" s="273"/>
      <c r="FN182" s="273"/>
      <c r="FO182" s="273"/>
      <c r="FP182" s="273"/>
      <c r="FQ182" s="273"/>
      <c r="FR182" s="273"/>
      <c r="FS182" s="273"/>
      <c r="FT182" s="273"/>
      <c r="FU182" s="273"/>
      <c r="FV182" s="273"/>
      <c r="FW182" s="273"/>
      <c r="FX182" s="273"/>
      <c r="FY182" s="273"/>
      <c r="FZ182" s="273"/>
      <c r="GA182" s="273"/>
      <c r="GB182" s="273"/>
      <c r="GC182" s="273"/>
      <c r="GD182" s="363"/>
      <c r="GE182" s="363"/>
      <c r="GF182" s="363"/>
      <c r="GG182" s="363"/>
      <c r="GH182" s="363"/>
      <c r="GI182" s="363"/>
      <c r="GJ182" s="363"/>
      <c r="GK182" s="363"/>
      <c r="GL182" s="363"/>
      <c r="GM182" s="363"/>
      <c r="GN182" s="363"/>
      <c r="GO182" s="363"/>
      <c r="GP182" s="363"/>
      <c r="GQ182" s="524"/>
      <c r="GR182" s="524"/>
      <c r="GS182" s="273"/>
      <c r="GT182" s="273"/>
      <c r="GU182" s="273"/>
      <c r="GV182" s="273"/>
      <c r="GW182" s="273"/>
      <c r="GX182" s="273"/>
      <c r="GY182" s="273"/>
      <c r="GZ182" s="273"/>
      <c r="HA182" s="273"/>
      <c r="HB182" s="273"/>
      <c r="HC182" s="273"/>
      <c r="HD182" s="273"/>
      <c r="HE182" s="273"/>
      <c r="HF182" s="273"/>
      <c r="HG182" s="273"/>
      <c r="HH182" s="273"/>
      <c r="HI182" s="273"/>
      <c r="HJ182" s="273"/>
      <c r="HK182" s="363"/>
      <c r="HL182" s="363"/>
      <c r="HM182" s="363"/>
      <c r="HN182" s="363"/>
      <c r="HO182" s="363"/>
      <c r="HP182" s="363"/>
      <c r="HQ182" s="363"/>
      <c r="HR182" s="363"/>
      <c r="HS182" s="363"/>
      <c r="HT182" s="363"/>
      <c r="HU182" s="363"/>
      <c r="HV182" s="363"/>
      <c r="HW182" s="363"/>
      <c r="HZ182" s="273"/>
      <c r="IA182" s="273"/>
      <c r="IB182" s="273"/>
      <c r="IC182" s="273"/>
      <c r="ID182" s="273"/>
      <c r="IE182" s="273"/>
      <c r="IF182" s="273"/>
      <c r="IG182" s="273"/>
      <c r="IH182" s="273"/>
      <c r="II182" s="273"/>
      <c r="IJ182" s="273"/>
      <c r="IK182" s="273"/>
      <c r="IL182" s="273"/>
      <c r="IM182" s="273"/>
      <c r="IN182" s="273"/>
      <c r="IO182" s="273"/>
      <c r="IP182" s="273"/>
      <c r="IQ182" s="273"/>
      <c r="IR182" s="363"/>
      <c r="IS182" s="363"/>
      <c r="IT182" s="363"/>
      <c r="IU182" s="363"/>
      <c r="IV182" s="363"/>
      <c r="IW182" s="363"/>
      <c r="IX182" s="363"/>
      <c r="IY182" s="363"/>
      <c r="IZ182" s="363"/>
      <c r="JA182" s="363"/>
      <c r="JB182" s="363"/>
      <c r="JC182" s="382"/>
      <c r="JD182" s="273">
        <f t="shared" si="594"/>
        <v>0</v>
      </c>
      <c r="JE182" s="234"/>
      <c r="JG182" s="273"/>
      <c r="JH182" s="273"/>
      <c r="JI182" s="273"/>
      <c r="JJ182" s="273"/>
      <c r="JK182" s="273"/>
      <c r="JL182" s="273"/>
      <c r="JM182" s="273"/>
      <c r="JN182" s="273"/>
      <c r="JO182" s="273"/>
      <c r="JP182" s="273"/>
      <c r="JQ182" s="273"/>
      <c r="JR182" s="273"/>
      <c r="JS182" s="273"/>
      <c r="JT182" s="273"/>
      <c r="JU182" s="273"/>
      <c r="JV182" s="273"/>
      <c r="JW182" s="273"/>
      <c r="JX182" s="273"/>
      <c r="JY182" s="363"/>
      <c r="JZ182" s="363"/>
      <c r="KA182" s="363"/>
      <c r="KB182" s="363"/>
      <c r="KC182" s="363"/>
      <c r="KD182" s="363"/>
      <c r="KE182" s="363"/>
      <c r="KF182" s="363"/>
      <c r="KG182" s="363"/>
      <c r="KH182" s="363"/>
      <c r="KI182" s="363"/>
      <c r="KJ182" s="363"/>
      <c r="KK182" s="240">
        <f t="shared" si="612"/>
        <v>0</v>
      </c>
      <c r="KL182" s="234"/>
      <c r="KN182" s="273"/>
      <c r="KO182" s="273"/>
      <c r="KP182" s="273"/>
      <c r="KQ182" s="273"/>
      <c r="KR182" s="273"/>
      <c r="KS182" s="273"/>
      <c r="KT182" s="273"/>
      <c r="KU182" s="273"/>
      <c r="KV182" s="273"/>
      <c r="KW182" s="273"/>
      <c r="KX182" s="273"/>
      <c r="KY182" s="273"/>
      <c r="KZ182" s="273"/>
      <c r="LA182" s="273"/>
      <c r="LB182" s="273"/>
      <c r="LC182" s="273"/>
      <c r="LD182" s="273"/>
      <c r="LE182" s="273"/>
      <c r="LF182" s="363"/>
      <c r="LG182" s="363"/>
      <c r="LH182" s="363"/>
      <c r="LI182" s="363"/>
      <c r="LJ182" s="363"/>
      <c r="LK182" s="363"/>
      <c r="LL182" s="363"/>
      <c r="LM182" s="363"/>
      <c r="LN182" s="363"/>
      <c r="LO182" s="363"/>
      <c r="LP182" s="363"/>
      <c r="LQ182" s="363"/>
      <c r="LR182" s="242">
        <f t="shared" si="599"/>
        <v>0</v>
      </c>
      <c r="LU182" s="273"/>
      <c r="LV182" s="273"/>
      <c r="LW182" s="273"/>
      <c r="LX182" s="273"/>
      <c r="LY182" s="273"/>
      <c r="LZ182" s="273"/>
      <c r="MA182" s="273"/>
      <c r="MB182" s="273"/>
      <c r="MC182" s="273"/>
      <c r="MD182" s="273"/>
      <c r="ME182" s="273"/>
      <c r="MF182" s="273"/>
      <c r="MG182" s="273"/>
      <c r="MH182" s="273"/>
      <c r="MI182" s="273"/>
      <c r="MJ182" s="273"/>
      <c r="MK182" s="273"/>
      <c r="ML182" s="273"/>
      <c r="MM182" s="363"/>
      <c r="MN182" s="363"/>
      <c r="MO182" s="363"/>
      <c r="MP182" s="363"/>
      <c r="MQ182" s="363"/>
      <c r="MR182" s="363"/>
      <c r="MS182" s="363"/>
      <c r="MT182" s="363"/>
      <c r="MU182" s="363"/>
      <c r="MV182" s="363"/>
      <c r="MW182" s="363"/>
      <c r="MX182" s="363"/>
      <c r="MY182" s="242">
        <f t="shared" si="602"/>
        <v>0</v>
      </c>
      <c r="NB182" s="273"/>
      <c r="NC182" s="273"/>
      <c r="ND182" s="273"/>
      <c r="NE182" s="273"/>
      <c r="NF182" s="273"/>
      <c r="NG182" s="273"/>
      <c r="NH182" s="273"/>
      <c r="NI182" s="273"/>
      <c r="NJ182" s="273"/>
      <c r="NK182" s="273"/>
      <c r="NL182" s="273"/>
      <c r="NM182" s="273"/>
      <c r="NN182" s="273"/>
      <c r="NO182" s="273"/>
      <c r="NP182" s="273"/>
      <c r="NQ182" s="273"/>
      <c r="NR182" s="273"/>
      <c r="NS182" s="273"/>
      <c r="NT182" s="363"/>
      <c r="NU182" s="363"/>
      <c r="NV182" s="363"/>
      <c r="NW182" s="363"/>
      <c r="NX182" s="363"/>
      <c r="NY182" s="363"/>
      <c r="NZ182" s="363"/>
      <c r="OA182" s="363"/>
      <c r="OB182" s="363"/>
      <c r="OC182" s="363"/>
      <c r="OD182" s="363"/>
      <c r="OE182" s="363"/>
      <c r="OF182" s="242">
        <f t="shared" si="614"/>
        <v>0</v>
      </c>
      <c r="OI182" s="273"/>
      <c r="OJ182" s="273"/>
      <c r="OK182" s="273"/>
      <c r="OL182" s="273"/>
      <c r="OM182" s="273"/>
      <c r="ON182" s="273"/>
      <c r="OO182" s="273"/>
      <c r="OP182" s="273"/>
      <c r="OQ182" s="273"/>
      <c r="OR182" s="273"/>
      <c r="OS182" s="273"/>
      <c r="OT182" s="273"/>
      <c r="OU182" s="273"/>
      <c r="OV182" s="273"/>
      <c r="OW182" s="273"/>
      <c r="OX182" s="273"/>
      <c r="OY182" s="273"/>
      <c r="OZ182" s="273"/>
      <c r="PA182" s="363"/>
      <c r="PB182" s="363"/>
      <c r="PC182" s="363"/>
      <c r="PD182" s="363"/>
      <c r="PE182" s="363"/>
      <c r="PF182" s="363"/>
      <c r="PG182" s="363"/>
      <c r="PH182" s="363"/>
      <c r="PI182" s="363"/>
      <c r="PJ182" s="363"/>
      <c r="PK182" s="363"/>
      <c r="PL182" s="363"/>
      <c r="PM182" s="240">
        <f t="shared" si="607"/>
        <v>0</v>
      </c>
      <c r="PP182" s="273"/>
      <c r="PQ182" s="273"/>
      <c r="PR182" s="273"/>
      <c r="PS182" s="273"/>
      <c r="PT182" s="273"/>
      <c r="PU182" s="273"/>
      <c r="PV182" s="273"/>
      <c r="PW182" s="273"/>
      <c r="PX182" s="273"/>
      <c r="PY182" s="273"/>
      <c r="PZ182" s="273"/>
      <c r="QA182" s="273"/>
      <c r="QB182" s="273"/>
      <c r="QC182" s="273"/>
      <c r="QD182" s="273"/>
      <c r="QE182" s="273"/>
      <c r="QF182" s="273"/>
      <c r="QG182" s="273"/>
      <c r="QH182" s="363"/>
      <c r="QI182" s="363"/>
      <c r="QJ182" s="363"/>
      <c r="QK182" s="363"/>
      <c r="QL182" s="363"/>
      <c r="QM182" s="363"/>
      <c r="QN182" s="363"/>
      <c r="QO182" s="363"/>
      <c r="QP182" s="363"/>
      <c r="QQ182" s="363"/>
      <c r="QR182" s="363"/>
      <c r="QS182" s="363"/>
      <c r="QT182" s="242">
        <f t="shared" si="613"/>
        <v>0</v>
      </c>
      <c r="QU182" s="235"/>
      <c r="QV182" s="235"/>
      <c r="QW182" s="273"/>
      <c r="QX182" s="273"/>
      <c r="QY182" s="273"/>
      <c r="QZ182" s="273"/>
      <c r="RA182" s="273"/>
      <c r="RB182" s="273"/>
      <c r="RC182" s="273"/>
      <c r="RD182" s="273"/>
      <c r="RE182" s="273"/>
      <c r="RF182" s="273"/>
      <c r="RG182" s="273"/>
      <c r="RH182" s="273"/>
      <c r="RI182" s="273"/>
      <c r="RJ182" s="273"/>
      <c r="RK182" s="273"/>
      <c r="RL182" s="273"/>
      <c r="RM182" s="273"/>
      <c r="RN182" s="273"/>
      <c r="RO182" s="363"/>
      <c r="RP182" s="363"/>
      <c r="RQ182" s="363"/>
      <c r="RR182" s="363"/>
      <c r="RS182" s="363"/>
      <c r="RT182" s="363"/>
      <c r="RU182" s="363"/>
      <c r="RV182" s="363"/>
      <c r="RW182" s="363"/>
      <c r="RX182" s="363"/>
      <c r="RY182" s="363"/>
      <c r="RZ182" s="363"/>
      <c r="SA182" s="363"/>
    </row>
    <row r="183" spans="1:495" ht="15" hidden="1" outlineLevel="1">
      <c r="A183" s="604">
        <f t="shared" si="349"/>
        <v>171</v>
      </c>
      <c r="B183" s="540"/>
      <c r="C183" s="363"/>
      <c r="D183" s="273"/>
      <c r="E183" s="273"/>
      <c r="F183" s="363"/>
      <c r="G183" s="363"/>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524"/>
      <c r="AI183" s="524"/>
      <c r="AJ183" s="273"/>
      <c r="AK183" s="273"/>
      <c r="AL183" s="273"/>
      <c r="AM183" s="273"/>
      <c r="AN183" s="273"/>
      <c r="AO183" s="273"/>
      <c r="AP183" s="273"/>
      <c r="AQ183" s="273"/>
      <c r="AR183" s="273"/>
      <c r="AS183" s="273"/>
      <c r="AT183" s="273"/>
      <c r="AU183" s="273"/>
      <c r="AV183" s="273"/>
      <c r="AW183" s="273"/>
      <c r="AX183" s="273"/>
      <c r="AY183" s="273"/>
      <c r="AZ183" s="273"/>
      <c r="BA183" s="273"/>
      <c r="BB183" s="363"/>
      <c r="BC183" s="363"/>
      <c r="BD183" s="363"/>
      <c r="BE183" s="363"/>
      <c r="BF183" s="363"/>
      <c r="BG183" s="363"/>
      <c r="BH183" s="363"/>
      <c r="BI183" s="363"/>
      <c r="BJ183" s="363"/>
      <c r="BK183" s="363"/>
      <c r="BL183" s="363"/>
      <c r="BM183" s="363"/>
      <c r="BN183" s="363"/>
      <c r="BO183" s="524"/>
      <c r="BP183" s="524"/>
      <c r="BQ183" s="273"/>
      <c r="BR183" s="273"/>
      <c r="BS183" s="273"/>
      <c r="BT183" s="273"/>
      <c r="BU183" s="273"/>
      <c r="BV183" s="273"/>
      <c r="BW183" s="273"/>
      <c r="BX183" s="273"/>
      <c r="BY183" s="273"/>
      <c r="BZ183" s="273"/>
      <c r="CA183" s="273"/>
      <c r="CB183" s="273"/>
      <c r="CC183" s="273"/>
      <c r="CD183" s="273"/>
      <c r="CE183" s="273"/>
      <c r="CF183" s="273"/>
      <c r="CG183" s="273"/>
      <c r="CH183" s="273"/>
      <c r="CI183" s="363"/>
      <c r="CJ183" s="363"/>
      <c r="CK183" s="363"/>
      <c r="CL183" s="363"/>
      <c r="CM183" s="363"/>
      <c r="CN183" s="363"/>
      <c r="CO183" s="363"/>
      <c r="CP183" s="363"/>
      <c r="CQ183" s="363"/>
      <c r="CR183" s="363"/>
      <c r="CS183" s="363"/>
      <c r="CT183" s="363"/>
      <c r="CU183" s="363"/>
      <c r="CV183" s="524"/>
      <c r="CW183" s="524"/>
      <c r="CX183" s="273"/>
      <c r="CY183" s="273"/>
      <c r="CZ183" s="273"/>
      <c r="DA183" s="273"/>
      <c r="DB183" s="273"/>
      <c r="DC183" s="273"/>
      <c r="DD183" s="273"/>
      <c r="DE183" s="273"/>
      <c r="DF183" s="273"/>
      <c r="DG183" s="273"/>
      <c r="DH183" s="273"/>
      <c r="DI183" s="273"/>
      <c r="DJ183" s="273"/>
      <c r="DK183" s="273"/>
      <c r="DL183" s="273"/>
      <c r="DM183" s="273"/>
      <c r="DN183" s="273"/>
      <c r="DO183" s="273"/>
      <c r="DP183" s="363"/>
      <c r="DQ183" s="363"/>
      <c r="DR183" s="363"/>
      <c r="DS183" s="363"/>
      <c r="DT183" s="363"/>
      <c r="DU183" s="363"/>
      <c r="DV183" s="363"/>
      <c r="DW183" s="363"/>
      <c r="DX183" s="363"/>
      <c r="DY183" s="363"/>
      <c r="DZ183" s="363"/>
      <c r="EA183" s="363"/>
      <c r="EB183" s="363"/>
      <c r="EC183" s="524"/>
      <c r="ED183" s="524"/>
      <c r="EE183" s="273"/>
      <c r="EF183" s="273"/>
      <c r="EG183" s="273"/>
      <c r="EH183" s="273"/>
      <c r="EI183" s="273"/>
      <c r="EJ183" s="273"/>
      <c r="EK183" s="273"/>
      <c r="EL183" s="273"/>
      <c r="EM183" s="273"/>
      <c r="EN183" s="273"/>
      <c r="EO183" s="273"/>
      <c r="EP183" s="273"/>
      <c r="EQ183" s="273"/>
      <c r="ER183" s="273"/>
      <c r="ES183" s="273"/>
      <c r="ET183" s="273"/>
      <c r="EU183" s="273"/>
      <c r="EV183" s="273"/>
      <c r="EW183" s="363"/>
      <c r="EX183" s="363"/>
      <c r="EY183" s="363"/>
      <c r="EZ183" s="363"/>
      <c r="FA183" s="363"/>
      <c r="FB183" s="363"/>
      <c r="FC183" s="363"/>
      <c r="FD183" s="363"/>
      <c r="FE183" s="363"/>
      <c r="FF183" s="363"/>
      <c r="FG183" s="363"/>
      <c r="FH183" s="363"/>
      <c r="FI183" s="363"/>
      <c r="FJ183" s="524"/>
      <c r="FK183" s="524"/>
      <c r="FL183" s="273"/>
      <c r="FM183" s="273"/>
      <c r="FN183" s="273"/>
      <c r="FO183" s="273"/>
      <c r="FP183" s="273"/>
      <c r="FQ183" s="273"/>
      <c r="FR183" s="273"/>
      <c r="FS183" s="273"/>
      <c r="FT183" s="273"/>
      <c r="FU183" s="273"/>
      <c r="FV183" s="273"/>
      <c r="FW183" s="273"/>
      <c r="FX183" s="273"/>
      <c r="FY183" s="273"/>
      <c r="FZ183" s="273"/>
      <c r="GA183" s="273"/>
      <c r="GB183" s="273"/>
      <c r="GC183" s="273"/>
      <c r="GD183" s="363"/>
      <c r="GE183" s="363"/>
      <c r="GF183" s="363"/>
      <c r="GG183" s="363"/>
      <c r="GH183" s="363"/>
      <c r="GI183" s="363"/>
      <c r="GJ183" s="363"/>
      <c r="GK183" s="363"/>
      <c r="GL183" s="363"/>
      <c r="GM183" s="363"/>
      <c r="GN183" s="363"/>
      <c r="GO183" s="363"/>
      <c r="GP183" s="363"/>
      <c r="GQ183" s="524"/>
      <c r="GR183" s="524"/>
      <c r="GS183" s="273"/>
      <c r="GT183" s="273"/>
      <c r="GU183" s="273"/>
      <c r="GV183" s="273"/>
      <c r="GW183" s="273"/>
      <c r="GX183" s="273"/>
      <c r="GY183" s="273"/>
      <c r="GZ183" s="273"/>
      <c r="HA183" s="273"/>
      <c r="HB183" s="273"/>
      <c r="HC183" s="273"/>
      <c r="HD183" s="273"/>
      <c r="HE183" s="273"/>
      <c r="HF183" s="273"/>
      <c r="HG183" s="273"/>
      <c r="HH183" s="273"/>
      <c r="HI183" s="273"/>
      <c r="HJ183" s="273"/>
      <c r="HK183" s="363"/>
      <c r="HL183" s="363"/>
      <c r="HM183" s="363"/>
      <c r="HN183" s="363"/>
      <c r="HO183" s="363"/>
      <c r="HP183" s="363"/>
      <c r="HQ183" s="363"/>
      <c r="HR183" s="363"/>
      <c r="HS183" s="363"/>
      <c r="HT183" s="363"/>
      <c r="HU183" s="363"/>
      <c r="HV183" s="363"/>
      <c r="HW183" s="363"/>
      <c r="HZ183" s="273"/>
      <c r="IA183" s="273"/>
      <c r="IB183" s="273"/>
      <c r="IC183" s="273"/>
      <c r="ID183" s="273"/>
      <c r="IE183" s="273"/>
      <c r="IF183" s="273"/>
      <c r="IG183" s="273"/>
      <c r="IH183" s="273"/>
      <c r="II183" s="273"/>
      <c r="IJ183" s="273"/>
      <c r="IK183" s="273"/>
      <c r="IL183" s="273"/>
      <c r="IM183" s="273"/>
      <c r="IN183" s="273"/>
      <c r="IO183" s="273"/>
      <c r="IP183" s="273"/>
      <c r="IQ183" s="273"/>
      <c r="IR183" s="363"/>
      <c r="IS183" s="363"/>
      <c r="IT183" s="363"/>
      <c r="IU183" s="363"/>
      <c r="IV183" s="363"/>
      <c r="IW183" s="363"/>
      <c r="IX183" s="363"/>
      <c r="IY183" s="363"/>
      <c r="IZ183" s="363"/>
      <c r="JA183" s="363"/>
      <c r="JB183" s="363"/>
      <c r="JC183" s="382"/>
      <c r="JD183" s="273">
        <f t="shared" si="594"/>
        <v>0</v>
      </c>
      <c r="JE183" s="234"/>
      <c r="JG183" s="273"/>
      <c r="JH183" s="273"/>
      <c r="JI183" s="273"/>
      <c r="JJ183" s="273"/>
      <c r="JK183" s="273"/>
      <c r="JL183" s="273"/>
      <c r="JM183" s="273"/>
      <c r="JN183" s="273"/>
      <c r="JO183" s="273"/>
      <c r="JP183" s="273"/>
      <c r="JQ183" s="273"/>
      <c r="JR183" s="273"/>
      <c r="JS183" s="273"/>
      <c r="JT183" s="273"/>
      <c r="JU183" s="273"/>
      <c r="JV183" s="273"/>
      <c r="JW183" s="273"/>
      <c r="JX183" s="273"/>
      <c r="JY183" s="363"/>
      <c r="JZ183" s="363"/>
      <c r="KA183" s="363"/>
      <c r="KB183" s="363"/>
      <c r="KC183" s="363"/>
      <c r="KD183" s="363"/>
      <c r="KE183" s="363"/>
      <c r="KF183" s="363"/>
      <c r="KG183" s="363"/>
      <c r="KH183" s="363"/>
      <c r="KI183" s="363"/>
      <c r="KJ183" s="363"/>
      <c r="KK183" s="240">
        <f t="shared" si="612"/>
        <v>0</v>
      </c>
      <c r="KL183" s="234"/>
      <c r="KN183" s="273"/>
      <c r="KO183" s="273"/>
      <c r="KP183" s="273"/>
      <c r="KQ183" s="273"/>
      <c r="KR183" s="273"/>
      <c r="KS183" s="273"/>
      <c r="KT183" s="273"/>
      <c r="KU183" s="273"/>
      <c r="KV183" s="273"/>
      <c r="KW183" s="273"/>
      <c r="KX183" s="273"/>
      <c r="KY183" s="273"/>
      <c r="KZ183" s="273"/>
      <c r="LA183" s="273"/>
      <c r="LB183" s="273"/>
      <c r="LC183" s="273"/>
      <c r="LD183" s="273"/>
      <c r="LE183" s="273"/>
      <c r="LF183" s="363"/>
      <c r="LG183" s="363"/>
      <c r="LH183" s="363"/>
      <c r="LI183" s="363"/>
      <c r="LJ183" s="363"/>
      <c r="LK183" s="363"/>
      <c r="LL183" s="363"/>
      <c r="LM183" s="363"/>
      <c r="LN183" s="363"/>
      <c r="LO183" s="363"/>
      <c r="LP183" s="363"/>
      <c r="LQ183" s="363"/>
      <c r="LR183" s="242">
        <f t="shared" si="599"/>
        <v>0</v>
      </c>
      <c r="LU183" s="273"/>
      <c r="LV183" s="273"/>
      <c r="LW183" s="273"/>
      <c r="LX183" s="273"/>
      <c r="LY183" s="273"/>
      <c r="LZ183" s="273"/>
      <c r="MA183" s="273"/>
      <c r="MB183" s="273"/>
      <c r="MC183" s="273"/>
      <c r="MD183" s="273"/>
      <c r="ME183" s="273"/>
      <c r="MF183" s="273"/>
      <c r="MG183" s="273"/>
      <c r="MH183" s="273"/>
      <c r="MI183" s="273"/>
      <c r="MJ183" s="273"/>
      <c r="MK183" s="273"/>
      <c r="ML183" s="273"/>
      <c r="MM183" s="363"/>
      <c r="MN183" s="363"/>
      <c r="MO183" s="363"/>
      <c r="MP183" s="363"/>
      <c r="MQ183" s="363"/>
      <c r="MR183" s="363"/>
      <c r="MS183" s="363"/>
      <c r="MT183" s="363"/>
      <c r="MU183" s="363"/>
      <c r="MV183" s="363"/>
      <c r="MW183" s="363"/>
      <c r="MX183" s="363"/>
      <c r="MY183" s="242">
        <f t="shared" si="602"/>
        <v>0</v>
      </c>
      <c r="NB183" s="273"/>
      <c r="NC183" s="273"/>
      <c r="ND183" s="273"/>
      <c r="NE183" s="273"/>
      <c r="NF183" s="273"/>
      <c r="NG183" s="273"/>
      <c r="NH183" s="273"/>
      <c r="NI183" s="273"/>
      <c r="NJ183" s="273"/>
      <c r="NK183" s="273"/>
      <c r="NL183" s="273"/>
      <c r="NM183" s="273"/>
      <c r="NN183" s="273"/>
      <c r="NO183" s="273"/>
      <c r="NP183" s="273"/>
      <c r="NQ183" s="273"/>
      <c r="NR183" s="273"/>
      <c r="NS183" s="273"/>
      <c r="NT183" s="363"/>
      <c r="NU183" s="363"/>
      <c r="NV183" s="363"/>
      <c r="NW183" s="363"/>
      <c r="NX183" s="363"/>
      <c r="NY183" s="363"/>
      <c r="NZ183" s="363"/>
      <c r="OA183" s="363"/>
      <c r="OB183" s="363"/>
      <c r="OC183" s="363"/>
      <c r="OD183" s="363"/>
      <c r="OE183" s="363"/>
      <c r="OF183" s="242">
        <f t="shared" si="614"/>
        <v>0</v>
      </c>
      <c r="OI183" s="273"/>
      <c r="OJ183" s="273"/>
      <c r="OK183" s="273"/>
      <c r="OL183" s="273"/>
      <c r="OM183" s="273"/>
      <c r="ON183" s="273"/>
      <c r="OO183" s="273"/>
      <c r="OP183" s="273"/>
      <c r="OQ183" s="273"/>
      <c r="OR183" s="273"/>
      <c r="OS183" s="273"/>
      <c r="OT183" s="273"/>
      <c r="OU183" s="273"/>
      <c r="OV183" s="273"/>
      <c r="OW183" s="273"/>
      <c r="OX183" s="273"/>
      <c r="OY183" s="273"/>
      <c r="OZ183" s="273"/>
      <c r="PA183" s="363"/>
      <c r="PB183" s="363"/>
      <c r="PC183" s="363"/>
      <c r="PD183" s="363"/>
      <c r="PE183" s="363"/>
      <c r="PF183" s="363"/>
      <c r="PG183" s="363"/>
      <c r="PH183" s="363"/>
      <c r="PI183" s="363"/>
      <c r="PJ183" s="363"/>
      <c r="PK183" s="363"/>
      <c r="PL183" s="363"/>
      <c r="PM183" s="240">
        <f t="shared" si="607"/>
        <v>0</v>
      </c>
      <c r="PP183" s="273"/>
      <c r="PQ183" s="273"/>
      <c r="PR183" s="273"/>
      <c r="PS183" s="273"/>
      <c r="PT183" s="273"/>
      <c r="PU183" s="273"/>
      <c r="PV183" s="273"/>
      <c r="PW183" s="273"/>
      <c r="PX183" s="273"/>
      <c r="PY183" s="273"/>
      <c r="PZ183" s="273"/>
      <c r="QA183" s="273"/>
      <c r="QB183" s="273"/>
      <c r="QC183" s="273"/>
      <c r="QD183" s="273"/>
      <c r="QE183" s="273"/>
      <c r="QF183" s="273"/>
      <c r="QG183" s="273"/>
      <c r="QH183" s="363"/>
      <c r="QI183" s="363"/>
      <c r="QJ183" s="363"/>
      <c r="QK183" s="363"/>
      <c r="QL183" s="363"/>
      <c r="QM183" s="363"/>
      <c r="QN183" s="363"/>
      <c r="QO183" s="363"/>
      <c r="QP183" s="363"/>
      <c r="QQ183" s="363"/>
      <c r="QR183" s="363"/>
      <c r="QS183" s="363"/>
      <c r="QT183" s="242">
        <f t="shared" si="613"/>
        <v>0</v>
      </c>
      <c r="QU183" s="235"/>
      <c r="QV183" s="235"/>
      <c r="QW183" s="273"/>
      <c r="QX183" s="273"/>
      <c r="QY183" s="273"/>
      <c r="QZ183" s="273"/>
      <c r="RA183" s="273"/>
      <c r="RB183" s="273"/>
      <c r="RC183" s="273"/>
      <c r="RD183" s="273"/>
      <c r="RE183" s="273"/>
      <c r="RF183" s="273"/>
      <c r="RG183" s="273"/>
      <c r="RH183" s="273"/>
      <c r="RI183" s="273"/>
      <c r="RJ183" s="273"/>
      <c r="RK183" s="273"/>
      <c r="RL183" s="273"/>
      <c r="RM183" s="273"/>
      <c r="RN183" s="273"/>
      <c r="RO183" s="363"/>
      <c r="RP183" s="363"/>
      <c r="RQ183" s="363"/>
      <c r="RR183" s="363"/>
      <c r="RS183" s="363"/>
      <c r="RT183" s="363"/>
      <c r="RU183" s="363"/>
      <c r="RV183" s="363"/>
      <c r="RW183" s="363"/>
      <c r="RX183" s="363"/>
      <c r="RY183" s="363"/>
      <c r="RZ183" s="363"/>
      <c r="SA183" s="363"/>
    </row>
    <row r="184" spans="1:495" ht="15" hidden="1" outlineLevel="1">
      <c r="A184" s="604">
        <f t="shared" si="349"/>
        <v>172</v>
      </c>
      <c r="B184" s="540"/>
      <c r="C184" s="363"/>
      <c r="D184" s="273"/>
      <c r="E184" s="273"/>
      <c r="F184" s="363"/>
      <c r="G184" s="363"/>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524"/>
      <c r="AI184" s="524"/>
      <c r="AJ184" s="273"/>
      <c r="AK184" s="273"/>
      <c r="AL184" s="273"/>
      <c r="AM184" s="273"/>
      <c r="AN184" s="273"/>
      <c r="AO184" s="273"/>
      <c r="AP184" s="273"/>
      <c r="AQ184" s="273"/>
      <c r="AR184" s="273"/>
      <c r="AS184" s="273"/>
      <c r="AT184" s="273"/>
      <c r="AU184" s="273"/>
      <c r="AV184" s="273"/>
      <c r="AW184" s="273"/>
      <c r="AX184" s="273"/>
      <c r="AY184" s="273"/>
      <c r="AZ184" s="273"/>
      <c r="BA184" s="273"/>
      <c r="BB184" s="363"/>
      <c r="BC184" s="363"/>
      <c r="BD184" s="363"/>
      <c r="BE184" s="363"/>
      <c r="BF184" s="363"/>
      <c r="BG184" s="363"/>
      <c r="BH184" s="363"/>
      <c r="BI184" s="363"/>
      <c r="BJ184" s="363"/>
      <c r="BK184" s="363"/>
      <c r="BL184" s="363"/>
      <c r="BM184" s="363"/>
      <c r="BN184" s="363"/>
      <c r="BO184" s="524"/>
      <c r="BP184" s="524"/>
      <c r="BQ184" s="273"/>
      <c r="BR184" s="273"/>
      <c r="BS184" s="273"/>
      <c r="BT184" s="273"/>
      <c r="BU184" s="273"/>
      <c r="BV184" s="273"/>
      <c r="BW184" s="273"/>
      <c r="BX184" s="273"/>
      <c r="BY184" s="273"/>
      <c r="BZ184" s="273"/>
      <c r="CA184" s="273"/>
      <c r="CB184" s="273"/>
      <c r="CC184" s="273"/>
      <c r="CD184" s="273"/>
      <c r="CE184" s="273"/>
      <c r="CF184" s="273"/>
      <c r="CG184" s="273"/>
      <c r="CH184" s="273"/>
      <c r="CI184" s="363"/>
      <c r="CJ184" s="363"/>
      <c r="CK184" s="363"/>
      <c r="CL184" s="363"/>
      <c r="CM184" s="363"/>
      <c r="CN184" s="363"/>
      <c r="CO184" s="363"/>
      <c r="CP184" s="363"/>
      <c r="CQ184" s="363"/>
      <c r="CR184" s="363"/>
      <c r="CS184" s="363"/>
      <c r="CT184" s="363"/>
      <c r="CU184" s="363"/>
      <c r="CV184" s="524"/>
      <c r="CW184" s="524"/>
      <c r="CX184" s="273"/>
      <c r="CY184" s="273"/>
      <c r="CZ184" s="273"/>
      <c r="DA184" s="273"/>
      <c r="DB184" s="273"/>
      <c r="DC184" s="273"/>
      <c r="DD184" s="273"/>
      <c r="DE184" s="273"/>
      <c r="DF184" s="273"/>
      <c r="DG184" s="273"/>
      <c r="DH184" s="273"/>
      <c r="DI184" s="273"/>
      <c r="DJ184" s="273"/>
      <c r="DK184" s="273"/>
      <c r="DL184" s="273"/>
      <c r="DM184" s="273"/>
      <c r="DN184" s="273"/>
      <c r="DO184" s="273"/>
      <c r="DP184" s="363"/>
      <c r="DQ184" s="363"/>
      <c r="DR184" s="363"/>
      <c r="DS184" s="363"/>
      <c r="DT184" s="363"/>
      <c r="DU184" s="363"/>
      <c r="DV184" s="363"/>
      <c r="DW184" s="363"/>
      <c r="DX184" s="363"/>
      <c r="DY184" s="363"/>
      <c r="DZ184" s="363"/>
      <c r="EA184" s="363"/>
      <c r="EB184" s="363"/>
      <c r="EC184" s="524"/>
      <c r="ED184" s="524"/>
      <c r="EE184" s="273"/>
      <c r="EF184" s="273"/>
      <c r="EG184" s="273"/>
      <c r="EH184" s="273"/>
      <c r="EI184" s="273"/>
      <c r="EJ184" s="273"/>
      <c r="EK184" s="273"/>
      <c r="EL184" s="273"/>
      <c r="EM184" s="273"/>
      <c r="EN184" s="273"/>
      <c r="EO184" s="273"/>
      <c r="EP184" s="273"/>
      <c r="EQ184" s="273"/>
      <c r="ER184" s="273"/>
      <c r="ES184" s="273"/>
      <c r="ET184" s="273"/>
      <c r="EU184" s="273"/>
      <c r="EV184" s="273"/>
      <c r="EW184" s="363"/>
      <c r="EX184" s="363"/>
      <c r="EY184" s="363"/>
      <c r="EZ184" s="363"/>
      <c r="FA184" s="363"/>
      <c r="FB184" s="363"/>
      <c r="FC184" s="363"/>
      <c r="FD184" s="363"/>
      <c r="FE184" s="363"/>
      <c r="FF184" s="363"/>
      <c r="FG184" s="363"/>
      <c r="FH184" s="363"/>
      <c r="FI184" s="363"/>
      <c r="FJ184" s="524"/>
      <c r="FK184" s="524"/>
      <c r="FL184" s="273"/>
      <c r="FM184" s="273"/>
      <c r="FN184" s="273"/>
      <c r="FO184" s="273"/>
      <c r="FP184" s="273"/>
      <c r="FQ184" s="273"/>
      <c r="FR184" s="273"/>
      <c r="FS184" s="273"/>
      <c r="FT184" s="273"/>
      <c r="FU184" s="273"/>
      <c r="FV184" s="273"/>
      <c r="FW184" s="273"/>
      <c r="FX184" s="273"/>
      <c r="FY184" s="273"/>
      <c r="FZ184" s="273"/>
      <c r="GA184" s="273"/>
      <c r="GB184" s="273"/>
      <c r="GC184" s="273"/>
      <c r="GD184" s="363"/>
      <c r="GE184" s="363"/>
      <c r="GF184" s="363"/>
      <c r="GG184" s="363"/>
      <c r="GH184" s="363"/>
      <c r="GI184" s="363"/>
      <c r="GJ184" s="363"/>
      <c r="GK184" s="363"/>
      <c r="GL184" s="363"/>
      <c r="GM184" s="363"/>
      <c r="GN184" s="363"/>
      <c r="GO184" s="363"/>
      <c r="GP184" s="363"/>
      <c r="GQ184" s="524"/>
      <c r="GR184" s="524"/>
      <c r="GS184" s="273"/>
      <c r="GT184" s="273"/>
      <c r="GU184" s="273"/>
      <c r="GV184" s="273"/>
      <c r="GW184" s="273"/>
      <c r="GX184" s="273"/>
      <c r="GY184" s="273"/>
      <c r="GZ184" s="273"/>
      <c r="HA184" s="273"/>
      <c r="HB184" s="273"/>
      <c r="HC184" s="273"/>
      <c r="HD184" s="273"/>
      <c r="HE184" s="273"/>
      <c r="HF184" s="273"/>
      <c r="HG184" s="273"/>
      <c r="HH184" s="273"/>
      <c r="HI184" s="273"/>
      <c r="HJ184" s="273"/>
      <c r="HK184" s="363"/>
      <c r="HL184" s="363"/>
      <c r="HM184" s="363"/>
      <c r="HN184" s="363"/>
      <c r="HO184" s="363"/>
      <c r="HP184" s="363"/>
      <c r="HQ184" s="363"/>
      <c r="HR184" s="363"/>
      <c r="HS184" s="363"/>
      <c r="HT184" s="363"/>
      <c r="HU184" s="363"/>
      <c r="HV184" s="363"/>
      <c r="HW184" s="363"/>
      <c r="HZ184" s="273"/>
      <c r="IA184" s="273"/>
      <c r="IB184" s="273"/>
      <c r="IC184" s="273"/>
      <c r="ID184" s="273"/>
      <c r="IE184" s="273"/>
      <c r="IF184" s="273"/>
      <c r="IG184" s="273"/>
      <c r="IH184" s="273"/>
      <c r="II184" s="273"/>
      <c r="IJ184" s="273"/>
      <c r="IK184" s="273"/>
      <c r="IL184" s="273"/>
      <c r="IM184" s="273"/>
      <c r="IN184" s="273"/>
      <c r="IO184" s="273"/>
      <c r="IP184" s="273"/>
      <c r="IQ184" s="273"/>
      <c r="IR184" s="363"/>
      <c r="IS184" s="363"/>
      <c r="IT184" s="363"/>
      <c r="IU184" s="363"/>
      <c r="IV184" s="363"/>
      <c r="IW184" s="363"/>
      <c r="IX184" s="363"/>
      <c r="IY184" s="363"/>
      <c r="IZ184" s="363"/>
      <c r="JA184" s="363"/>
      <c r="JB184" s="363"/>
      <c r="JC184" s="382"/>
      <c r="JD184" s="273">
        <f t="shared" si="594"/>
        <v>0</v>
      </c>
      <c r="JE184" s="234"/>
      <c r="JG184" s="273"/>
      <c r="JH184" s="273"/>
      <c r="JI184" s="273"/>
      <c r="JJ184" s="273"/>
      <c r="JK184" s="273"/>
      <c r="JL184" s="273"/>
      <c r="JM184" s="273"/>
      <c r="JN184" s="273"/>
      <c r="JO184" s="273"/>
      <c r="JP184" s="273"/>
      <c r="JQ184" s="273"/>
      <c r="JR184" s="273"/>
      <c r="JS184" s="273"/>
      <c r="JT184" s="273"/>
      <c r="JU184" s="273"/>
      <c r="JV184" s="273"/>
      <c r="JW184" s="273"/>
      <c r="JX184" s="273"/>
      <c r="JY184" s="363"/>
      <c r="JZ184" s="363"/>
      <c r="KA184" s="363"/>
      <c r="KB184" s="363"/>
      <c r="KC184" s="363"/>
      <c r="KD184" s="363"/>
      <c r="KE184" s="363"/>
      <c r="KF184" s="363"/>
      <c r="KG184" s="363"/>
      <c r="KH184" s="363"/>
      <c r="KI184" s="363"/>
      <c r="KJ184" s="363"/>
      <c r="KK184" s="240">
        <f t="shared" si="612"/>
        <v>0</v>
      </c>
      <c r="KL184" s="234"/>
      <c r="KN184" s="273"/>
      <c r="KO184" s="273"/>
      <c r="KP184" s="273"/>
      <c r="KQ184" s="273"/>
      <c r="KR184" s="273"/>
      <c r="KS184" s="273"/>
      <c r="KT184" s="273"/>
      <c r="KU184" s="273"/>
      <c r="KV184" s="273"/>
      <c r="KW184" s="273"/>
      <c r="KX184" s="273"/>
      <c r="KY184" s="273"/>
      <c r="KZ184" s="273"/>
      <c r="LA184" s="273"/>
      <c r="LB184" s="273"/>
      <c r="LC184" s="273"/>
      <c r="LD184" s="273"/>
      <c r="LE184" s="273"/>
      <c r="LF184" s="363"/>
      <c r="LG184" s="363"/>
      <c r="LH184" s="363"/>
      <c r="LI184" s="363"/>
      <c r="LJ184" s="363"/>
      <c r="LK184" s="363"/>
      <c r="LL184" s="363"/>
      <c r="LM184" s="363"/>
      <c r="LN184" s="363"/>
      <c r="LO184" s="363"/>
      <c r="LP184" s="363"/>
      <c r="LQ184" s="363"/>
      <c r="LR184" s="242">
        <f t="shared" si="599"/>
        <v>0</v>
      </c>
      <c r="LU184" s="273"/>
      <c r="LV184" s="273"/>
      <c r="LW184" s="273"/>
      <c r="LX184" s="273"/>
      <c r="LY184" s="273"/>
      <c r="LZ184" s="273"/>
      <c r="MA184" s="273"/>
      <c r="MB184" s="273"/>
      <c r="MC184" s="273"/>
      <c r="MD184" s="273"/>
      <c r="ME184" s="273"/>
      <c r="MF184" s="273"/>
      <c r="MG184" s="273"/>
      <c r="MH184" s="273"/>
      <c r="MI184" s="273"/>
      <c r="MJ184" s="273"/>
      <c r="MK184" s="273"/>
      <c r="ML184" s="273"/>
      <c r="MM184" s="363"/>
      <c r="MN184" s="363"/>
      <c r="MO184" s="363"/>
      <c r="MP184" s="363"/>
      <c r="MQ184" s="363"/>
      <c r="MR184" s="363"/>
      <c r="MS184" s="363"/>
      <c r="MT184" s="363"/>
      <c r="MU184" s="363"/>
      <c r="MV184" s="363"/>
      <c r="MW184" s="363"/>
      <c r="MX184" s="363"/>
      <c r="MY184" s="242">
        <f t="shared" si="602"/>
        <v>0</v>
      </c>
      <c r="NB184" s="273"/>
      <c r="NC184" s="273"/>
      <c r="ND184" s="273"/>
      <c r="NE184" s="273"/>
      <c r="NF184" s="273"/>
      <c r="NG184" s="273"/>
      <c r="NH184" s="273"/>
      <c r="NI184" s="273"/>
      <c r="NJ184" s="273"/>
      <c r="NK184" s="273"/>
      <c r="NL184" s="273"/>
      <c r="NM184" s="273"/>
      <c r="NN184" s="273"/>
      <c r="NO184" s="273"/>
      <c r="NP184" s="273"/>
      <c r="NQ184" s="273"/>
      <c r="NR184" s="273"/>
      <c r="NS184" s="273"/>
      <c r="NT184" s="363"/>
      <c r="NU184" s="363"/>
      <c r="NV184" s="363"/>
      <c r="NW184" s="363"/>
      <c r="NX184" s="363"/>
      <c r="NY184" s="363"/>
      <c r="NZ184" s="363"/>
      <c r="OA184" s="363"/>
      <c r="OB184" s="363"/>
      <c r="OC184" s="363"/>
      <c r="OD184" s="363"/>
      <c r="OE184" s="363"/>
      <c r="OF184" s="242">
        <f t="shared" si="614"/>
        <v>0</v>
      </c>
      <c r="OI184" s="273"/>
      <c r="OJ184" s="273"/>
      <c r="OK184" s="273"/>
      <c r="OL184" s="273"/>
      <c r="OM184" s="273"/>
      <c r="ON184" s="273"/>
      <c r="OO184" s="273"/>
      <c r="OP184" s="273"/>
      <c r="OQ184" s="273"/>
      <c r="OR184" s="273"/>
      <c r="OS184" s="273"/>
      <c r="OT184" s="273"/>
      <c r="OU184" s="273"/>
      <c r="OV184" s="273"/>
      <c r="OW184" s="273"/>
      <c r="OX184" s="273"/>
      <c r="OY184" s="273"/>
      <c r="OZ184" s="273"/>
      <c r="PA184" s="363"/>
      <c r="PB184" s="363"/>
      <c r="PC184" s="363"/>
      <c r="PD184" s="363"/>
      <c r="PE184" s="363"/>
      <c r="PF184" s="363"/>
      <c r="PG184" s="363"/>
      <c r="PH184" s="363"/>
      <c r="PI184" s="363"/>
      <c r="PJ184" s="363"/>
      <c r="PK184" s="363"/>
      <c r="PL184" s="363"/>
      <c r="PM184" s="240">
        <f t="shared" si="607"/>
        <v>0</v>
      </c>
      <c r="PP184" s="273"/>
      <c r="PQ184" s="273"/>
      <c r="PR184" s="273"/>
      <c r="PS184" s="273"/>
      <c r="PT184" s="273"/>
      <c r="PU184" s="273"/>
      <c r="PV184" s="273"/>
      <c r="PW184" s="273"/>
      <c r="PX184" s="273"/>
      <c r="PY184" s="273"/>
      <c r="PZ184" s="273"/>
      <c r="QA184" s="273"/>
      <c r="QB184" s="273"/>
      <c r="QC184" s="273"/>
      <c r="QD184" s="273"/>
      <c r="QE184" s="273"/>
      <c r="QF184" s="273"/>
      <c r="QG184" s="273"/>
      <c r="QH184" s="363"/>
      <c r="QI184" s="363"/>
      <c r="QJ184" s="363"/>
      <c r="QK184" s="363"/>
      <c r="QL184" s="363"/>
      <c r="QM184" s="363"/>
      <c r="QN184" s="363"/>
      <c r="QO184" s="363"/>
      <c r="QP184" s="363"/>
      <c r="QQ184" s="363"/>
      <c r="QR184" s="363"/>
      <c r="QS184" s="363"/>
      <c r="QT184" s="242">
        <f t="shared" si="613"/>
        <v>0</v>
      </c>
      <c r="QU184" s="235"/>
      <c r="QV184" s="235"/>
      <c r="QW184" s="273"/>
      <c r="QX184" s="273"/>
      <c r="QY184" s="273"/>
      <c r="QZ184" s="273"/>
      <c r="RA184" s="273"/>
      <c r="RB184" s="273"/>
      <c r="RC184" s="273"/>
      <c r="RD184" s="273"/>
      <c r="RE184" s="273"/>
      <c r="RF184" s="273"/>
      <c r="RG184" s="273"/>
      <c r="RH184" s="273"/>
      <c r="RI184" s="273"/>
      <c r="RJ184" s="273"/>
      <c r="RK184" s="273"/>
      <c r="RL184" s="273"/>
      <c r="RM184" s="273"/>
      <c r="RN184" s="273"/>
      <c r="RO184" s="363"/>
      <c r="RP184" s="363"/>
      <c r="RQ184" s="363"/>
      <c r="RR184" s="363"/>
      <c r="RS184" s="363"/>
      <c r="RT184" s="363"/>
      <c r="RU184" s="363"/>
      <c r="RV184" s="363"/>
      <c r="RW184" s="363"/>
      <c r="RX184" s="363"/>
      <c r="RY184" s="363"/>
      <c r="RZ184" s="363"/>
      <c r="SA184" s="363"/>
    </row>
    <row r="185" spans="1:495" ht="15" hidden="1" outlineLevel="1">
      <c r="A185" s="604">
        <f t="shared" si="349"/>
        <v>173</v>
      </c>
      <c r="B185" s="540"/>
      <c r="C185" s="363"/>
      <c r="D185" s="273"/>
      <c r="E185" s="273"/>
      <c r="F185" s="363"/>
      <c r="G185" s="363"/>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524"/>
      <c r="AI185" s="524"/>
      <c r="AJ185" s="273"/>
      <c r="AK185" s="273"/>
      <c r="AL185" s="273"/>
      <c r="AM185" s="273"/>
      <c r="AN185" s="273"/>
      <c r="AO185" s="273"/>
      <c r="AP185" s="273"/>
      <c r="AQ185" s="273"/>
      <c r="AR185" s="273"/>
      <c r="AS185" s="273"/>
      <c r="AT185" s="273"/>
      <c r="AU185" s="273"/>
      <c r="AV185" s="273"/>
      <c r="AW185" s="273"/>
      <c r="AX185" s="273"/>
      <c r="AY185" s="273"/>
      <c r="AZ185" s="273"/>
      <c r="BA185" s="273"/>
      <c r="BB185" s="363"/>
      <c r="BC185" s="363"/>
      <c r="BD185" s="363"/>
      <c r="BE185" s="363"/>
      <c r="BF185" s="363"/>
      <c r="BG185" s="363"/>
      <c r="BH185" s="363"/>
      <c r="BI185" s="363"/>
      <c r="BJ185" s="363"/>
      <c r="BK185" s="363"/>
      <c r="BL185" s="363"/>
      <c r="BM185" s="363"/>
      <c r="BN185" s="363"/>
      <c r="BO185" s="524"/>
      <c r="BP185" s="524"/>
      <c r="BQ185" s="273"/>
      <c r="BR185" s="273"/>
      <c r="BS185" s="273"/>
      <c r="BT185" s="273"/>
      <c r="BU185" s="273"/>
      <c r="BV185" s="273"/>
      <c r="BW185" s="273"/>
      <c r="BX185" s="273"/>
      <c r="BY185" s="273"/>
      <c r="BZ185" s="273"/>
      <c r="CA185" s="273"/>
      <c r="CB185" s="273"/>
      <c r="CC185" s="273"/>
      <c r="CD185" s="273"/>
      <c r="CE185" s="273"/>
      <c r="CF185" s="273"/>
      <c r="CG185" s="273"/>
      <c r="CH185" s="273"/>
      <c r="CI185" s="363"/>
      <c r="CJ185" s="363"/>
      <c r="CK185" s="363"/>
      <c r="CL185" s="363"/>
      <c r="CM185" s="363"/>
      <c r="CN185" s="363"/>
      <c r="CO185" s="363"/>
      <c r="CP185" s="363"/>
      <c r="CQ185" s="363"/>
      <c r="CR185" s="363"/>
      <c r="CS185" s="363"/>
      <c r="CT185" s="363"/>
      <c r="CU185" s="363"/>
      <c r="CV185" s="524"/>
      <c r="CW185" s="524"/>
      <c r="CX185" s="273"/>
      <c r="CY185" s="273"/>
      <c r="CZ185" s="273"/>
      <c r="DA185" s="273"/>
      <c r="DB185" s="273"/>
      <c r="DC185" s="273"/>
      <c r="DD185" s="273"/>
      <c r="DE185" s="273"/>
      <c r="DF185" s="273"/>
      <c r="DG185" s="273"/>
      <c r="DH185" s="273"/>
      <c r="DI185" s="273"/>
      <c r="DJ185" s="273"/>
      <c r="DK185" s="273"/>
      <c r="DL185" s="273"/>
      <c r="DM185" s="273"/>
      <c r="DN185" s="273"/>
      <c r="DO185" s="273"/>
      <c r="DP185" s="363"/>
      <c r="DQ185" s="363"/>
      <c r="DR185" s="363"/>
      <c r="DS185" s="363"/>
      <c r="DT185" s="363"/>
      <c r="DU185" s="363"/>
      <c r="DV185" s="363"/>
      <c r="DW185" s="363"/>
      <c r="DX185" s="363"/>
      <c r="DY185" s="363"/>
      <c r="DZ185" s="363"/>
      <c r="EA185" s="363"/>
      <c r="EB185" s="363"/>
      <c r="EC185" s="524"/>
      <c r="ED185" s="524"/>
      <c r="EE185" s="273"/>
      <c r="EF185" s="273"/>
      <c r="EG185" s="273"/>
      <c r="EH185" s="273"/>
      <c r="EI185" s="273"/>
      <c r="EJ185" s="273"/>
      <c r="EK185" s="273"/>
      <c r="EL185" s="273"/>
      <c r="EM185" s="273"/>
      <c r="EN185" s="273"/>
      <c r="EO185" s="273"/>
      <c r="EP185" s="273"/>
      <c r="EQ185" s="273"/>
      <c r="ER185" s="273"/>
      <c r="ES185" s="273"/>
      <c r="ET185" s="273"/>
      <c r="EU185" s="273"/>
      <c r="EV185" s="273"/>
      <c r="EW185" s="363"/>
      <c r="EX185" s="363"/>
      <c r="EY185" s="363"/>
      <c r="EZ185" s="363"/>
      <c r="FA185" s="363"/>
      <c r="FB185" s="363"/>
      <c r="FC185" s="363"/>
      <c r="FD185" s="363"/>
      <c r="FE185" s="363"/>
      <c r="FF185" s="363"/>
      <c r="FG185" s="363"/>
      <c r="FH185" s="363"/>
      <c r="FI185" s="363"/>
      <c r="FJ185" s="524"/>
      <c r="FK185" s="524"/>
      <c r="FL185" s="273"/>
      <c r="FM185" s="273"/>
      <c r="FN185" s="273"/>
      <c r="FO185" s="273"/>
      <c r="FP185" s="273"/>
      <c r="FQ185" s="273"/>
      <c r="FR185" s="273"/>
      <c r="FS185" s="273"/>
      <c r="FT185" s="273"/>
      <c r="FU185" s="273"/>
      <c r="FV185" s="273"/>
      <c r="FW185" s="273"/>
      <c r="FX185" s="273"/>
      <c r="FY185" s="273"/>
      <c r="FZ185" s="273"/>
      <c r="GA185" s="273"/>
      <c r="GB185" s="273"/>
      <c r="GC185" s="273"/>
      <c r="GD185" s="363"/>
      <c r="GE185" s="363"/>
      <c r="GF185" s="363"/>
      <c r="GG185" s="363"/>
      <c r="GH185" s="363"/>
      <c r="GI185" s="363"/>
      <c r="GJ185" s="363"/>
      <c r="GK185" s="363"/>
      <c r="GL185" s="363"/>
      <c r="GM185" s="363"/>
      <c r="GN185" s="363"/>
      <c r="GO185" s="363"/>
      <c r="GP185" s="363"/>
      <c r="GQ185" s="524"/>
      <c r="GR185" s="524"/>
      <c r="GS185" s="273"/>
      <c r="GT185" s="273"/>
      <c r="GU185" s="273"/>
      <c r="GV185" s="273"/>
      <c r="GW185" s="273"/>
      <c r="GX185" s="273"/>
      <c r="GY185" s="273"/>
      <c r="GZ185" s="273"/>
      <c r="HA185" s="273"/>
      <c r="HB185" s="273"/>
      <c r="HC185" s="273"/>
      <c r="HD185" s="273"/>
      <c r="HE185" s="273"/>
      <c r="HF185" s="273"/>
      <c r="HG185" s="273"/>
      <c r="HH185" s="273"/>
      <c r="HI185" s="273"/>
      <c r="HJ185" s="273"/>
      <c r="HK185" s="363"/>
      <c r="HL185" s="363"/>
      <c r="HM185" s="363"/>
      <c r="HN185" s="363"/>
      <c r="HO185" s="363"/>
      <c r="HP185" s="363"/>
      <c r="HQ185" s="363"/>
      <c r="HR185" s="363"/>
      <c r="HS185" s="363"/>
      <c r="HT185" s="363"/>
      <c r="HU185" s="363"/>
      <c r="HV185" s="363"/>
      <c r="HW185" s="363"/>
      <c r="HZ185" s="273"/>
      <c r="IA185" s="273"/>
      <c r="IB185" s="273"/>
      <c r="IC185" s="273"/>
      <c r="ID185" s="273"/>
      <c r="IE185" s="273"/>
      <c r="IF185" s="273"/>
      <c r="IG185" s="273"/>
      <c r="IH185" s="273"/>
      <c r="II185" s="273"/>
      <c r="IJ185" s="273"/>
      <c r="IK185" s="273"/>
      <c r="IL185" s="273"/>
      <c r="IM185" s="273"/>
      <c r="IN185" s="273"/>
      <c r="IO185" s="273"/>
      <c r="IP185" s="273"/>
      <c r="IQ185" s="273"/>
      <c r="IR185" s="363"/>
      <c r="IS185" s="363"/>
      <c r="IT185" s="363"/>
      <c r="IU185" s="363"/>
      <c r="IV185" s="363"/>
      <c r="IW185" s="363"/>
      <c r="IX185" s="363"/>
      <c r="IY185" s="363"/>
      <c r="IZ185" s="363"/>
      <c r="JA185" s="363"/>
      <c r="JB185" s="363"/>
      <c r="JC185" s="382"/>
      <c r="JD185" s="273">
        <f t="shared" si="594"/>
        <v>0</v>
      </c>
      <c r="JE185" s="234"/>
      <c r="JG185" s="273"/>
      <c r="JH185" s="273"/>
      <c r="JI185" s="273"/>
      <c r="JJ185" s="273"/>
      <c r="JK185" s="273"/>
      <c r="JL185" s="273"/>
      <c r="JM185" s="273"/>
      <c r="JN185" s="273"/>
      <c r="JO185" s="273"/>
      <c r="JP185" s="273"/>
      <c r="JQ185" s="273"/>
      <c r="JR185" s="273"/>
      <c r="JS185" s="273"/>
      <c r="JT185" s="273"/>
      <c r="JU185" s="273"/>
      <c r="JV185" s="273"/>
      <c r="JW185" s="273"/>
      <c r="JX185" s="273"/>
      <c r="JY185" s="363"/>
      <c r="JZ185" s="363"/>
      <c r="KA185" s="363"/>
      <c r="KB185" s="363"/>
      <c r="KC185" s="363"/>
      <c r="KD185" s="363"/>
      <c r="KE185" s="363"/>
      <c r="KF185" s="363"/>
      <c r="KG185" s="363"/>
      <c r="KH185" s="363"/>
      <c r="KI185" s="363"/>
      <c r="KJ185" s="363"/>
      <c r="KK185" s="240">
        <f t="shared" si="612"/>
        <v>0</v>
      </c>
      <c r="KL185" s="234"/>
      <c r="KN185" s="273"/>
      <c r="KO185" s="273"/>
      <c r="KP185" s="273"/>
      <c r="KQ185" s="273"/>
      <c r="KR185" s="273"/>
      <c r="KS185" s="273"/>
      <c r="KT185" s="273"/>
      <c r="KU185" s="273"/>
      <c r="KV185" s="273"/>
      <c r="KW185" s="273"/>
      <c r="KX185" s="273"/>
      <c r="KY185" s="273"/>
      <c r="KZ185" s="273"/>
      <c r="LA185" s="273"/>
      <c r="LB185" s="273"/>
      <c r="LC185" s="273"/>
      <c r="LD185" s="273"/>
      <c r="LE185" s="273"/>
      <c r="LF185" s="363"/>
      <c r="LG185" s="363"/>
      <c r="LH185" s="363"/>
      <c r="LI185" s="363"/>
      <c r="LJ185" s="363"/>
      <c r="LK185" s="363"/>
      <c r="LL185" s="363"/>
      <c r="LM185" s="363"/>
      <c r="LN185" s="363"/>
      <c r="LO185" s="363"/>
      <c r="LP185" s="363"/>
      <c r="LQ185" s="363"/>
      <c r="LR185" s="242">
        <f t="shared" si="599"/>
        <v>0</v>
      </c>
      <c r="LU185" s="273"/>
      <c r="LV185" s="273"/>
      <c r="LW185" s="273"/>
      <c r="LX185" s="273"/>
      <c r="LY185" s="273"/>
      <c r="LZ185" s="273"/>
      <c r="MA185" s="273"/>
      <c r="MB185" s="273"/>
      <c r="MC185" s="273"/>
      <c r="MD185" s="273"/>
      <c r="ME185" s="273"/>
      <c r="MF185" s="273"/>
      <c r="MG185" s="273"/>
      <c r="MH185" s="273"/>
      <c r="MI185" s="273"/>
      <c r="MJ185" s="273"/>
      <c r="MK185" s="273"/>
      <c r="ML185" s="273"/>
      <c r="MM185" s="363"/>
      <c r="MN185" s="363"/>
      <c r="MO185" s="363"/>
      <c r="MP185" s="363"/>
      <c r="MQ185" s="363"/>
      <c r="MR185" s="363"/>
      <c r="MS185" s="363"/>
      <c r="MT185" s="363"/>
      <c r="MU185" s="363"/>
      <c r="MV185" s="363"/>
      <c r="MW185" s="363"/>
      <c r="MX185" s="363"/>
      <c r="MY185" s="242">
        <f t="shared" si="602"/>
        <v>0</v>
      </c>
      <c r="NB185" s="273"/>
      <c r="NC185" s="273"/>
      <c r="ND185" s="273"/>
      <c r="NE185" s="273"/>
      <c r="NF185" s="273"/>
      <c r="NG185" s="273"/>
      <c r="NH185" s="273"/>
      <c r="NI185" s="273"/>
      <c r="NJ185" s="273"/>
      <c r="NK185" s="273"/>
      <c r="NL185" s="273"/>
      <c r="NM185" s="273"/>
      <c r="NN185" s="273"/>
      <c r="NO185" s="273"/>
      <c r="NP185" s="273"/>
      <c r="NQ185" s="273"/>
      <c r="NR185" s="273"/>
      <c r="NS185" s="273"/>
      <c r="NT185" s="363"/>
      <c r="NU185" s="363"/>
      <c r="NV185" s="363"/>
      <c r="NW185" s="363"/>
      <c r="NX185" s="363"/>
      <c r="NY185" s="363"/>
      <c r="NZ185" s="363"/>
      <c r="OA185" s="363"/>
      <c r="OB185" s="363"/>
      <c r="OC185" s="363"/>
      <c r="OD185" s="363"/>
      <c r="OE185" s="363"/>
      <c r="OF185" s="242">
        <f t="shared" si="614"/>
        <v>0</v>
      </c>
      <c r="OI185" s="273"/>
      <c r="OJ185" s="273"/>
      <c r="OK185" s="273"/>
      <c r="OL185" s="273"/>
      <c r="OM185" s="273"/>
      <c r="ON185" s="273"/>
      <c r="OO185" s="273"/>
      <c r="OP185" s="273"/>
      <c r="OQ185" s="273"/>
      <c r="OR185" s="273"/>
      <c r="OS185" s="273"/>
      <c r="OT185" s="273"/>
      <c r="OU185" s="273"/>
      <c r="OV185" s="273"/>
      <c r="OW185" s="273"/>
      <c r="OX185" s="273"/>
      <c r="OY185" s="273"/>
      <c r="OZ185" s="273"/>
      <c r="PA185" s="363"/>
      <c r="PB185" s="363"/>
      <c r="PC185" s="363"/>
      <c r="PD185" s="363"/>
      <c r="PE185" s="363"/>
      <c r="PF185" s="363"/>
      <c r="PG185" s="363"/>
      <c r="PH185" s="363"/>
      <c r="PI185" s="363"/>
      <c r="PJ185" s="363"/>
      <c r="PK185" s="363"/>
      <c r="PL185" s="363"/>
      <c r="PM185" s="240">
        <f t="shared" si="607"/>
        <v>0</v>
      </c>
      <c r="PP185" s="273"/>
      <c r="PQ185" s="273"/>
      <c r="PR185" s="273"/>
      <c r="PS185" s="273"/>
      <c r="PT185" s="273"/>
      <c r="PU185" s="273"/>
      <c r="PV185" s="273"/>
      <c r="PW185" s="273"/>
      <c r="PX185" s="273"/>
      <c r="PY185" s="273"/>
      <c r="PZ185" s="273"/>
      <c r="QA185" s="273"/>
      <c r="QB185" s="273"/>
      <c r="QC185" s="273"/>
      <c r="QD185" s="273"/>
      <c r="QE185" s="273"/>
      <c r="QF185" s="273"/>
      <c r="QG185" s="273"/>
      <c r="QH185" s="363"/>
      <c r="QI185" s="363"/>
      <c r="QJ185" s="363"/>
      <c r="QK185" s="363"/>
      <c r="QL185" s="363"/>
      <c r="QM185" s="363"/>
      <c r="QN185" s="363"/>
      <c r="QO185" s="363"/>
      <c r="QP185" s="363"/>
      <c r="QQ185" s="363"/>
      <c r="QR185" s="363"/>
      <c r="QS185" s="363"/>
      <c r="QT185" s="242">
        <f t="shared" si="613"/>
        <v>0</v>
      </c>
      <c r="QU185" s="235"/>
      <c r="QV185" s="235"/>
      <c r="QW185" s="273"/>
      <c r="QX185" s="273"/>
      <c r="QY185" s="273"/>
      <c r="QZ185" s="273"/>
      <c r="RA185" s="273"/>
      <c r="RB185" s="273"/>
      <c r="RC185" s="273"/>
      <c r="RD185" s="273"/>
      <c r="RE185" s="273"/>
      <c r="RF185" s="273"/>
      <c r="RG185" s="273"/>
      <c r="RH185" s="273"/>
      <c r="RI185" s="273"/>
      <c r="RJ185" s="273"/>
      <c r="RK185" s="273"/>
      <c r="RL185" s="273"/>
      <c r="RM185" s="273"/>
      <c r="RN185" s="273"/>
      <c r="RO185" s="363"/>
      <c r="RP185" s="363"/>
      <c r="RQ185" s="363"/>
      <c r="RR185" s="363"/>
      <c r="RS185" s="363"/>
      <c r="RT185" s="363"/>
      <c r="RU185" s="363"/>
      <c r="RV185" s="363"/>
      <c r="RW185" s="363"/>
      <c r="RX185" s="363"/>
      <c r="RY185" s="363"/>
      <c r="RZ185" s="363"/>
      <c r="SA185" s="363"/>
    </row>
    <row r="186" spans="1:495" ht="15" hidden="1" outlineLevel="1">
      <c r="A186" s="604">
        <f t="shared" si="349"/>
        <v>174</v>
      </c>
      <c r="B186" s="540"/>
      <c r="C186" s="363"/>
      <c r="D186" s="273"/>
      <c r="E186" s="273"/>
      <c r="F186" s="363"/>
      <c r="G186" s="363"/>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524"/>
      <c r="AI186" s="524"/>
      <c r="AJ186" s="273"/>
      <c r="AK186" s="273"/>
      <c r="AL186" s="273"/>
      <c r="AM186" s="273"/>
      <c r="AN186" s="273"/>
      <c r="AO186" s="273"/>
      <c r="AP186" s="273"/>
      <c r="AQ186" s="273"/>
      <c r="AR186" s="273"/>
      <c r="AS186" s="273"/>
      <c r="AT186" s="273"/>
      <c r="AU186" s="273"/>
      <c r="AV186" s="273"/>
      <c r="AW186" s="273"/>
      <c r="AX186" s="273"/>
      <c r="AY186" s="273"/>
      <c r="AZ186" s="273"/>
      <c r="BA186" s="273"/>
      <c r="BB186" s="363"/>
      <c r="BC186" s="363"/>
      <c r="BD186" s="363"/>
      <c r="BE186" s="363"/>
      <c r="BF186" s="363"/>
      <c r="BG186" s="363"/>
      <c r="BH186" s="363"/>
      <c r="BI186" s="363"/>
      <c r="BJ186" s="363"/>
      <c r="BK186" s="363"/>
      <c r="BL186" s="363"/>
      <c r="BM186" s="363"/>
      <c r="BN186" s="363"/>
      <c r="BO186" s="524"/>
      <c r="BP186" s="524"/>
      <c r="BQ186" s="273"/>
      <c r="BR186" s="273"/>
      <c r="BS186" s="273"/>
      <c r="BT186" s="273"/>
      <c r="BU186" s="273"/>
      <c r="BV186" s="273"/>
      <c r="BW186" s="273"/>
      <c r="BX186" s="273"/>
      <c r="BY186" s="273"/>
      <c r="BZ186" s="273"/>
      <c r="CA186" s="273"/>
      <c r="CB186" s="273"/>
      <c r="CC186" s="273"/>
      <c r="CD186" s="273"/>
      <c r="CE186" s="273"/>
      <c r="CF186" s="273"/>
      <c r="CG186" s="273"/>
      <c r="CH186" s="273"/>
      <c r="CI186" s="363"/>
      <c r="CJ186" s="363"/>
      <c r="CK186" s="363"/>
      <c r="CL186" s="363"/>
      <c r="CM186" s="363"/>
      <c r="CN186" s="363"/>
      <c r="CO186" s="363"/>
      <c r="CP186" s="363"/>
      <c r="CQ186" s="363"/>
      <c r="CR186" s="363"/>
      <c r="CS186" s="363"/>
      <c r="CT186" s="363"/>
      <c r="CU186" s="363"/>
      <c r="CV186" s="524"/>
      <c r="CW186" s="524"/>
      <c r="CX186" s="273"/>
      <c r="CY186" s="273"/>
      <c r="CZ186" s="273"/>
      <c r="DA186" s="273"/>
      <c r="DB186" s="273"/>
      <c r="DC186" s="273"/>
      <c r="DD186" s="273"/>
      <c r="DE186" s="273"/>
      <c r="DF186" s="273"/>
      <c r="DG186" s="273"/>
      <c r="DH186" s="273"/>
      <c r="DI186" s="273"/>
      <c r="DJ186" s="273"/>
      <c r="DK186" s="273"/>
      <c r="DL186" s="273"/>
      <c r="DM186" s="273"/>
      <c r="DN186" s="273"/>
      <c r="DO186" s="273"/>
      <c r="DP186" s="363"/>
      <c r="DQ186" s="363"/>
      <c r="DR186" s="363"/>
      <c r="DS186" s="363"/>
      <c r="DT186" s="363"/>
      <c r="DU186" s="363"/>
      <c r="DV186" s="363"/>
      <c r="DW186" s="363"/>
      <c r="DX186" s="363"/>
      <c r="DY186" s="363"/>
      <c r="DZ186" s="363"/>
      <c r="EA186" s="363"/>
      <c r="EB186" s="363"/>
      <c r="EC186" s="524"/>
      <c r="ED186" s="524"/>
      <c r="EE186" s="273"/>
      <c r="EF186" s="273"/>
      <c r="EG186" s="273"/>
      <c r="EH186" s="273"/>
      <c r="EI186" s="273"/>
      <c r="EJ186" s="273"/>
      <c r="EK186" s="273"/>
      <c r="EL186" s="273"/>
      <c r="EM186" s="273"/>
      <c r="EN186" s="273"/>
      <c r="EO186" s="273"/>
      <c r="EP186" s="273"/>
      <c r="EQ186" s="273"/>
      <c r="ER186" s="273"/>
      <c r="ES186" s="273"/>
      <c r="ET186" s="273"/>
      <c r="EU186" s="273"/>
      <c r="EV186" s="273"/>
      <c r="EW186" s="363"/>
      <c r="EX186" s="363"/>
      <c r="EY186" s="363"/>
      <c r="EZ186" s="363"/>
      <c r="FA186" s="363"/>
      <c r="FB186" s="363"/>
      <c r="FC186" s="363"/>
      <c r="FD186" s="363"/>
      <c r="FE186" s="363"/>
      <c r="FF186" s="363"/>
      <c r="FG186" s="363"/>
      <c r="FH186" s="363"/>
      <c r="FI186" s="363"/>
      <c r="FJ186" s="524"/>
      <c r="FK186" s="524"/>
      <c r="FL186" s="273"/>
      <c r="FM186" s="273"/>
      <c r="FN186" s="273"/>
      <c r="FO186" s="273"/>
      <c r="FP186" s="273"/>
      <c r="FQ186" s="273"/>
      <c r="FR186" s="273"/>
      <c r="FS186" s="273"/>
      <c r="FT186" s="273"/>
      <c r="FU186" s="273"/>
      <c r="FV186" s="273"/>
      <c r="FW186" s="273"/>
      <c r="FX186" s="273"/>
      <c r="FY186" s="273"/>
      <c r="FZ186" s="273"/>
      <c r="GA186" s="273"/>
      <c r="GB186" s="273"/>
      <c r="GC186" s="273"/>
      <c r="GD186" s="363"/>
      <c r="GE186" s="363"/>
      <c r="GF186" s="363"/>
      <c r="GG186" s="363"/>
      <c r="GH186" s="363"/>
      <c r="GI186" s="363"/>
      <c r="GJ186" s="363"/>
      <c r="GK186" s="363"/>
      <c r="GL186" s="363"/>
      <c r="GM186" s="363"/>
      <c r="GN186" s="363"/>
      <c r="GO186" s="363"/>
      <c r="GP186" s="363"/>
      <c r="GQ186" s="524"/>
      <c r="GR186" s="524"/>
      <c r="GS186" s="273"/>
      <c r="GT186" s="273"/>
      <c r="GU186" s="273"/>
      <c r="GV186" s="273"/>
      <c r="GW186" s="273"/>
      <c r="GX186" s="273"/>
      <c r="GY186" s="273"/>
      <c r="GZ186" s="273"/>
      <c r="HA186" s="273"/>
      <c r="HB186" s="273"/>
      <c r="HC186" s="273"/>
      <c r="HD186" s="273"/>
      <c r="HE186" s="273"/>
      <c r="HF186" s="273"/>
      <c r="HG186" s="273"/>
      <c r="HH186" s="273"/>
      <c r="HI186" s="273"/>
      <c r="HJ186" s="273"/>
      <c r="HK186" s="363"/>
      <c r="HL186" s="363"/>
      <c r="HM186" s="363"/>
      <c r="HN186" s="363"/>
      <c r="HO186" s="363"/>
      <c r="HP186" s="363"/>
      <c r="HQ186" s="363"/>
      <c r="HR186" s="363"/>
      <c r="HS186" s="363"/>
      <c r="HT186" s="363"/>
      <c r="HU186" s="363"/>
      <c r="HV186" s="363"/>
      <c r="HW186" s="363"/>
      <c r="HZ186" s="273"/>
      <c r="IA186" s="273"/>
      <c r="IB186" s="273"/>
      <c r="IC186" s="273"/>
      <c r="ID186" s="273"/>
      <c r="IE186" s="273"/>
      <c r="IF186" s="273"/>
      <c r="IG186" s="273"/>
      <c r="IH186" s="273"/>
      <c r="II186" s="273"/>
      <c r="IJ186" s="273"/>
      <c r="IK186" s="273"/>
      <c r="IL186" s="273"/>
      <c r="IM186" s="273"/>
      <c r="IN186" s="273"/>
      <c r="IO186" s="273"/>
      <c r="IP186" s="273"/>
      <c r="IQ186" s="273"/>
      <c r="IR186" s="363"/>
      <c r="IS186" s="363"/>
      <c r="IT186" s="363"/>
      <c r="IU186" s="363"/>
      <c r="IV186" s="363"/>
      <c r="IW186" s="363"/>
      <c r="IX186" s="363"/>
      <c r="IY186" s="363"/>
      <c r="IZ186" s="363"/>
      <c r="JA186" s="363"/>
      <c r="JB186" s="363"/>
      <c r="JC186" s="382"/>
      <c r="JD186" s="273">
        <f t="shared" si="594"/>
        <v>0</v>
      </c>
      <c r="JE186" s="234"/>
      <c r="JG186" s="273"/>
      <c r="JH186" s="273"/>
      <c r="JI186" s="273"/>
      <c r="JJ186" s="273"/>
      <c r="JK186" s="273"/>
      <c r="JL186" s="273"/>
      <c r="JM186" s="273"/>
      <c r="JN186" s="273"/>
      <c r="JO186" s="273"/>
      <c r="JP186" s="273"/>
      <c r="JQ186" s="273"/>
      <c r="JR186" s="273"/>
      <c r="JS186" s="273"/>
      <c r="JT186" s="273"/>
      <c r="JU186" s="273"/>
      <c r="JV186" s="273"/>
      <c r="JW186" s="273"/>
      <c r="JX186" s="273"/>
      <c r="JY186" s="363"/>
      <c r="JZ186" s="363"/>
      <c r="KA186" s="363"/>
      <c r="KB186" s="363"/>
      <c r="KC186" s="363"/>
      <c r="KD186" s="363"/>
      <c r="KE186" s="363"/>
      <c r="KF186" s="363"/>
      <c r="KG186" s="363"/>
      <c r="KH186" s="363"/>
      <c r="KI186" s="363"/>
      <c r="KJ186" s="363"/>
      <c r="KK186" s="240">
        <f t="shared" si="612"/>
        <v>0</v>
      </c>
      <c r="KL186" s="234"/>
      <c r="KN186" s="273"/>
      <c r="KO186" s="273"/>
      <c r="KP186" s="273"/>
      <c r="KQ186" s="273"/>
      <c r="KR186" s="273"/>
      <c r="KS186" s="273"/>
      <c r="KT186" s="273"/>
      <c r="KU186" s="273"/>
      <c r="KV186" s="273"/>
      <c r="KW186" s="273"/>
      <c r="KX186" s="273"/>
      <c r="KY186" s="273"/>
      <c r="KZ186" s="273"/>
      <c r="LA186" s="273"/>
      <c r="LB186" s="273"/>
      <c r="LC186" s="273"/>
      <c r="LD186" s="273"/>
      <c r="LE186" s="273"/>
      <c r="LF186" s="363"/>
      <c r="LG186" s="363"/>
      <c r="LH186" s="363"/>
      <c r="LI186" s="363"/>
      <c r="LJ186" s="363"/>
      <c r="LK186" s="363"/>
      <c r="LL186" s="363"/>
      <c r="LM186" s="363"/>
      <c r="LN186" s="363"/>
      <c r="LO186" s="363"/>
      <c r="LP186" s="363"/>
      <c r="LQ186" s="363"/>
      <c r="LR186" s="242">
        <f t="shared" si="599"/>
        <v>0</v>
      </c>
      <c r="LU186" s="273"/>
      <c r="LV186" s="273"/>
      <c r="LW186" s="273"/>
      <c r="LX186" s="273"/>
      <c r="LY186" s="273"/>
      <c r="LZ186" s="273"/>
      <c r="MA186" s="273"/>
      <c r="MB186" s="273"/>
      <c r="MC186" s="273"/>
      <c r="MD186" s="273"/>
      <c r="ME186" s="273"/>
      <c r="MF186" s="273"/>
      <c r="MG186" s="273"/>
      <c r="MH186" s="273"/>
      <c r="MI186" s="273"/>
      <c r="MJ186" s="273"/>
      <c r="MK186" s="273"/>
      <c r="ML186" s="273"/>
      <c r="MM186" s="363"/>
      <c r="MN186" s="363"/>
      <c r="MO186" s="363"/>
      <c r="MP186" s="363"/>
      <c r="MQ186" s="363"/>
      <c r="MR186" s="363"/>
      <c r="MS186" s="363"/>
      <c r="MT186" s="363"/>
      <c r="MU186" s="363"/>
      <c r="MV186" s="363"/>
      <c r="MW186" s="363"/>
      <c r="MX186" s="363"/>
      <c r="MY186" s="242">
        <f t="shared" si="602"/>
        <v>0</v>
      </c>
      <c r="NB186" s="273"/>
      <c r="NC186" s="273"/>
      <c r="ND186" s="273"/>
      <c r="NE186" s="273"/>
      <c r="NF186" s="273"/>
      <c r="NG186" s="273"/>
      <c r="NH186" s="273"/>
      <c r="NI186" s="273"/>
      <c r="NJ186" s="273"/>
      <c r="NK186" s="273"/>
      <c r="NL186" s="273"/>
      <c r="NM186" s="273"/>
      <c r="NN186" s="273"/>
      <c r="NO186" s="273"/>
      <c r="NP186" s="273"/>
      <c r="NQ186" s="273"/>
      <c r="NR186" s="273"/>
      <c r="NS186" s="273"/>
      <c r="NT186" s="363"/>
      <c r="NU186" s="363"/>
      <c r="NV186" s="363"/>
      <c r="NW186" s="363"/>
      <c r="NX186" s="363"/>
      <c r="NY186" s="363"/>
      <c r="NZ186" s="363"/>
      <c r="OA186" s="363"/>
      <c r="OB186" s="363"/>
      <c r="OC186" s="363"/>
      <c r="OD186" s="363"/>
      <c r="OE186" s="363"/>
      <c r="OF186" s="242">
        <f t="shared" si="614"/>
        <v>0</v>
      </c>
      <c r="OI186" s="273"/>
      <c r="OJ186" s="273"/>
      <c r="OK186" s="273"/>
      <c r="OL186" s="273"/>
      <c r="OM186" s="273"/>
      <c r="ON186" s="273"/>
      <c r="OO186" s="273"/>
      <c r="OP186" s="273"/>
      <c r="OQ186" s="273"/>
      <c r="OR186" s="273"/>
      <c r="OS186" s="273"/>
      <c r="OT186" s="273"/>
      <c r="OU186" s="273"/>
      <c r="OV186" s="273"/>
      <c r="OW186" s="273"/>
      <c r="OX186" s="273"/>
      <c r="OY186" s="273"/>
      <c r="OZ186" s="273"/>
      <c r="PA186" s="363"/>
      <c r="PB186" s="363"/>
      <c r="PC186" s="363"/>
      <c r="PD186" s="363"/>
      <c r="PE186" s="363"/>
      <c r="PF186" s="363"/>
      <c r="PG186" s="363"/>
      <c r="PH186" s="363"/>
      <c r="PI186" s="363"/>
      <c r="PJ186" s="363"/>
      <c r="PK186" s="363"/>
      <c r="PL186" s="363"/>
      <c r="PM186" s="240">
        <f t="shared" si="607"/>
        <v>0</v>
      </c>
      <c r="PP186" s="273"/>
      <c r="PQ186" s="273"/>
      <c r="PR186" s="273"/>
      <c r="PS186" s="273"/>
      <c r="PT186" s="273"/>
      <c r="PU186" s="273"/>
      <c r="PV186" s="273"/>
      <c r="PW186" s="273"/>
      <c r="PX186" s="273"/>
      <c r="PY186" s="273"/>
      <c r="PZ186" s="273"/>
      <c r="QA186" s="273"/>
      <c r="QB186" s="273"/>
      <c r="QC186" s="273"/>
      <c r="QD186" s="273"/>
      <c r="QE186" s="273"/>
      <c r="QF186" s="273"/>
      <c r="QG186" s="273"/>
      <c r="QH186" s="363"/>
      <c r="QI186" s="363"/>
      <c r="QJ186" s="363"/>
      <c r="QK186" s="363"/>
      <c r="QL186" s="363"/>
      <c r="QM186" s="363"/>
      <c r="QN186" s="363"/>
      <c r="QO186" s="363"/>
      <c r="QP186" s="363"/>
      <c r="QQ186" s="363"/>
      <c r="QR186" s="363"/>
      <c r="QS186" s="363"/>
      <c r="QT186" s="242">
        <f t="shared" si="613"/>
        <v>0</v>
      </c>
      <c r="QU186" s="235"/>
      <c r="QV186" s="235"/>
      <c r="QW186" s="273"/>
      <c r="QX186" s="273"/>
      <c r="QY186" s="273"/>
      <c r="QZ186" s="273"/>
      <c r="RA186" s="273"/>
      <c r="RB186" s="273"/>
      <c r="RC186" s="273"/>
      <c r="RD186" s="273"/>
      <c r="RE186" s="273"/>
      <c r="RF186" s="273"/>
      <c r="RG186" s="273"/>
      <c r="RH186" s="273"/>
      <c r="RI186" s="273"/>
      <c r="RJ186" s="273"/>
      <c r="RK186" s="273"/>
      <c r="RL186" s="273"/>
      <c r="RM186" s="273"/>
      <c r="RN186" s="273"/>
      <c r="RO186" s="363"/>
      <c r="RP186" s="363"/>
      <c r="RQ186" s="363"/>
      <c r="RR186" s="363"/>
      <c r="RS186" s="363"/>
      <c r="RT186" s="363"/>
      <c r="RU186" s="363"/>
      <c r="RV186" s="363"/>
      <c r="RW186" s="363"/>
      <c r="RX186" s="363"/>
      <c r="RY186" s="363"/>
      <c r="RZ186" s="363"/>
      <c r="SA186" s="363"/>
    </row>
    <row r="187" spans="1:495" ht="15" hidden="1" outlineLevel="1">
      <c r="A187" s="604">
        <f t="shared" si="349"/>
        <v>175</v>
      </c>
      <c r="B187" s="540"/>
      <c r="C187" s="363"/>
      <c r="D187" s="273"/>
      <c r="E187" s="273"/>
      <c r="F187" s="363"/>
      <c r="G187" s="363"/>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524"/>
      <c r="AI187" s="524"/>
      <c r="AJ187" s="273"/>
      <c r="AK187" s="273"/>
      <c r="AL187" s="273"/>
      <c r="AM187" s="273"/>
      <c r="AN187" s="273"/>
      <c r="AO187" s="273"/>
      <c r="AP187" s="273"/>
      <c r="AQ187" s="273"/>
      <c r="AR187" s="273"/>
      <c r="AS187" s="273"/>
      <c r="AT187" s="273"/>
      <c r="AU187" s="273"/>
      <c r="AV187" s="273"/>
      <c r="AW187" s="273"/>
      <c r="AX187" s="273"/>
      <c r="AY187" s="273"/>
      <c r="AZ187" s="273"/>
      <c r="BA187" s="273"/>
      <c r="BB187" s="363"/>
      <c r="BC187" s="363"/>
      <c r="BD187" s="363"/>
      <c r="BE187" s="363"/>
      <c r="BF187" s="363"/>
      <c r="BG187" s="363"/>
      <c r="BH187" s="363"/>
      <c r="BI187" s="363"/>
      <c r="BJ187" s="363"/>
      <c r="BK187" s="363"/>
      <c r="BL187" s="363"/>
      <c r="BM187" s="363"/>
      <c r="BN187" s="363"/>
      <c r="BO187" s="524"/>
      <c r="BP187" s="524"/>
      <c r="BQ187" s="273"/>
      <c r="BR187" s="273"/>
      <c r="BS187" s="273"/>
      <c r="BT187" s="273"/>
      <c r="BU187" s="273"/>
      <c r="BV187" s="273"/>
      <c r="BW187" s="273"/>
      <c r="BX187" s="273"/>
      <c r="BY187" s="273"/>
      <c r="BZ187" s="273"/>
      <c r="CA187" s="273"/>
      <c r="CB187" s="273"/>
      <c r="CC187" s="273"/>
      <c r="CD187" s="273"/>
      <c r="CE187" s="273"/>
      <c r="CF187" s="273"/>
      <c r="CG187" s="273"/>
      <c r="CH187" s="273"/>
      <c r="CI187" s="363"/>
      <c r="CJ187" s="363"/>
      <c r="CK187" s="363"/>
      <c r="CL187" s="363"/>
      <c r="CM187" s="363"/>
      <c r="CN187" s="363"/>
      <c r="CO187" s="363"/>
      <c r="CP187" s="363"/>
      <c r="CQ187" s="363"/>
      <c r="CR187" s="363"/>
      <c r="CS187" s="363"/>
      <c r="CT187" s="363"/>
      <c r="CU187" s="363"/>
      <c r="CV187" s="524"/>
      <c r="CW187" s="524"/>
      <c r="CX187" s="273"/>
      <c r="CY187" s="273"/>
      <c r="CZ187" s="273"/>
      <c r="DA187" s="273"/>
      <c r="DB187" s="273"/>
      <c r="DC187" s="273"/>
      <c r="DD187" s="273"/>
      <c r="DE187" s="273"/>
      <c r="DF187" s="273"/>
      <c r="DG187" s="273"/>
      <c r="DH187" s="273"/>
      <c r="DI187" s="273"/>
      <c r="DJ187" s="273"/>
      <c r="DK187" s="273"/>
      <c r="DL187" s="273"/>
      <c r="DM187" s="273"/>
      <c r="DN187" s="273"/>
      <c r="DO187" s="273"/>
      <c r="DP187" s="363"/>
      <c r="DQ187" s="363"/>
      <c r="DR187" s="363"/>
      <c r="DS187" s="363"/>
      <c r="DT187" s="363"/>
      <c r="DU187" s="363"/>
      <c r="DV187" s="363"/>
      <c r="DW187" s="363"/>
      <c r="DX187" s="363"/>
      <c r="DY187" s="363"/>
      <c r="DZ187" s="363"/>
      <c r="EA187" s="363"/>
      <c r="EB187" s="363"/>
      <c r="EC187" s="524"/>
      <c r="ED187" s="524"/>
      <c r="EE187" s="273"/>
      <c r="EF187" s="273"/>
      <c r="EG187" s="273"/>
      <c r="EH187" s="273"/>
      <c r="EI187" s="273"/>
      <c r="EJ187" s="273"/>
      <c r="EK187" s="273"/>
      <c r="EL187" s="273"/>
      <c r="EM187" s="273"/>
      <c r="EN187" s="273"/>
      <c r="EO187" s="273"/>
      <c r="EP187" s="273"/>
      <c r="EQ187" s="273"/>
      <c r="ER187" s="273"/>
      <c r="ES187" s="273"/>
      <c r="ET187" s="273"/>
      <c r="EU187" s="273"/>
      <c r="EV187" s="273"/>
      <c r="EW187" s="363"/>
      <c r="EX187" s="363"/>
      <c r="EY187" s="363"/>
      <c r="EZ187" s="363"/>
      <c r="FA187" s="363"/>
      <c r="FB187" s="363"/>
      <c r="FC187" s="363"/>
      <c r="FD187" s="363"/>
      <c r="FE187" s="363"/>
      <c r="FF187" s="363"/>
      <c r="FG187" s="363"/>
      <c r="FH187" s="363"/>
      <c r="FI187" s="363"/>
      <c r="FJ187" s="524"/>
      <c r="FK187" s="524"/>
      <c r="FL187" s="273"/>
      <c r="FM187" s="273"/>
      <c r="FN187" s="273"/>
      <c r="FO187" s="273"/>
      <c r="FP187" s="273"/>
      <c r="FQ187" s="273"/>
      <c r="FR187" s="273"/>
      <c r="FS187" s="273"/>
      <c r="FT187" s="273"/>
      <c r="FU187" s="273"/>
      <c r="FV187" s="273"/>
      <c r="FW187" s="273"/>
      <c r="FX187" s="273"/>
      <c r="FY187" s="273"/>
      <c r="FZ187" s="273"/>
      <c r="GA187" s="273"/>
      <c r="GB187" s="273"/>
      <c r="GC187" s="273"/>
      <c r="GD187" s="363"/>
      <c r="GE187" s="363"/>
      <c r="GF187" s="363"/>
      <c r="GG187" s="363"/>
      <c r="GH187" s="363"/>
      <c r="GI187" s="363"/>
      <c r="GJ187" s="363"/>
      <c r="GK187" s="363"/>
      <c r="GL187" s="363"/>
      <c r="GM187" s="363"/>
      <c r="GN187" s="363"/>
      <c r="GO187" s="363"/>
      <c r="GP187" s="363"/>
      <c r="GQ187" s="524"/>
      <c r="GR187" s="524"/>
      <c r="GS187" s="273"/>
      <c r="GT187" s="273"/>
      <c r="GU187" s="273"/>
      <c r="GV187" s="273"/>
      <c r="GW187" s="273"/>
      <c r="GX187" s="273"/>
      <c r="GY187" s="273"/>
      <c r="GZ187" s="273"/>
      <c r="HA187" s="273"/>
      <c r="HB187" s="273"/>
      <c r="HC187" s="273"/>
      <c r="HD187" s="273"/>
      <c r="HE187" s="273"/>
      <c r="HF187" s="273"/>
      <c r="HG187" s="273"/>
      <c r="HH187" s="273"/>
      <c r="HI187" s="273"/>
      <c r="HJ187" s="273"/>
      <c r="HK187" s="363"/>
      <c r="HL187" s="363"/>
      <c r="HM187" s="363"/>
      <c r="HN187" s="363"/>
      <c r="HO187" s="363"/>
      <c r="HP187" s="363"/>
      <c r="HQ187" s="363"/>
      <c r="HR187" s="363"/>
      <c r="HS187" s="363"/>
      <c r="HT187" s="363"/>
      <c r="HU187" s="363"/>
      <c r="HV187" s="363"/>
      <c r="HW187" s="363"/>
      <c r="HZ187" s="273"/>
      <c r="IA187" s="273"/>
      <c r="IB187" s="273"/>
      <c r="IC187" s="273"/>
      <c r="ID187" s="273"/>
      <c r="IE187" s="273"/>
      <c r="IF187" s="273"/>
      <c r="IG187" s="273"/>
      <c r="IH187" s="273"/>
      <c r="II187" s="273"/>
      <c r="IJ187" s="273"/>
      <c r="IK187" s="273"/>
      <c r="IL187" s="273"/>
      <c r="IM187" s="273"/>
      <c r="IN187" s="273"/>
      <c r="IO187" s="273"/>
      <c r="IP187" s="273"/>
      <c r="IQ187" s="273"/>
      <c r="IR187" s="363"/>
      <c r="IS187" s="363"/>
      <c r="IT187" s="363"/>
      <c r="IU187" s="363"/>
      <c r="IV187" s="363"/>
      <c r="IW187" s="363"/>
      <c r="IX187" s="363"/>
      <c r="IY187" s="363"/>
      <c r="IZ187" s="363"/>
      <c r="JA187" s="363"/>
      <c r="JB187" s="363"/>
      <c r="JC187" s="382"/>
      <c r="JD187" s="273">
        <f t="shared" si="594"/>
        <v>0</v>
      </c>
      <c r="JE187" s="234"/>
      <c r="JG187" s="273"/>
      <c r="JH187" s="273"/>
      <c r="JI187" s="273"/>
      <c r="JJ187" s="273"/>
      <c r="JK187" s="273"/>
      <c r="JL187" s="273"/>
      <c r="JM187" s="273"/>
      <c r="JN187" s="273"/>
      <c r="JO187" s="273"/>
      <c r="JP187" s="273"/>
      <c r="JQ187" s="273"/>
      <c r="JR187" s="273"/>
      <c r="JS187" s="273"/>
      <c r="JT187" s="273"/>
      <c r="JU187" s="273"/>
      <c r="JV187" s="273"/>
      <c r="JW187" s="273"/>
      <c r="JX187" s="273"/>
      <c r="JY187" s="363"/>
      <c r="JZ187" s="363"/>
      <c r="KA187" s="363"/>
      <c r="KB187" s="363"/>
      <c r="KC187" s="363"/>
      <c r="KD187" s="363"/>
      <c r="KE187" s="363"/>
      <c r="KF187" s="363"/>
      <c r="KG187" s="363"/>
      <c r="KH187" s="363"/>
      <c r="KI187" s="363"/>
      <c r="KJ187" s="363"/>
      <c r="KK187" s="240">
        <f t="shared" si="612"/>
        <v>0</v>
      </c>
      <c r="KL187" s="234"/>
      <c r="KN187" s="273"/>
      <c r="KO187" s="273"/>
      <c r="KP187" s="273"/>
      <c r="KQ187" s="273"/>
      <c r="KR187" s="273"/>
      <c r="KS187" s="273"/>
      <c r="KT187" s="273"/>
      <c r="KU187" s="273"/>
      <c r="KV187" s="273"/>
      <c r="KW187" s="273"/>
      <c r="KX187" s="273"/>
      <c r="KY187" s="273"/>
      <c r="KZ187" s="273"/>
      <c r="LA187" s="273"/>
      <c r="LB187" s="273"/>
      <c r="LC187" s="273"/>
      <c r="LD187" s="273"/>
      <c r="LE187" s="273"/>
      <c r="LF187" s="363"/>
      <c r="LG187" s="363"/>
      <c r="LH187" s="363"/>
      <c r="LI187" s="363"/>
      <c r="LJ187" s="363"/>
      <c r="LK187" s="363"/>
      <c r="LL187" s="363"/>
      <c r="LM187" s="363"/>
      <c r="LN187" s="363"/>
      <c r="LO187" s="363"/>
      <c r="LP187" s="363"/>
      <c r="LQ187" s="363"/>
      <c r="LR187" s="242">
        <f t="shared" si="599"/>
        <v>0</v>
      </c>
      <c r="LU187" s="273"/>
      <c r="LV187" s="273"/>
      <c r="LW187" s="273"/>
      <c r="LX187" s="273"/>
      <c r="LY187" s="273"/>
      <c r="LZ187" s="273"/>
      <c r="MA187" s="273"/>
      <c r="MB187" s="273"/>
      <c r="MC187" s="273"/>
      <c r="MD187" s="273"/>
      <c r="ME187" s="273"/>
      <c r="MF187" s="273"/>
      <c r="MG187" s="273"/>
      <c r="MH187" s="273"/>
      <c r="MI187" s="273"/>
      <c r="MJ187" s="273"/>
      <c r="MK187" s="273"/>
      <c r="ML187" s="273"/>
      <c r="MM187" s="363"/>
      <c r="MN187" s="363"/>
      <c r="MO187" s="363"/>
      <c r="MP187" s="363"/>
      <c r="MQ187" s="363"/>
      <c r="MR187" s="363"/>
      <c r="MS187" s="363"/>
      <c r="MT187" s="363"/>
      <c r="MU187" s="363"/>
      <c r="MV187" s="363"/>
      <c r="MW187" s="363"/>
      <c r="MX187" s="363"/>
      <c r="MY187" s="242">
        <f t="shared" si="602"/>
        <v>0</v>
      </c>
      <c r="NB187" s="273"/>
      <c r="NC187" s="273"/>
      <c r="ND187" s="273"/>
      <c r="NE187" s="273"/>
      <c r="NF187" s="273"/>
      <c r="NG187" s="273"/>
      <c r="NH187" s="273"/>
      <c r="NI187" s="273"/>
      <c r="NJ187" s="273"/>
      <c r="NK187" s="273"/>
      <c r="NL187" s="273"/>
      <c r="NM187" s="273"/>
      <c r="NN187" s="273"/>
      <c r="NO187" s="273"/>
      <c r="NP187" s="273"/>
      <c r="NQ187" s="273"/>
      <c r="NR187" s="273"/>
      <c r="NS187" s="273"/>
      <c r="NT187" s="363"/>
      <c r="NU187" s="363"/>
      <c r="NV187" s="363"/>
      <c r="NW187" s="363"/>
      <c r="NX187" s="363"/>
      <c r="NY187" s="363"/>
      <c r="NZ187" s="363"/>
      <c r="OA187" s="363"/>
      <c r="OB187" s="363"/>
      <c r="OC187" s="363"/>
      <c r="OD187" s="363"/>
      <c r="OE187" s="363"/>
      <c r="OF187" s="242">
        <f t="shared" si="614"/>
        <v>0</v>
      </c>
      <c r="OI187" s="273"/>
      <c r="OJ187" s="273"/>
      <c r="OK187" s="273"/>
      <c r="OL187" s="273"/>
      <c r="OM187" s="273"/>
      <c r="ON187" s="273"/>
      <c r="OO187" s="273"/>
      <c r="OP187" s="273"/>
      <c r="OQ187" s="273"/>
      <c r="OR187" s="273"/>
      <c r="OS187" s="273"/>
      <c r="OT187" s="273"/>
      <c r="OU187" s="273"/>
      <c r="OV187" s="273"/>
      <c r="OW187" s="273"/>
      <c r="OX187" s="273"/>
      <c r="OY187" s="273"/>
      <c r="OZ187" s="273"/>
      <c r="PA187" s="363"/>
      <c r="PB187" s="363"/>
      <c r="PC187" s="363"/>
      <c r="PD187" s="363"/>
      <c r="PE187" s="363"/>
      <c r="PF187" s="363"/>
      <c r="PG187" s="363"/>
      <c r="PH187" s="363"/>
      <c r="PI187" s="363"/>
      <c r="PJ187" s="363"/>
      <c r="PK187" s="363"/>
      <c r="PL187" s="363"/>
      <c r="PM187" s="240">
        <f t="shared" si="607"/>
        <v>0</v>
      </c>
      <c r="PP187" s="273"/>
      <c r="PQ187" s="273"/>
      <c r="PR187" s="273"/>
      <c r="PS187" s="273"/>
      <c r="PT187" s="273"/>
      <c r="PU187" s="273"/>
      <c r="PV187" s="273"/>
      <c r="PW187" s="273"/>
      <c r="PX187" s="273"/>
      <c r="PY187" s="273"/>
      <c r="PZ187" s="273"/>
      <c r="QA187" s="273"/>
      <c r="QB187" s="273"/>
      <c r="QC187" s="273"/>
      <c r="QD187" s="273"/>
      <c r="QE187" s="273"/>
      <c r="QF187" s="273"/>
      <c r="QG187" s="273"/>
      <c r="QH187" s="363"/>
      <c r="QI187" s="363"/>
      <c r="QJ187" s="363"/>
      <c r="QK187" s="363"/>
      <c r="QL187" s="363"/>
      <c r="QM187" s="363"/>
      <c r="QN187" s="363"/>
      <c r="QO187" s="363"/>
      <c r="QP187" s="363"/>
      <c r="QQ187" s="363"/>
      <c r="QR187" s="363"/>
      <c r="QS187" s="363"/>
      <c r="QT187" s="242">
        <f t="shared" si="613"/>
        <v>0</v>
      </c>
      <c r="QU187" s="235"/>
      <c r="QV187" s="235"/>
      <c r="QW187" s="273"/>
      <c r="QX187" s="273"/>
      <c r="QY187" s="273"/>
      <c r="QZ187" s="273"/>
      <c r="RA187" s="273"/>
      <c r="RB187" s="273"/>
      <c r="RC187" s="273"/>
      <c r="RD187" s="273"/>
      <c r="RE187" s="273"/>
      <c r="RF187" s="273"/>
      <c r="RG187" s="273"/>
      <c r="RH187" s="273"/>
      <c r="RI187" s="273"/>
      <c r="RJ187" s="273"/>
      <c r="RK187" s="273"/>
      <c r="RL187" s="273"/>
      <c r="RM187" s="273"/>
      <c r="RN187" s="273"/>
      <c r="RO187" s="363"/>
      <c r="RP187" s="363"/>
      <c r="RQ187" s="363"/>
      <c r="RR187" s="363"/>
      <c r="RS187" s="363"/>
      <c r="RT187" s="363"/>
      <c r="RU187" s="363"/>
      <c r="RV187" s="363"/>
      <c r="RW187" s="363"/>
      <c r="RX187" s="363"/>
      <c r="RY187" s="363"/>
      <c r="RZ187" s="363"/>
      <c r="SA187" s="363"/>
    </row>
    <row r="188" spans="1:495" ht="15" hidden="1" outlineLevel="1">
      <c r="A188" s="604">
        <f t="shared" si="349"/>
        <v>176</v>
      </c>
      <c r="B188" s="540"/>
      <c r="C188" s="363"/>
      <c r="D188" s="273"/>
      <c r="E188" s="273"/>
      <c r="F188" s="363"/>
      <c r="G188" s="363"/>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524"/>
      <c r="AI188" s="524"/>
      <c r="AJ188" s="273"/>
      <c r="AK188" s="273"/>
      <c r="AL188" s="273"/>
      <c r="AM188" s="273"/>
      <c r="AN188" s="273"/>
      <c r="AO188" s="273"/>
      <c r="AP188" s="273"/>
      <c r="AQ188" s="273"/>
      <c r="AR188" s="273"/>
      <c r="AS188" s="273"/>
      <c r="AT188" s="273"/>
      <c r="AU188" s="273"/>
      <c r="AV188" s="273"/>
      <c r="AW188" s="273"/>
      <c r="AX188" s="273"/>
      <c r="AY188" s="273"/>
      <c r="AZ188" s="273"/>
      <c r="BA188" s="273"/>
      <c r="BB188" s="363"/>
      <c r="BC188" s="363"/>
      <c r="BD188" s="363"/>
      <c r="BE188" s="363"/>
      <c r="BF188" s="363"/>
      <c r="BG188" s="363"/>
      <c r="BH188" s="363"/>
      <c r="BI188" s="363"/>
      <c r="BJ188" s="363"/>
      <c r="BK188" s="363"/>
      <c r="BL188" s="363"/>
      <c r="BM188" s="363"/>
      <c r="BN188" s="363"/>
      <c r="BO188" s="524"/>
      <c r="BP188" s="524"/>
      <c r="BQ188" s="273"/>
      <c r="BR188" s="273"/>
      <c r="BS188" s="273"/>
      <c r="BT188" s="273"/>
      <c r="BU188" s="273"/>
      <c r="BV188" s="273"/>
      <c r="BW188" s="273"/>
      <c r="BX188" s="273"/>
      <c r="BY188" s="273"/>
      <c r="BZ188" s="273"/>
      <c r="CA188" s="273"/>
      <c r="CB188" s="273"/>
      <c r="CC188" s="273"/>
      <c r="CD188" s="273"/>
      <c r="CE188" s="273"/>
      <c r="CF188" s="273"/>
      <c r="CG188" s="273"/>
      <c r="CH188" s="273"/>
      <c r="CI188" s="363"/>
      <c r="CJ188" s="363"/>
      <c r="CK188" s="363"/>
      <c r="CL188" s="363"/>
      <c r="CM188" s="363"/>
      <c r="CN188" s="363"/>
      <c r="CO188" s="363"/>
      <c r="CP188" s="363"/>
      <c r="CQ188" s="363"/>
      <c r="CR188" s="363"/>
      <c r="CS188" s="363"/>
      <c r="CT188" s="363"/>
      <c r="CU188" s="363"/>
      <c r="CV188" s="524"/>
      <c r="CW188" s="524"/>
      <c r="CX188" s="273"/>
      <c r="CY188" s="273"/>
      <c r="CZ188" s="273"/>
      <c r="DA188" s="273"/>
      <c r="DB188" s="273"/>
      <c r="DC188" s="273"/>
      <c r="DD188" s="273"/>
      <c r="DE188" s="273"/>
      <c r="DF188" s="273"/>
      <c r="DG188" s="273"/>
      <c r="DH188" s="273"/>
      <c r="DI188" s="273"/>
      <c r="DJ188" s="273"/>
      <c r="DK188" s="273"/>
      <c r="DL188" s="273"/>
      <c r="DM188" s="273"/>
      <c r="DN188" s="273"/>
      <c r="DO188" s="273"/>
      <c r="DP188" s="363"/>
      <c r="DQ188" s="363"/>
      <c r="DR188" s="363"/>
      <c r="DS188" s="363"/>
      <c r="DT188" s="363"/>
      <c r="DU188" s="363"/>
      <c r="DV188" s="363"/>
      <c r="DW188" s="363"/>
      <c r="DX188" s="363"/>
      <c r="DY188" s="363"/>
      <c r="DZ188" s="363"/>
      <c r="EA188" s="363"/>
      <c r="EB188" s="363"/>
      <c r="EC188" s="524"/>
      <c r="ED188" s="524"/>
      <c r="EE188" s="273"/>
      <c r="EF188" s="273"/>
      <c r="EG188" s="273"/>
      <c r="EH188" s="273"/>
      <c r="EI188" s="273"/>
      <c r="EJ188" s="273"/>
      <c r="EK188" s="273"/>
      <c r="EL188" s="273"/>
      <c r="EM188" s="273"/>
      <c r="EN188" s="273"/>
      <c r="EO188" s="273"/>
      <c r="EP188" s="273"/>
      <c r="EQ188" s="273"/>
      <c r="ER188" s="273"/>
      <c r="ES188" s="273"/>
      <c r="ET188" s="273"/>
      <c r="EU188" s="273"/>
      <c r="EV188" s="273"/>
      <c r="EW188" s="363"/>
      <c r="EX188" s="363"/>
      <c r="EY188" s="363"/>
      <c r="EZ188" s="363"/>
      <c r="FA188" s="363"/>
      <c r="FB188" s="363"/>
      <c r="FC188" s="363"/>
      <c r="FD188" s="363"/>
      <c r="FE188" s="363"/>
      <c r="FF188" s="363"/>
      <c r="FG188" s="363"/>
      <c r="FH188" s="363"/>
      <c r="FI188" s="363"/>
      <c r="FJ188" s="524"/>
      <c r="FK188" s="524"/>
      <c r="FL188" s="273"/>
      <c r="FM188" s="273"/>
      <c r="FN188" s="273"/>
      <c r="FO188" s="273"/>
      <c r="FP188" s="273"/>
      <c r="FQ188" s="273"/>
      <c r="FR188" s="273"/>
      <c r="FS188" s="273"/>
      <c r="FT188" s="273"/>
      <c r="FU188" s="273"/>
      <c r="FV188" s="273"/>
      <c r="FW188" s="273"/>
      <c r="FX188" s="273"/>
      <c r="FY188" s="273"/>
      <c r="FZ188" s="273"/>
      <c r="GA188" s="273"/>
      <c r="GB188" s="273"/>
      <c r="GC188" s="273"/>
      <c r="GD188" s="363"/>
      <c r="GE188" s="363"/>
      <c r="GF188" s="363"/>
      <c r="GG188" s="363"/>
      <c r="GH188" s="363"/>
      <c r="GI188" s="363"/>
      <c r="GJ188" s="363"/>
      <c r="GK188" s="363"/>
      <c r="GL188" s="363"/>
      <c r="GM188" s="363"/>
      <c r="GN188" s="363"/>
      <c r="GO188" s="363"/>
      <c r="GP188" s="363"/>
      <c r="GQ188" s="524"/>
      <c r="GR188" s="524"/>
      <c r="GS188" s="273"/>
      <c r="GT188" s="273"/>
      <c r="GU188" s="273"/>
      <c r="GV188" s="273"/>
      <c r="GW188" s="273"/>
      <c r="GX188" s="273"/>
      <c r="GY188" s="273"/>
      <c r="GZ188" s="273"/>
      <c r="HA188" s="273"/>
      <c r="HB188" s="273"/>
      <c r="HC188" s="273"/>
      <c r="HD188" s="273"/>
      <c r="HE188" s="273"/>
      <c r="HF188" s="273"/>
      <c r="HG188" s="273"/>
      <c r="HH188" s="273"/>
      <c r="HI188" s="273"/>
      <c r="HJ188" s="273"/>
      <c r="HK188" s="363"/>
      <c r="HL188" s="363"/>
      <c r="HM188" s="363"/>
      <c r="HN188" s="363"/>
      <c r="HO188" s="363"/>
      <c r="HP188" s="363"/>
      <c r="HQ188" s="363"/>
      <c r="HR188" s="363"/>
      <c r="HS188" s="363"/>
      <c r="HT188" s="363"/>
      <c r="HU188" s="363"/>
      <c r="HV188" s="363"/>
      <c r="HW188" s="363"/>
      <c r="HZ188" s="273"/>
      <c r="IA188" s="273"/>
      <c r="IB188" s="273"/>
      <c r="IC188" s="273"/>
      <c r="ID188" s="273"/>
      <c r="IE188" s="273"/>
      <c r="IF188" s="273"/>
      <c r="IG188" s="273"/>
      <c r="IH188" s="273"/>
      <c r="II188" s="273"/>
      <c r="IJ188" s="273"/>
      <c r="IK188" s="273"/>
      <c r="IL188" s="273"/>
      <c r="IM188" s="273"/>
      <c r="IN188" s="273"/>
      <c r="IO188" s="273"/>
      <c r="IP188" s="273"/>
      <c r="IQ188" s="273"/>
      <c r="IR188" s="363"/>
      <c r="IS188" s="363"/>
      <c r="IT188" s="363"/>
      <c r="IU188" s="363"/>
      <c r="IV188" s="363"/>
      <c r="IW188" s="363"/>
      <c r="IX188" s="363"/>
      <c r="IY188" s="363"/>
      <c r="IZ188" s="363"/>
      <c r="JA188" s="363"/>
      <c r="JB188" s="363"/>
      <c r="JC188" s="382"/>
      <c r="JD188" s="273">
        <f t="shared" si="594"/>
        <v>0</v>
      </c>
      <c r="JE188" s="234"/>
      <c r="JG188" s="273"/>
      <c r="JH188" s="273"/>
      <c r="JI188" s="273"/>
      <c r="JJ188" s="273"/>
      <c r="JK188" s="273"/>
      <c r="JL188" s="273"/>
      <c r="JM188" s="273"/>
      <c r="JN188" s="273"/>
      <c r="JO188" s="273"/>
      <c r="JP188" s="273"/>
      <c r="JQ188" s="273"/>
      <c r="JR188" s="273"/>
      <c r="JS188" s="273"/>
      <c r="JT188" s="273"/>
      <c r="JU188" s="273"/>
      <c r="JV188" s="273"/>
      <c r="JW188" s="273"/>
      <c r="JX188" s="273"/>
      <c r="JY188" s="363"/>
      <c r="JZ188" s="363"/>
      <c r="KA188" s="363"/>
      <c r="KB188" s="363"/>
      <c r="KC188" s="363"/>
      <c r="KD188" s="363"/>
      <c r="KE188" s="363"/>
      <c r="KF188" s="363"/>
      <c r="KG188" s="363"/>
      <c r="KH188" s="363"/>
      <c r="KI188" s="363"/>
      <c r="KJ188" s="363"/>
      <c r="KK188" s="240">
        <f t="shared" si="612"/>
        <v>0</v>
      </c>
      <c r="KL188" s="234"/>
      <c r="KN188" s="273"/>
      <c r="KO188" s="273"/>
      <c r="KP188" s="273"/>
      <c r="KQ188" s="273"/>
      <c r="KR188" s="273"/>
      <c r="KS188" s="273"/>
      <c r="KT188" s="273"/>
      <c r="KU188" s="273"/>
      <c r="KV188" s="273"/>
      <c r="KW188" s="273"/>
      <c r="KX188" s="273"/>
      <c r="KY188" s="273"/>
      <c r="KZ188" s="273"/>
      <c r="LA188" s="273"/>
      <c r="LB188" s="273"/>
      <c r="LC188" s="273"/>
      <c r="LD188" s="273"/>
      <c r="LE188" s="273"/>
      <c r="LF188" s="363"/>
      <c r="LG188" s="363"/>
      <c r="LH188" s="363"/>
      <c r="LI188" s="363"/>
      <c r="LJ188" s="363"/>
      <c r="LK188" s="363"/>
      <c r="LL188" s="363"/>
      <c r="LM188" s="363"/>
      <c r="LN188" s="363"/>
      <c r="LO188" s="363"/>
      <c r="LP188" s="363"/>
      <c r="LQ188" s="363"/>
      <c r="LR188" s="242">
        <f t="shared" si="599"/>
        <v>0</v>
      </c>
      <c r="LU188" s="273"/>
      <c r="LV188" s="273"/>
      <c r="LW188" s="273"/>
      <c r="LX188" s="273"/>
      <c r="LY188" s="273"/>
      <c r="LZ188" s="273"/>
      <c r="MA188" s="273"/>
      <c r="MB188" s="273"/>
      <c r="MC188" s="273"/>
      <c r="MD188" s="273"/>
      <c r="ME188" s="273"/>
      <c r="MF188" s="273"/>
      <c r="MG188" s="273"/>
      <c r="MH188" s="273"/>
      <c r="MI188" s="273"/>
      <c r="MJ188" s="273"/>
      <c r="MK188" s="273"/>
      <c r="ML188" s="273"/>
      <c r="MM188" s="363"/>
      <c r="MN188" s="363"/>
      <c r="MO188" s="363"/>
      <c r="MP188" s="363"/>
      <c r="MQ188" s="363"/>
      <c r="MR188" s="363"/>
      <c r="MS188" s="363"/>
      <c r="MT188" s="363"/>
      <c r="MU188" s="363"/>
      <c r="MV188" s="363"/>
      <c r="MW188" s="363"/>
      <c r="MX188" s="363"/>
      <c r="MY188" s="242">
        <f t="shared" si="602"/>
        <v>0</v>
      </c>
      <c r="NB188" s="273"/>
      <c r="NC188" s="273"/>
      <c r="ND188" s="273"/>
      <c r="NE188" s="273"/>
      <c r="NF188" s="273"/>
      <c r="NG188" s="273"/>
      <c r="NH188" s="273"/>
      <c r="NI188" s="273"/>
      <c r="NJ188" s="273"/>
      <c r="NK188" s="273"/>
      <c r="NL188" s="273"/>
      <c r="NM188" s="273"/>
      <c r="NN188" s="273"/>
      <c r="NO188" s="273"/>
      <c r="NP188" s="273"/>
      <c r="NQ188" s="273"/>
      <c r="NR188" s="273"/>
      <c r="NS188" s="273"/>
      <c r="NT188" s="363"/>
      <c r="NU188" s="363"/>
      <c r="NV188" s="363"/>
      <c r="NW188" s="363"/>
      <c r="NX188" s="363"/>
      <c r="NY188" s="363"/>
      <c r="NZ188" s="363"/>
      <c r="OA188" s="363"/>
      <c r="OB188" s="363"/>
      <c r="OC188" s="363"/>
      <c r="OD188" s="363"/>
      <c r="OE188" s="363"/>
      <c r="OF188" s="242">
        <f t="shared" si="614"/>
        <v>0</v>
      </c>
      <c r="OI188" s="273"/>
      <c r="OJ188" s="273"/>
      <c r="OK188" s="273"/>
      <c r="OL188" s="273"/>
      <c r="OM188" s="273"/>
      <c r="ON188" s="273"/>
      <c r="OO188" s="273"/>
      <c r="OP188" s="273"/>
      <c r="OQ188" s="273"/>
      <c r="OR188" s="273"/>
      <c r="OS188" s="273"/>
      <c r="OT188" s="273"/>
      <c r="OU188" s="273"/>
      <c r="OV188" s="273"/>
      <c r="OW188" s="273"/>
      <c r="OX188" s="273"/>
      <c r="OY188" s="273"/>
      <c r="OZ188" s="273"/>
      <c r="PA188" s="363"/>
      <c r="PB188" s="363"/>
      <c r="PC188" s="363"/>
      <c r="PD188" s="363"/>
      <c r="PE188" s="363"/>
      <c r="PF188" s="363"/>
      <c r="PG188" s="363"/>
      <c r="PH188" s="363"/>
      <c r="PI188" s="363"/>
      <c r="PJ188" s="363"/>
      <c r="PK188" s="363"/>
      <c r="PL188" s="363"/>
      <c r="PM188" s="240">
        <f t="shared" si="607"/>
        <v>0</v>
      </c>
      <c r="PP188" s="273"/>
      <c r="PQ188" s="273"/>
      <c r="PR188" s="273"/>
      <c r="PS188" s="273"/>
      <c r="PT188" s="273"/>
      <c r="PU188" s="273"/>
      <c r="PV188" s="273"/>
      <c r="PW188" s="273"/>
      <c r="PX188" s="273"/>
      <c r="PY188" s="273"/>
      <c r="PZ188" s="273"/>
      <c r="QA188" s="273"/>
      <c r="QB188" s="273"/>
      <c r="QC188" s="273"/>
      <c r="QD188" s="273"/>
      <c r="QE188" s="273"/>
      <c r="QF188" s="273"/>
      <c r="QG188" s="273"/>
      <c r="QH188" s="363"/>
      <c r="QI188" s="363"/>
      <c r="QJ188" s="363"/>
      <c r="QK188" s="363"/>
      <c r="QL188" s="363"/>
      <c r="QM188" s="363"/>
      <c r="QN188" s="363"/>
      <c r="QO188" s="363"/>
      <c r="QP188" s="363"/>
      <c r="QQ188" s="363"/>
      <c r="QR188" s="363"/>
      <c r="QS188" s="363"/>
      <c r="QT188" s="242">
        <f t="shared" si="613"/>
        <v>0</v>
      </c>
      <c r="QU188" s="235"/>
      <c r="QV188" s="235"/>
      <c r="QW188" s="273"/>
      <c r="QX188" s="273"/>
      <c r="QY188" s="273"/>
      <c r="QZ188" s="273"/>
      <c r="RA188" s="273"/>
      <c r="RB188" s="273"/>
      <c r="RC188" s="273"/>
      <c r="RD188" s="273"/>
      <c r="RE188" s="273"/>
      <c r="RF188" s="273"/>
      <c r="RG188" s="273"/>
      <c r="RH188" s="273"/>
      <c r="RI188" s="273"/>
      <c r="RJ188" s="273"/>
      <c r="RK188" s="273"/>
      <c r="RL188" s="273"/>
      <c r="RM188" s="273"/>
      <c r="RN188" s="273"/>
      <c r="RO188" s="363"/>
      <c r="RP188" s="363"/>
      <c r="RQ188" s="363"/>
      <c r="RR188" s="363"/>
      <c r="RS188" s="363"/>
      <c r="RT188" s="363"/>
      <c r="RU188" s="363"/>
      <c r="RV188" s="363"/>
      <c r="RW188" s="363"/>
      <c r="RX188" s="363"/>
      <c r="RY188" s="363"/>
      <c r="RZ188" s="363"/>
      <c r="SA188" s="363"/>
    </row>
    <row r="189" spans="1:495" ht="15" hidden="1" outlineLevel="1">
      <c r="A189" s="604">
        <f t="shared" si="349"/>
        <v>177</v>
      </c>
      <c r="B189" s="540"/>
      <c r="C189" s="363"/>
      <c r="D189" s="273"/>
      <c r="E189" s="273"/>
      <c r="F189" s="363"/>
      <c r="G189" s="363"/>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524"/>
      <c r="AI189" s="524"/>
      <c r="AJ189" s="273"/>
      <c r="AK189" s="273"/>
      <c r="AL189" s="273"/>
      <c r="AM189" s="273"/>
      <c r="AN189" s="273"/>
      <c r="AO189" s="273"/>
      <c r="AP189" s="273"/>
      <c r="AQ189" s="273"/>
      <c r="AR189" s="273"/>
      <c r="AS189" s="273"/>
      <c r="AT189" s="273"/>
      <c r="AU189" s="273"/>
      <c r="AV189" s="273"/>
      <c r="AW189" s="273"/>
      <c r="AX189" s="273"/>
      <c r="AY189" s="273"/>
      <c r="AZ189" s="273"/>
      <c r="BA189" s="273"/>
      <c r="BB189" s="363"/>
      <c r="BC189" s="363"/>
      <c r="BD189" s="363"/>
      <c r="BE189" s="363"/>
      <c r="BF189" s="363"/>
      <c r="BG189" s="363"/>
      <c r="BH189" s="363"/>
      <c r="BI189" s="363"/>
      <c r="BJ189" s="363"/>
      <c r="BK189" s="363"/>
      <c r="BL189" s="363"/>
      <c r="BM189" s="363"/>
      <c r="BN189" s="363"/>
      <c r="BO189" s="524"/>
      <c r="BP189" s="524"/>
      <c r="BQ189" s="273"/>
      <c r="BR189" s="273"/>
      <c r="BS189" s="273"/>
      <c r="BT189" s="273"/>
      <c r="BU189" s="273"/>
      <c r="BV189" s="273"/>
      <c r="BW189" s="273"/>
      <c r="BX189" s="273"/>
      <c r="BY189" s="273"/>
      <c r="BZ189" s="273"/>
      <c r="CA189" s="273"/>
      <c r="CB189" s="273"/>
      <c r="CC189" s="273"/>
      <c r="CD189" s="273"/>
      <c r="CE189" s="273"/>
      <c r="CF189" s="273"/>
      <c r="CG189" s="273"/>
      <c r="CH189" s="273"/>
      <c r="CI189" s="363"/>
      <c r="CJ189" s="363"/>
      <c r="CK189" s="363"/>
      <c r="CL189" s="363"/>
      <c r="CM189" s="363"/>
      <c r="CN189" s="363"/>
      <c r="CO189" s="363"/>
      <c r="CP189" s="363"/>
      <c r="CQ189" s="363"/>
      <c r="CR189" s="363"/>
      <c r="CS189" s="363"/>
      <c r="CT189" s="363"/>
      <c r="CU189" s="363"/>
      <c r="CV189" s="524"/>
      <c r="CW189" s="524"/>
      <c r="CX189" s="273"/>
      <c r="CY189" s="273"/>
      <c r="CZ189" s="273"/>
      <c r="DA189" s="273"/>
      <c r="DB189" s="273"/>
      <c r="DC189" s="273"/>
      <c r="DD189" s="273"/>
      <c r="DE189" s="273"/>
      <c r="DF189" s="273"/>
      <c r="DG189" s="273"/>
      <c r="DH189" s="273"/>
      <c r="DI189" s="273"/>
      <c r="DJ189" s="273"/>
      <c r="DK189" s="273"/>
      <c r="DL189" s="273"/>
      <c r="DM189" s="273"/>
      <c r="DN189" s="273"/>
      <c r="DO189" s="273"/>
      <c r="DP189" s="363"/>
      <c r="DQ189" s="363"/>
      <c r="DR189" s="363"/>
      <c r="DS189" s="363"/>
      <c r="DT189" s="363"/>
      <c r="DU189" s="363"/>
      <c r="DV189" s="363"/>
      <c r="DW189" s="363"/>
      <c r="DX189" s="363"/>
      <c r="DY189" s="363"/>
      <c r="DZ189" s="363"/>
      <c r="EA189" s="363"/>
      <c r="EB189" s="363"/>
      <c r="EC189" s="524"/>
      <c r="ED189" s="524"/>
      <c r="EE189" s="273"/>
      <c r="EF189" s="273"/>
      <c r="EG189" s="273"/>
      <c r="EH189" s="273"/>
      <c r="EI189" s="273"/>
      <c r="EJ189" s="273"/>
      <c r="EK189" s="273"/>
      <c r="EL189" s="273"/>
      <c r="EM189" s="273"/>
      <c r="EN189" s="273"/>
      <c r="EO189" s="273"/>
      <c r="EP189" s="273"/>
      <c r="EQ189" s="273"/>
      <c r="ER189" s="273"/>
      <c r="ES189" s="273"/>
      <c r="ET189" s="273"/>
      <c r="EU189" s="273"/>
      <c r="EV189" s="273"/>
      <c r="EW189" s="363"/>
      <c r="EX189" s="363"/>
      <c r="EY189" s="363"/>
      <c r="EZ189" s="363"/>
      <c r="FA189" s="363"/>
      <c r="FB189" s="363"/>
      <c r="FC189" s="363"/>
      <c r="FD189" s="363"/>
      <c r="FE189" s="363"/>
      <c r="FF189" s="363"/>
      <c r="FG189" s="363"/>
      <c r="FH189" s="363"/>
      <c r="FI189" s="363"/>
      <c r="FJ189" s="524"/>
      <c r="FK189" s="524"/>
      <c r="FL189" s="273"/>
      <c r="FM189" s="273"/>
      <c r="FN189" s="273"/>
      <c r="FO189" s="273"/>
      <c r="FP189" s="273"/>
      <c r="FQ189" s="273"/>
      <c r="FR189" s="273"/>
      <c r="FS189" s="273"/>
      <c r="FT189" s="273"/>
      <c r="FU189" s="273"/>
      <c r="FV189" s="273"/>
      <c r="FW189" s="273"/>
      <c r="FX189" s="273"/>
      <c r="FY189" s="273"/>
      <c r="FZ189" s="273"/>
      <c r="GA189" s="273"/>
      <c r="GB189" s="273"/>
      <c r="GC189" s="273"/>
      <c r="GD189" s="363"/>
      <c r="GE189" s="363"/>
      <c r="GF189" s="363"/>
      <c r="GG189" s="363"/>
      <c r="GH189" s="363"/>
      <c r="GI189" s="363"/>
      <c r="GJ189" s="363"/>
      <c r="GK189" s="363"/>
      <c r="GL189" s="363"/>
      <c r="GM189" s="363"/>
      <c r="GN189" s="363"/>
      <c r="GO189" s="363"/>
      <c r="GP189" s="363"/>
      <c r="GQ189" s="524"/>
      <c r="GR189" s="524"/>
      <c r="GS189" s="273"/>
      <c r="GT189" s="273"/>
      <c r="GU189" s="273"/>
      <c r="GV189" s="273"/>
      <c r="GW189" s="273"/>
      <c r="GX189" s="273"/>
      <c r="GY189" s="273"/>
      <c r="GZ189" s="273"/>
      <c r="HA189" s="273"/>
      <c r="HB189" s="273"/>
      <c r="HC189" s="273"/>
      <c r="HD189" s="273"/>
      <c r="HE189" s="273"/>
      <c r="HF189" s="273"/>
      <c r="HG189" s="273"/>
      <c r="HH189" s="273"/>
      <c r="HI189" s="273"/>
      <c r="HJ189" s="273"/>
      <c r="HK189" s="363"/>
      <c r="HL189" s="363"/>
      <c r="HM189" s="363"/>
      <c r="HN189" s="363"/>
      <c r="HO189" s="363"/>
      <c r="HP189" s="363"/>
      <c r="HQ189" s="363"/>
      <c r="HR189" s="363"/>
      <c r="HS189" s="363"/>
      <c r="HT189" s="363"/>
      <c r="HU189" s="363"/>
      <c r="HV189" s="363"/>
      <c r="HW189" s="363"/>
      <c r="HZ189" s="273"/>
      <c r="IA189" s="273"/>
      <c r="IB189" s="273"/>
      <c r="IC189" s="273"/>
      <c r="ID189" s="273"/>
      <c r="IE189" s="273"/>
      <c r="IF189" s="273"/>
      <c r="IG189" s="273"/>
      <c r="IH189" s="273"/>
      <c r="II189" s="273"/>
      <c r="IJ189" s="273"/>
      <c r="IK189" s="273"/>
      <c r="IL189" s="273"/>
      <c r="IM189" s="273"/>
      <c r="IN189" s="273"/>
      <c r="IO189" s="273"/>
      <c r="IP189" s="273"/>
      <c r="IQ189" s="273"/>
      <c r="IR189" s="363"/>
      <c r="IS189" s="363"/>
      <c r="IT189" s="363"/>
      <c r="IU189" s="363"/>
      <c r="IV189" s="363"/>
      <c r="IW189" s="363"/>
      <c r="IX189" s="363"/>
      <c r="IY189" s="363"/>
      <c r="IZ189" s="363"/>
      <c r="JA189" s="363"/>
      <c r="JB189" s="363"/>
      <c r="JC189" s="382"/>
      <c r="JD189" s="273">
        <f t="shared" si="594"/>
        <v>0</v>
      </c>
      <c r="JE189" s="234"/>
      <c r="JG189" s="273"/>
      <c r="JH189" s="273"/>
      <c r="JI189" s="273"/>
      <c r="JJ189" s="273"/>
      <c r="JK189" s="273"/>
      <c r="JL189" s="273"/>
      <c r="JM189" s="273"/>
      <c r="JN189" s="273"/>
      <c r="JO189" s="273"/>
      <c r="JP189" s="273"/>
      <c r="JQ189" s="273"/>
      <c r="JR189" s="273"/>
      <c r="JS189" s="273"/>
      <c r="JT189" s="273"/>
      <c r="JU189" s="273"/>
      <c r="JV189" s="273"/>
      <c r="JW189" s="273"/>
      <c r="JX189" s="273"/>
      <c r="JY189" s="363"/>
      <c r="JZ189" s="363"/>
      <c r="KA189" s="363"/>
      <c r="KB189" s="363"/>
      <c r="KC189" s="363"/>
      <c r="KD189" s="363"/>
      <c r="KE189" s="363"/>
      <c r="KF189" s="363"/>
      <c r="KG189" s="363"/>
      <c r="KH189" s="363"/>
      <c r="KI189" s="363"/>
      <c r="KJ189" s="363"/>
      <c r="KK189" s="240">
        <f t="shared" si="612"/>
        <v>0</v>
      </c>
      <c r="KL189" s="234"/>
      <c r="KN189" s="273"/>
      <c r="KO189" s="273"/>
      <c r="KP189" s="273"/>
      <c r="KQ189" s="273"/>
      <c r="KR189" s="273"/>
      <c r="KS189" s="273"/>
      <c r="KT189" s="273"/>
      <c r="KU189" s="273"/>
      <c r="KV189" s="273"/>
      <c r="KW189" s="273"/>
      <c r="KX189" s="273"/>
      <c r="KY189" s="273"/>
      <c r="KZ189" s="273"/>
      <c r="LA189" s="273"/>
      <c r="LB189" s="273"/>
      <c r="LC189" s="273"/>
      <c r="LD189" s="273"/>
      <c r="LE189" s="273"/>
      <c r="LF189" s="363"/>
      <c r="LG189" s="363"/>
      <c r="LH189" s="363"/>
      <c r="LI189" s="363"/>
      <c r="LJ189" s="363"/>
      <c r="LK189" s="363"/>
      <c r="LL189" s="363"/>
      <c r="LM189" s="363"/>
      <c r="LN189" s="363"/>
      <c r="LO189" s="363"/>
      <c r="LP189" s="363"/>
      <c r="LQ189" s="363"/>
      <c r="LR189" s="242">
        <f t="shared" si="599"/>
        <v>0</v>
      </c>
      <c r="LU189" s="273"/>
      <c r="LV189" s="273"/>
      <c r="LW189" s="273"/>
      <c r="LX189" s="273"/>
      <c r="LY189" s="273"/>
      <c r="LZ189" s="273"/>
      <c r="MA189" s="273"/>
      <c r="MB189" s="273"/>
      <c r="MC189" s="273"/>
      <c r="MD189" s="273"/>
      <c r="ME189" s="273"/>
      <c r="MF189" s="273"/>
      <c r="MG189" s="273"/>
      <c r="MH189" s="273"/>
      <c r="MI189" s="273"/>
      <c r="MJ189" s="273"/>
      <c r="MK189" s="273"/>
      <c r="ML189" s="273"/>
      <c r="MM189" s="363"/>
      <c r="MN189" s="363"/>
      <c r="MO189" s="363"/>
      <c r="MP189" s="363"/>
      <c r="MQ189" s="363"/>
      <c r="MR189" s="363"/>
      <c r="MS189" s="363"/>
      <c r="MT189" s="363"/>
      <c r="MU189" s="363"/>
      <c r="MV189" s="363"/>
      <c r="MW189" s="363"/>
      <c r="MX189" s="363"/>
      <c r="MY189" s="242">
        <f t="shared" si="602"/>
        <v>0</v>
      </c>
      <c r="NB189" s="273"/>
      <c r="NC189" s="273"/>
      <c r="ND189" s="273"/>
      <c r="NE189" s="273"/>
      <c r="NF189" s="273"/>
      <c r="NG189" s="273"/>
      <c r="NH189" s="273"/>
      <c r="NI189" s="273"/>
      <c r="NJ189" s="273"/>
      <c r="NK189" s="273"/>
      <c r="NL189" s="273"/>
      <c r="NM189" s="273"/>
      <c r="NN189" s="273"/>
      <c r="NO189" s="273"/>
      <c r="NP189" s="273"/>
      <c r="NQ189" s="273"/>
      <c r="NR189" s="273"/>
      <c r="NS189" s="273"/>
      <c r="NT189" s="363"/>
      <c r="NU189" s="363"/>
      <c r="NV189" s="363"/>
      <c r="NW189" s="363"/>
      <c r="NX189" s="363"/>
      <c r="NY189" s="363"/>
      <c r="NZ189" s="363"/>
      <c r="OA189" s="363"/>
      <c r="OB189" s="363"/>
      <c r="OC189" s="363"/>
      <c r="OD189" s="363"/>
      <c r="OE189" s="363"/>
      <c r="OF189" s="242">
        <f t="shared" si="614"/>
        <v>0</v>
      </c>
      <c r="OI189" s="273"/>
      <c r="OJ189" s="273"/>
      <c r="OK189" s="273"/>
      <c r="OL189" s="273"/>
      <c r="OM189" s="273"/>
      <c r="ON189" s="273"/>
      <c r="OO189" s="273"/>
      <c r="OP189" s="273"/>
      <c r="OQ189" s="273"/>
      <c r="OR189" s="273"/>
      <c r="OS189" s="273"/>
      <c r="OT189" s="273"/>
      <c r="OU189" s="273"/>
      <c r="OV189" s="273"/>
      <c r="OW189" s="273"/>
      <c r="OX189" s="273"/>
      <c r="OY189" s="273"/>
      <c r="OZ189" s="273"/>
      <c r="PA189" s="363"/>
      <c r="PB189" s="363"/>
      <c r="PC189" s="363"/>
      <c r="PD189" s="363"/>
      <c r="PE189" s="363"/>
      <c r="PF189" s="363"/>
      <c r="PG189" s="363"/>
      <c r="PH189" s="363"/>
      <c r="PI189" s="363"/>
      <c r="PJ189" s="363"/>
      <c r="PK189" s="363"/>
      <c r="PL189" s="363"/>
      <c r="PM189" s="240">
        <f t="shared" si="607"/>
        <v>0</v>
      </c>
      <c r="PP189" s="273"/>
      <c r="PQ189" s="273"/>
      <c r="PR189" s="273"/>
      <c r="PS189" s="273"/>
      <c r="PT189" s="273"/>
      <c r="PU189" s="273"/>
      <c r="PV189" s="273"/>
      <c r="PW189" s="273"/>
      <c r="PX189" s="273"/>
      <c r="PY189" s="273"/>
      <c r="PZ189" s="273"/>
      <c r="QA189" s="273"/>
      <c r="QB189" s="273"/>
      <c r="QC189" s="273"/>
      <c r="QD189" s="273"/>
      <c r="QE189" s="273"/>
      <c r="QF189" s="273"/>
      <c r="QG189" s="273"/>
      <c r="QH189" s="363"/>
      <c r="QI189" s="363"/>
      <c r="QJ189" s="363"/>
      <c r="QK189" s="363"/>
      <c r="QL189" s="363"/>
      <c r="QM189" s="363"/>
      <c r="QN189" s="363"/>
      <c r="QO189" s="363"/>
      <c r="QP189" s="363"/>
      <c r="QQ189" s="363"/>
      <c r="QR189" s="363"/>
      <c r="QS189" s="363"/>
      <c r="QT189" s="242">
        <f t="shared" si="613"/>
        <v>0</v>
      </c>
      <c r="QU189" s="235"/>
      <c r="QV189" s="235"/>
      <c r="QW189" s="273"/>
      <c r="QX189" s="273"/>
      <c r="QY189" s="273"/>
      <c r="QZ189" s="273"/>
      <c r="RA189" s="273"/>
      <c r="RB189" s="273"/>
      <c r="RC189" s="273"/>
      <c r="RD189" s="273"/>
      <c r="RE189" s="273"/>
      <c r="RF189" s="273"/>
      <c r="RG189" s="273"/>
      <c r="RH189" s="273"/>
      <c r="RI189" s="273"/>
      <c r="RJ189" s="273"/>
      <c r="RK189" s="273"/>
      <c r="RL189" s="273"/>
      <c r="RM189" s="273"/>
      <c r="RN189" s="273"/>
      <c r="RO189" s="363"/>
      <c r="RP189" s="363"/>
      <c r="RQ189" s="363"/>
      <c r="RR189" s="363"/>
      <c r="RS189" s="363"/>
      <c r="RT189" s="363"/>
      <c r="RU189" s="363"/>
      <c r="RV189" s="363"/>
      <c r="RW189" s="363"/>
      <c r="RX189" s="363"/>
      <c r="RY189" s="363"/>
      <c r="RZ189" s="363"/>
      <c r="SA189" s="363"/>
    </row>
    <row r="190" spans="1:495" ht="15" hidden="1" outlineLevel="1">
      <c r="A190" s="604">
        <f t="shared" si="349"/>
        <v>178</v>
      </c>
      <c r="B190" s="286"/>
      <c r="C190" s="363"/>
      <c r="D190" s="273"/>
      <c r="E190" s="273"/>
      <c r="F190" s="363"/>
      <c r="G190" s="363"/>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524"/>
      <c r="AI190" s="524"/>
      <c r="AJ190" s="273"/>
      <c r="AK190" s="273"/>
      <c r="AL190" s="273"/>
      <c r="AM190" s="273"/>
      <c r="AN190" s="273"/>
      <c r="AO190" s="273"/>
      <c r="AP190" s="273"/>
      <c r="AQ190" s="273"/>
      <c r="AR190" s="273"/>
      <c r="AS190" s="273"/>
      <c r="AT190" s="273"/>
      <c r="AU190" s="273"/>
      <c r="AV190" s="273"/>
      <c r="AW190" s="273"/>
      <c r="AX190" s="273"/>
      <c r="AY190" s="273"/>
      <c r="AZ190" s="273"/>
      <c r="BA190" s="273"/>
      <c r="BB190" s="363"/>
      <c r="BC190" s="363"/>
      <c r="BD190" s="363"/>
      <c r="BE190" s="363"/>
      <c r="BF190" s="363"/>
      <c r="BG190" s="363"/>
      <c r="BH190" s="363"/>
      <c r="BI190" s="363"/>
      <c r="BJ190" s="363"/>
      <c r="BK190" s="363"/>
      <c r="BL190" s="363"/>
      <c r="BM190" s="363"/>
      <c r="BN190" s="363"/>
      <c r="BO190" s="524"/>
      <c r="BP190" s="524"/>
      <c r="BQ190" s="273"/>
      <c r="BR190" s="273"/>
      <c r="BS190" s="273"/>
      <c r="BT190" s="273"/>
      <c r="BU190" s="273"/>
      <c r="BV190" s="273"/>
      <c r="BW190" s="273"/>
      <c r="BX190" s="273"/>
      <c r="BY190" s="273"/>
      <c r="BZ190" s="273"/>
      <c r="CA190" s="273"/>
      <c r="CB190" s="273"/>
      <c r="CC190" s="273"/>
      <c r="CD190" s="273"/>
      <c r="CE190" s="273"/>
      <c r="CF190" s="273"/>
      <c r="CG190" s="273"/>
      <c r="CH190" s="273"/>
      <c r="CI190" s="363"/>
      <c r="CJ190" s="363"/>
      <c r="CK190" s="363"/>
      <c r="CL190" s="363"/>
      <c r="CM190" s="363"/>
      <c r="CN190" s="363"/>
      <c r="CO190" s="363"/>
      <c r="CP190" s="363"/>
      <c r="CQ190" s="363"/>
      <c r="CR190" s="363"/>
      <c r="CS190" s="363"/>
      <c r="CT190" s="363"/>
      <c r="CU190" s="363"/>
      <c r="CV190" s="524"/>
      <c r="CW190" s="524"/>
      <c r="CX190" s="273"/>
      <c r="CY190" s="273"/>
      <c r="CZ190" s="273"/>
      <c r="DA190" s="273"/>
      <c r="DB190" s="273"/>
      <c r="DC190" s="273"/>
      <c r="DD190" s="273"/>
      <c r="DE190" s="273"/>
      <c r="DF190" s="273"/>
      <c r="DG190" s="273"/>
      <c r="DH190" s="273"/>
      <c r="DI190" s="273"/>
      <c r="DJ190" s="273"/>
      <c r="DK190" s="273"/>
      <c r="DL190" s="273"/>
      <c r="DM190" s="273"/>
      <c r="DN190" s="273"/>
      <c r="DO190" s="273"/>
      <c r="DP190" s="363"/>
      <c r="DQ190" s="363"/>
      <c r="DR190" s="363"/>
      <c r="DS190" s="363"/>
      <c r="DT190" s="363"/>
      <c r="DU190" s="363"/>
      <c r="DV190" s="363"/>
      <c r="DW190" s="363"/>
      <c r="DX190" s="363"/>
      <c r="DY190" s="363"/>
      <c r="DZ190" s="363"/>
      <c r="EA190" s="363"/>
      <c r="EB190" s="363"/>
      <c r="EC190" s="524"/>
      <c r="ED190" s="524"/>
      <c r="EE190" s="273"/>
      <c r="EF190" s="273"/>
      <c r="EG190" s="273"/>
      <c r="EH190" s="273"/>
      <c r="EI190" s="273"/>
      <c r="EJ190" s="273"/>
      <c r="EK190" s="273"/>
      <c r="EL190" s="273"/>
      <c r="EM190" s="273"/>
      <c r="EN190" s="273"/>
      <c r="EO190" s="273"/>
      <c r="EP190" s="273"/>
      <c r="EQ190" s="273"/>
      <c r="ER190" s="273"/>
      <c r="ES190" s="273"/>
      <c r="ET190" s="273"/>
      <c r="EU190" s="273"/>
      <c r="EV190" s="273"/>
      <c r="EW190" s="363"/>
      <c r="EX190" s="363"/>
      <c r="EY190" s="363"/>
      <c r="EZ190" s="363"/>
      <c r="FA190" s="363"/>
      <c r="FB190" s="363"/>
      <c r="FC190" s="363"/>
      <c r="FD190" s="363"/>
      <c r="FE190" s="363"/>
      <c r="FF190" s="363"/>
      <c r="FG190" s="363"/>
      <c r="FH190" s="363"/>
      <c r="FI190" s="363"/>
      <c r="FJ190" s="524"/>
      <c r="FK190" s="524"/>
      <c r="FL190" s="273"/>
      <c r="FM190" s="273"/>
      <c r="FN190" s="273"/>
      <c r="FO190" s="273"/>
      <c r="FP190" s="273"/>
      <c r="FQ190" s="273"/>
      <c r="FR190" s="273"/>
      <c r="FS190" s="273"/>
      <c r="FT190" s="273"/>
      <c r="FU190" s="273"/>
      <c r="FV190" s="273"/>
      <c r="FW190" s="273"/>
      <c r="FX190" s="273"/>
      <c r="FY190" s="273"/>
      <c r="FZ190" s="273"/>
      <c r="GA190" s="273"/>
      <c r="GB190" s="273"/>
      <c r="GC190" s="273"/>
      <c r="GD190" s="363"/>
      <c r="GE190" s="363"/>
      <c r="GF190" s="363"/>
      <c r="GG190" s="363"/>
      <c r="GH190" s="363"/>
      <c r="GI190" s="363"/>
      <c r="GJ190" s="363"/>
      <c r="GK190" s="363"/>
      <c r="GL190" s="363"/>
      <c r="GM190" s="363"/>
      <c r="GN190" s="363"/>
      <c r="GO190" s="363"/>
      <c r="GP190" s="363"/>
      <c r="GQ190" s="524"/>
      <c r="GR190" s="524"/>
      <c r="GS190" s="273"/>
      <c r="GT190" s="273"/>
      <c r="GU190" s="273"/>
      <c r="GV190" s="273"/>
      <c r="GW190" s="273"/>
      <c r="GX190" s="273"/>
      <c r="GY190" s="273"/>
      <c r="GZ190" s="273"/>
      <c r="HA190" s="273"/>
      <c r="HB190" s="273"/>
      <c r="HC190" s="273"/>
      <c r="HD190" s="273"/>
      <c r="HE190" s="273"/>
      <c r="HF190" s="273"/>
      <c r="HG190" s="273"/>
      <c r="HH190" s="273"/>
      <c r="HI190" s="273"/>
      <c r="HJ190" s="273"/>
      <c r="HK190" s="363"/>
      <c r="HL190" s="363"/>
      <c r="HM190" s="363"/>
      <c r="HN190" s="363"/>
      <c r="HO190" s="363"/>
      <c r="HP190" s="363"/>
      <c r="HQ190" s="363"/>
      <c r="HR190" s="363"/>
      <c r="HS190" s="363"/>
      <c r="HT190" s="363"/>
      <c r="HU190" s="363"/>
      <c r="HV190" s="363"/>
      <c r="HW190" s="363"/>
      <c r="HZ190" s="273"/>
      <c r="IA190" s="273"/>
      <c r="IB190" s="273"/>
      <c r="IC190" s="273"/>
      <c r="ID190" s="273"/>
      <c r="IE190" s="273"/>
      <c r="IF190" s="273"/>
      <c r="IG190" s="273"/>
      <c r="IH190" s="273"/>
      <c r="II190" s="273"/>
      <c r="IJ190" s="273"/>
      <c r="IK190" s="273"/>
      <c r="IL190" s="273"/>
      <c r="IM190" s="273"/>
      <c r="IN190" s="273"/>
      <c r="IO190" s="273"/>
      <c r="IP190" s="273"/>
      <c r="IQ190" s="273"/>
      <c r="IR190" s="363"/>
      <c r="IS190" s="363"/>
      <c r="IT190" s="363"/>
      <c r="IU190" s="363"/>
      <c r="IV190" s="363"/>
      <c r="IW190" s="363"/>
      <c r="IX190" s="363"/>
      <c r="IY190" s="363"/>
      <c r="IZ190" s="363"/>
      <c r="JA190" s="363"/>
      <c r="JB190" s="363"/>
      <c r="JC190" s="382"/>
      <c r="JD190" s="273">
        <f t="shared" si="594"/>
        <v>0</v>
      </c>
      <c r="JE190" s="234"/>
      <c r="JG190" s="273"/>
      <c r="JH190" s="273"/>
      <c r="JI190" s="273"/>
      <c r="JJ190" s="273"/>
      <c r="JK190" s="273"/>
      <c r="JL190" s="273"/>
      <c r="JM190" s="273"/>
      <c r="JN190" s="273"/>
      <c r="JO190" s="273"/>
      <c r="JP190" s="273"/>
      <c r="JQ190" s="273"/>
      <c r="JR190" s="273"/>
      <c r="JS190" s="273"/>
      <c r="JT190" s="273"/>
      <c r="JU190" s="273"/>
      <c r="JV190" s="273"/>
      <c r="JW190" s="273"/>
      <c r="JX190" s="273"/>
      <c r="JY190" s="363"/>
      <c r="JZ190" s="363"/>
      <c r="KA190" s="363"/>
      <c r="KB190" s="363"/>
      <c r="KC190" s="363"/>
      <c r="KD190" s="363"/>
      <c r="KE190" s="363"/>
      <c r="KF190" s="363"/>
      <c r="KG190" s="363"/>
      <c r="KH190" s="363"/>
      <c r="KI190" s="363"/>
      <c r="KJ190" s="363"/>
      <c r="KK190" s="240">
        <f t="shared" si="612"/>
        <v>0</v>
      </c>
      <c r="KL190" s="234"/>
      <c r="KN190" s="273"/>
      <c r="KO190" s="273"/>
      <c r="KP190" s="273"/>
      <c r="KQ190" s="273"/>
      <c r="KR190" s="273"/>
      <c r="KS190" s="273"/>
      <c r="KT190" s="273"/>
      <c r="KU190" s="273"/>
      <c r="KV190" s="273"/>
      <c r="KW190" s="273"/>
      <c r="KX190" s="273"/>
      <c r="KY190" s="273"/>
      <c r="KZ190" s="273"/>
      <c r="LA190" s="273"/>
      <c r="LB190" s="273"/>
      <c r="LC190" s="273"/>
      <c r="LD190" s="273"/>
      <c r="LE190" s="273"/>
      <c r="LF190" s="363"/>
      <c r="LG190" s="363"/>
      <c r="LH190" s="363"/>
      <c r="LI190" s="363"/>
      <c r="LJ190" s="363"/>
      <c r="LK190" s="363"/>
      <c r="LL190" s="363"/>
      <c r="LM190" s="363"/>
      <c r="LN190" s="363"/>
      <c r="LO190" s="363"/>
      <c r="LP190" s="363"/>
      <c r="LQ190" s="363"/>
      <c r="LR190" s="242">
        <f t="shared" si="599"/>
        <v>0</v>
      </c>
      <c r="LU190" s="273"/>
      <c r="LV190" s="273"/>
      <c r="LW190" s="273"/>
      <c r="LX190" s="273"/>
      <c r="LY190" s="273"/>
      <c r="LZ190" s="273"/>
      <c r="MA190" s="273"/>
      <c r="MB190" s="273"/>
      <c r="MC190" s="273"/>
      <c r="MD190" s="273"/>
      <c r="ME190" s="273"/>
      <c r="MF190" s="273"/>
      <c r="MG190" s="273"/>
      <c r="MH190" s="273"/>
      <c r="MI190" s="273"/>
      <c r="MJ190" s="273"/>
      <c r="MK190" s="273"/>
      <c r="ML190" s="273"/>
      <c r="MM190" s="363"/>
      <c r="MN190" s="363"/>
      <c r="MO190" s="363"/>
      <c r="MP190" s="363"/>
      <c r="MQ190" s="363"/>
      <c r="MR190" s="363"/>
      <c r="MS190" s="363"/>
      <c r="MT190" s="363"/>
      <c r="MU190" s="363"/>
      <c r="MV190" s="363"/>
      <c r="MW190" s="363"/>
      <c r="MX190" s="363"/>
      <c r="MY190" s="242">
        <f t="shared" si="602"/>
        <v>0</v>
      </c>
      <c r="NB190" s="273"/>
      <c r="NC190" s="273"/>
      <c r="ND190" s="273"/>
      <c r="NE190" s="273"/>
      <c r="NF190" s="273"/>
      <c r="NG190" s="273"/>
      <c r="NH190" s="273"/>
      <c r="NI190" s="273"/>
      <c r="NJ190" s="273"/>
      <c r="NK190" s="273"/>
      <c r="NL190" s="273"/>
      <c r="NM190" s="273"/>
      <c r="NN190" s="273"/>
      <c r="NO190" s="273"/>
      <c r="NP190" s="273"/>
      <c r="NQ190" s="273"/>
      <c r="NR190" s="273"/>
      <c r="NS190" s="273"/>
      <c r="NT190" s="363"/>
      <c r="NU190" s="363"/>
      <c r="NV190" s="363"/>
      <c r="NW190" s="363"/>
      <c r="NX190" s="363"/>
      <c r="NY190" s="363"/>
      <c r="NZ190" s="363"/>
      <c r="OA190" s="363"/>
      <c r="OB190" s="363"/>
      <c r="OC190" s="363"/>
      <c r="OD190" s="363"/>
      <c r="OE190" s="363"/>
      <c r="OF190" s="242">
        <f t="shared" si="614"/>
        <v>0</v>
      </c>
      <c r="OI190" s="273"/>
      <c r="OJ190" s="273"/>
      <c r="OK190" s="273"/>
      <c r="OL190" s="273"/>
      <c r="OM190" s="273"/>
      <c r="ON190" s="273"/>
      <c r="OO190" s="273"/>
      <c r="OP190" s="273"/>
      <c r="OQ190" s="273"/>
      <c r="OR190" s="273"/>
      <c r="OS190" s="273"/>
      <c r="OT190" s="273"/>
      <c r="OU190" s="273"/>
      <c r="OV190" s="273"/>
      <c r="OW190" s="273"/>
      <c r="OX190" s="273"/>
      <c r="OY190" s="273"/>
      <c r="OZ190" s="273"/>
      <c r="PA190" s="363"/>
      <c r="PB190" s="363"/>
      <c r="PC190" s="363"/>
      <c r="PD190" s="363"/>
      <c r="PE190" s="363"/>
      <c r="PF190" s="363"/>
      <c r="PG190" s="363"/>
      <c r="PH190" s="363"/>
      <c r="PI190" s="363"/>
      <c r="PJ190" s="363"/>
      <c r="PK190" s="363"/>
      <c r="PL190" s="363"/>
      <c r="PM190" s="240">
        <f t="shared" si="607"/>
        <v>0</v>
      </c>
      <c r="PP190" s="273"/>
      <c r="PQ190" s="273"/>
      <c r="PR190" s="273"/>
      <c r="PS190" s="273"/>
      <c r="PT190" s="273"/>
      <c r="PU190" s="273"/>
      <c r="PV190" s="273"/>
      <c r="PW190" s="273"/>
      <c r="PX190" s="273"/>
      <c r="PY190" s="273"/>
      <c r="PZ190" s="273"/>
      <c r="QA190" s="273"/>
      <c r="QB190" s="273"/>
      <c r="QC190" s="273"/>
      <c r="QD190" s="273"/>
      <c r="QE190" s="273"/>
      <c r="QF190" s="273"/>
      <c r="QG190" s="273"/>
      <c r="QH190" s="363"/>
      <c r="QI190" s="363"/>
      <c r="QJ190" s="363"/>
      <c r="QK190" s="363"/>
      <c r="QL190" s="363"/>
      <c r="QM190" s="363"/>
      <c r="QN190" s="363"/>
      <c r="QO190" s="363"/>
      <c r="QP190" s="363"/>
      <c r="QQ190" s="363"/>
      <c r="QR190" s="363"/>
      <c r="QS190" s="363"/>
      <c r="QT190" s="242">
        <f t="shared" si="613"/>
        <v>0</v>
      </c>
      <c r="QU190" s="235"/>
      <c r="QV190" s="235"/>
      <c r="QW190" s="273"/>
      <c r="QX190" s="273"/>
      <c r="QY190" s="273"/>
      <c r="QZ190" s="273"/>
      <c r="RA190" s="273"/>
      <c r="RB190" s="273"/>
      <c r="RC190" s="273"/>
      <c r="RD190" s="273"/>
      <c r="RE190" s="273"/>
      <c r="RF190" s="273"/>
      <c r="RG190" s="273"/>
      <c r="RH190" s="273"/>
      <c r="RI190" s="273"/>
      <c r="RJ190" s="273"/>
      <c r="RK190" s="273"/>
      <c r="RL190" s="273"/>
      <c r="RM190" s="273"/>
      <c r="RN190" s="273"/>
      <c r="RO190" s="363"/>
      <c r="RP190" s="363"/>
      <c r="RQ190" s="363"/>
      <c r="RR190" s="363"/>
      <c r="RS190" s="363"/>
      <c r="RT190" s="363"/>
      <c r="RU190" s="363"/>
      <c r="RV190" s="363"/>
      <c r="RW190" s="363"/>
      <c r="RX190" s="363"/>
      <c r="RY190" s="363"/>
      <c r="RZ190" s="363"/>
      <c r="SA190" s="363"/>
    </row>
    <row r="191" spans="1:495" ht="15" hidden="1" outlineLevel="1">
      <c r="A191" s="604">
        <f t="shared" si="349"/>
        <v>179</v>
      </c>
      <c r="B191" s="286"/>
      <c r="C191" s="363"/>
      <c r="D191" s="273"/>
      <c r="E191" s="273"/>
      <c r="F191" s="273"/>
      <c r="G191" s="363"/>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524"/>
      <c r="AI191" s="524"/>
      <c r="AJ191" s="273"/>
      <c r="AK191" s="273"/>
      <c r="AL191" s="273"/>
      <c r="AM191" s="273"/>
      <c r="AN191" s="273"/>
      <c r="AO191" s="273"/>
      <c r="AP191" s="273"/>
      <c r="AQ191" s="273"/>
      <c r="AR191" s="273"/>
      <c r="AS191" s="273"/>
      <c r="AT191" s="273"/>
      <c r="AU191" s="273"/>
      <c r="AV191" s="273"/>
      <c r="AW191" s="273"/>
      <c r="AX191" s="273"/>
      <c r="AY191" s="273"/>
      <c r="AZ191" s="273"/>
      <c r="BA191" s="273"/>
      <c r="BB191" s="273"/>
      <c r="BC191" s="363"/>
      <c r="BD191" s="363"/>
      <c r="BE191" s="363"/>
      <c r="BF191" s="363"/>
      <c r="BG191" s="363"/>
      <c r="BH191" s="363"/>
      <c r="BI191" s="363"/>
      <c r="BJ191" s="363"/>
      <c r="BK191" s="363"/>
      <c r="BL191" s="363"/>
      <c r="BM191" s="363"/>
      <c r="BN191" s="363"/>
      <c r="BO191" s="524"/>
      <c r="BP191" s="524"/>
      <c r="BQ191" s="273"/>
      <c r="BR191" s="273"/>
      <c r="BS191" s="273"/>
      <c r="BT191" s="273"/>
      <c r="BU191" s="273"/>
      <c r="BV191" s="273"/>
      <c r="BW191" s="273"/>
      <c r="BX191" s="273"/>
      <c r="BY191" s="273"/>
      <c r="BZ191" s="273"/>
      <c r="CA191" s="273"/>
      <c r="CB191" s="273"/>
      <c r="CC191" s="273"/>
      <c r="CD191" s="273"/>
      <c r="CE191" s="273"/>
      <c r="CF191" s="273"/>
      <c r="CG191" s="273"/>
      <c r="CH191" s="273"/>
      <c r="CI191" s="273"/>
      <c r="CJ191" s="363"/>
      <c r="CK191" s="363"/>
      <c r="CL191" s="363"/>
      <c r="CM191" s="363"/>
      <c r="CN191" s="363"/>
      <c r="CO191" s="363"/>
      <c r="CP191" s="363"/>
      <c r="CQ191" s="363"/>
      <c r="CR191" s="363"/>
      <c r="CS191" s="363"/>
      <c r="CT191" s="363"/>
      <c r="CU191" s="363"/>
      <c r="CV191" s="524"/>
      <c r="CW191" s="524"/>
      <c r="CX191" s="273"/>
      <c r="CY191" s="273"/>
      <c r="CZ191" s="273"/>
      <c r="DA191" s="273"/>
      <c r="DB191" s="273"/>
      <c r="DC191" s="273"/>
      <c r="DD191" s="273"/>
      <c r="DE191" s="273"/>
      <c r="DF191" s="273"/>
      <c r="DG191" s="273"/>
      <c r="DH191" s="273"/>
      <c r="DI191" s="273"/>
      <c r="DJ191" s="273"/>
      <c r="DK191" s="273"/>
      <c r="DL191" s="273"/>
      <c r="DM191" s="273"/>
      <c r="DN191" s="273"/>
      <c r="DO191" s="273"/>
      <c r="DP191" s="273"/>
      <c r="DQ191" s="363"/>
      <c r="DR191" s="363"/>
      <c r="DS191" s="363"/>
      <c r="DT191" s="363"/>
      <c r="DU191" s="363"/>
      <c r="DV191" s="363"/>
      <c r="DW191" s="363"/>
      <c r="DX191" s="363"/>
      <c r="DY191" s="363"/>
      <c r="DZ191" s="363"/>
      <c r="EA191" s="363"/>
      <c r="EB191" s="363"/>
      <c r="EC191" s="524"/>
      <c r="ED191" s="524"/>
      <c r="EE191" s="273"/>
      <c r="EF191" s="273"/>
      <c r="EG191" s="273"/>
      <c r="EH191" s="273"/>
      <c r="EI191" s="273"/>
      <c r="EJ191" s="273"/>
      <c r="EK191" s="273"/>
      <c r="EL191" s="273"/>
      <c r="EM191" s="273"/>
      <c r="EN191" s="273"/>
      <c r="EO191" s="273"/>
      <c r="EP191" s="273"/>
      <c r="EQ191" s="273"/>
      <c r="ER191" s="273"/>
      <c r="ES191" s="273"/>
      <c r="ET191" s="273"/>
      <c r="EU191" s="273"/>
      <c r="EV191" s="273"/>
      <c r="EW191" s="273"/>
      <c r="EX191" s="363"/>
      <c r="EY191" s="363"/>
      <c r="EZ191" s="363"/>
      <c r="FA191" s="363"/>
      <c r="FB191" s="363"/>
      <c r="FC191" s="363"/>
      <c r="FD191" s="363"/>
      <c r="FE191" s="363"/>
      <c r="FF191" s="363"/>
      <c r="FG191" s="363"/>
      <c r="FH191" s="363"/>
      <c r="FI191" s="363"/>
      <c r="FJ191" s="524"/>
      <c r="FK191" s="524"/>
      <c r="FL191" s="273"/>
      <c r="FM191" s="273"/>
      <c r="FN191" s="273"/>
      <c r="FO191" s="273"/>
      <c r="FP191" s="273"/>
      <c r="FQ191" s="273"/>
      <c r="FR191" s="273"/>
      <c r="FS191" s="273"/>
      <c r="FT191" s="273"/>
      <c r="FU191" s="273"/>
      <c r="FV191" s="273"/>
      <c r="FW191" s="273"/>
      <c r="FX191" s="273"/>
      <c r="FY191" s="273"/>
      <c r="FZ191" s="273"/>
      <c r="GA191" s="273"/>
      <c r="GB191" s="273"/>
      <c r="GC191" s="273"/>
      <c r="GD191" s="273"/>
      <c r="GE191" s="363"/>
      <c r="GF191" s="363"/>
      <c r="GG191" s="363"/>
      <c r="GH191" s="363"/>
      <c r="GI191" s="363"/>
      <c r="GJ191" s="363"/>
      <c r="GK191" s="363"/>
      <c r="GL191" s="363"/>
      <c r="GM191" s="363"/>
      <c r="GN191" s="363"/>
      <c r="GO191" s="363"/>
      <c r="GP191" s="363"/>
      <c r="GQ191" s="524"/>
      <c r="GR191" s="524"/>
      <c r="GS191" s="273"/>
      <c r="GT191" s="273"/>
      <c r="GU191" s="273"/>
      <c r="GV191" s="273"/>
      <c r="GW191" s="273"/>
      <c r="GX191" s="273"/>
      <c r="GY191" s="273"/>
      <c r="GZ191" s="273"/>
      <c r="HA191" s="273"/>
      <c r="HB191" s="273"/>
      <c r="HC191" s="273"/>
      <c r="HD191" s="273"/>
      <c r="HE191" s="273"/>
      <c r="HF191" s="273"/>
      <c r="HG191" s="273"/>
      <c r="HH191" s="273"/>
      <c r="HI191" s="273"/>
      <c r="HJ191" s="273"/>
      <c r="HK191" s="273"/>
      <c r="HL191" s="363"/>
      <c r="HM191" s="363"/>
      <c r="HN191" s="363"/>
      <c r="HO191" s="363"/>
      <c r="HP191" s="363"/>
      <c r="HQ191" s="363"/>
      <c r="HR191" s="363"/>
      <c r="HS191" s="363"/>
      <c r="HT191" s="363"/>
      <c r="HU191" s="363"/>
      <c r="HV191" s="363"/>
      <c r="HW191" s="363"/>
      <c r="HZ191" s="273"/>
      <c r="IA191" s="273"/>
      <c r="IB191" s="273"/>
      <c r="IC191" s="273"/>
      <c r="ID191" s="273"/>
      <c r="IE191" s="273"/>
      <c r="IF191" s="273"/>
      <c r="IG191" s="273"/>
      <c r="IH191" s="273"/>
      <c r="II191" s="273"/>
      <c r="IJ191" s="273"/>
      <c r="IK191" s="273"/>
      <c r="IL191" s="273"/>
      <c r="IM191" s="273"/>
      <c r="IN191" s="273"/>
      <c r="IO191" s="273"/>
      <c r="IP191" s="273"/>
      <c r="IQ191" s="273"/>
      <c r="IR191" s="273"/>
      <c r="IS191" s="363"/>
      <c r="IT191" s="363"/>
      <c r="IU191" s="363"/>
      <c r="IV191" s="363"/>
      <c r="IW191" s="363"/>
      <c r="IX191" s="363"/>
      <c r="IY191" s="363"/>
      <c r="IZ191" s="363"/>
      <c r="JA191" s="363"/>
      <c r="JB191" s="363"/>
      <c r="JC191" s="382"/>
      <c r="JD191" s="273"/>
      <c r="JE191" s="234"/>
      <c r="JG191" s="273"/>
      <c r="JH191" s="273"/>
      <c r="JI191" s="273"/>
      <c r="JJ191" s="273"/>
      <c r="JK191" s="273"/>
      <c r="JL191" s="273"/>
      <c r="JM191" s="273"/>
      <c r="JN191" s="273"/>
      <c r="JO191" s="273"/>
      <c r="JP191" s="273"/>
      <c r="JQ191" s="273"/>
      <c r="JR191" s="273"/>
      <c r="JS191" s="273"/>
      <c r="JT191" s="273"/>
      <c r="JU191" s="273"/>
      <c r="JV191" s="273"/>
      <c r="JW191" s="273"/>
      <c r="JX191" s="273"/>
      <c r="JY191" s="273"/>
      <c r="JZ191" s="363"/>
      <c r="KA191" s="363"/>
      <c r="KB191" s="363"/>
      <c r="KC191" s="363"/>
      <c r="KD191" s="363"/>
      <c r="KE191" s="363"/>
      <c r="KF191" s="363"/>
      <c r="KG191" s="363"/>
      <c r="KH191" s="363"/>
      <c r="KI191" s="363"/>
      <c r="KJ191" s="363"/>
      <c r="KK191" s="240">
        <f t="shared" si="612"/>
        <v>0</v>
      </c>
      <c r="KL191" s="234"/>
      <c r="KN191" s="273"/>
      <c r="KO191" s="273"/>
      <c r="KP191" s="273"/>
      <c r="KQ191" s="273"/>
      <c r="KR191" s="273"/>
      <c r="KS191" s="273"/>
      <c r="KT191" s="273"/>
      <c r="KU191" s="273"/>
      <c r="KV191" s="273"/>
      <c r="KW191" s="273"/>
      <c r="KX191" s="273"/>
      <c r="KY191" s="273"/>
      <c r="KZ191" s="273"/>
      <c r="LA191" s="273"/>
      <c r="LB191" s="273"/>
      <c r="LC191" s="273"/>
      <c r="LD191" s="273"/>
      <c r="LE191" s="273"/>
      <c r="LF191" s="273"/>
      <c r="LG191" s="363"/>
      <c r="LH191" s="363"/>
      <c r="LI191" s="363"/>
      <c r="LJ191" s="363"/>
      <c r="LK191" s="363"/>
      <c r="LL191" s="363"/>
      <c r="LM191" s="363"/>
      <c r="LN191" s="363"/>
      <c r="LO191" s="363"/>
      <c r="LP191" s="363"/>
      <c r="LQ191" s="363"/>
      <c r="LR191" s="242">
        <f t="shared" si="599"/>
        <v>0</v>
      </c>
      <c r="LU191" s="273"/>
      <c r="LV191" s="273"/>
      <c r="LW191" s="273"/>
      <c r="LX191" s="273"/>
      <c r="LY191" s="273"/>
      <c r="LZ191" s="273"/>
      <c r="MA191" s="273"/>
      <c r="MB191" s="273"/>
      <c r="MC191" s="273"/>
      <c r="MD191" s="273"/>
      <c r="ME191" s="273"/>
      <c r="MF191" s="273"/>
      <c r="MG191" s="273"/>
      <c r="MH191" s="273"/>
      <c r="MI191" s="273"/>
      <c r="MJ191" s="273"/>
      <c r="MK191" s="273"/>
      <c r="ML191" s="273"/>
      <c r="MM191" s="273"/>
      <c r="MN191" s="363"/>
      <c r="MO191" s="363"/>
      <c r="MP191" s="363"/>
      <c r="MQ191" s="363"/>
      <c r="MR191" s="363"/>
      <c r="MS191" s="363"/>
      <c r="MT191" s="363"/>
      <c r="MU191" s="363"/>
      <c r="MV191" s="363"/>
      <c r="MW191" s="363"/>
      <c r="MX191" s="363"/>
      <c r="MY191" s="242">
        <f t="shared" si="602"/>
        <v>0</v>
      </c>
      <c r="NB191" s="273"/>
      <c r="NC191" s="273"/>
      <c r="ND191" s="273"/>
      <c r="NE191" s="273"/>
      <c r="NF191" s="273"/>
      <c r="NG191" s="273"/>
      <c r="NH191" s="273"/>
      <c r="NI191" s="273"/>
      <c r="NJ191" s="273"/>
      <c r="NK191" s="273"/>
      <c r="NL191" s="273"/>
      <c r="NM191" s="273"/>
      <c r="NN191" s="273"/>
      <c r="NO191" s="273"/>
      <c r="NP191" s="273"/>
      <c r="NQ191" s="273"/>
      <c r="NR191" s="273"/>
      <c r="NS191" s="273"/>
      <c r="NT191" s="273"/>
      <c r="NU191" s="363"/>
      <c r="NV191" s="363"/>
      <c r="NW191" s="363"/>
      <c r="NX191" s="363"/>
      <c r="NY191" s="363"/>
      <c r="NZ191" s="363"/>
      <c r="OA191" s="363"/>
      <c r="OB191" s="363"/>
      <c r="OC191" s="363"/>
      <c r="OD191" s="363"/>
      <c r="OE191" s="363"/>
      <c r="OF191" s="242">
        <f t="shared" si="614"/>
        <v>0</v>
      </c>
      <c r="OI191" s="273"/>
      <c r="OJ191" s="273"/>
      <c r="OK191" s="273"/>
      <c r="OL191" s="273"/>
      <c r="OM191" s="273"/>
      <c r="ON191" s="273"/>
      <c r="OO191" s="273"/>
      <c r="OP191" s="273"/>
      <c r="OQ191" s="273"/>
      <c r="OR191" s="273"/>
      <c r="OS191" s="273"/>
      <c r="OT191" s="273"/>
      <c r="OU191" s="273"/>
      <c r="OV191" s="273"/>
      <c r="OW191" s="273"/>
      <c r="OX191" s="273"/>
      <c r="OY191" s="273"/>
      <c r="OZ191" s="273"/>
      <c r="PA191" s="273"/>
      <c r="PB191" s="363"/>
      <c r="PC191" s="363"/>
      <c r="PD191" s="363"/>
      <c r="PE191" s="363"/>
      <c r="PF191" s="363"/>
      <c r="PG191" s="363"/>
      <c r="PH191" s="363"/>
      <c r="PI191" s="363"/>
      <c r="PJ191" s="363"/>
      <c r="PK191" s="363"/>
      <c r="PL191" s="363"/>
      <c r="PM191" s="240">
        <f t="shared" si="607"/>
        <v>0</v>
      </c>
      <c r="PP191" s="273"/>
      <c r="PQ191" s="273"/>
      <c r="PR191" s="273"/>
      <c r="PS191" s="273"/>
      <c r="PT191" s="273"/>
      <c r="PU191" s="273"/>
      <c r="PV191" s="273"/>
      <c r="PW191" s="273"/>
      <c r="PX191" s="273"/>
      <c r="PY191" s="273"/>
      <c r="PZ191" s="273"/>
      <c r="QA191" s="273"/>
      <c r="QB191" s="273"/>
      <c r="QC191" s="273"/>
      <c r="QD191" s="273"/>
      <c r="QE191" s="273"/>
      <c r="QF191" s="273"/>
      <c r="QG191" s="273"/>
      <c r="QH191" s="273"/>
      <c r="QI191" s="363"/>
      <c r="QJ191" s="363"/>
      <c r="QK191" s="363"/>
      <c r="QL191" s="363"/>
      <c r="QM191" s="363"/>
      <c r="QN191" s="363"/>
      <c r="QO191" s="363"/>
      <c r="QP191" s="363"/>
      <c r="QQ191" s="363"/>
      <c r="QR191" s="363"/>
      <c r="QS191" s="363"/>
      <c r="QT191" s="242">
        <f t="shared" si="613"/>
        <v>0</v>
      </c>
      <c r="QU191" s="235"/>
      <c r="QV191" s="235"/>
      <c r="QW191" s="273"/>
      <c r="QX191" s="273"/>
      <c r="QY191" s="273"/>
      <c r="QZ191" s="273"/>
      <c r="RA191" s="273"/>
      <c r="RB191" s="273"/>
      <c r="RC191" s="273"/>
      <c r="RD191" s="273"/>
      <c r="RE191" s="273"/>
      <c r="RF191" s="273"/>
      <c r="RG191" s="273"/>
      <c r="RH191" s="273"/>
      <c r="RI191" s="273"/>
      <c r="RJ191" s="273"/>
      <c r="RK191" s="273"/>
      <c r="RL191" s="273"/>
      <c r="RM191" s="273"/>
      <c r="RN191" s="273"/>
      <c r="RO191" s="273"/>
      <c r="RP191" s="363"/>
      <c r="RQ191" s="363"/>
      <c r="RR191" s="363"/>
      <c r="RS191" s="363"/>
      <c r="RT191" s="363"/>
      <c r="RU191" s="363"/>
      <c r="RV191" s="363"/>
      <c r="RW191" s="363"/>
      <c r="RX191" s="363"/>
      <c r="RY191" s="363"/>
      <c r="RZ191" s="363"/>
      <c r="SA191" s="363"/>
    </row>
    <row r="192" spans="1:495" s="282" customFormat="1" ht="15" hidden="1" outlineLevel="1">
      <c r="A192" s="604">
        <f t="shared" si="349"/>
        <v>180</v>
      </c>
      <c r="B192" s="530"/>
      <c r="C192" s="529"/>
      <c r="D192" s="263">
        <f t="shared" ref="D192:E192" si="615">SUM(D164:D191)</f>
        <v>0</v>
      </c>
      <c r="E192" s="263">
        <f t="shared" si="615"/>
        <v>0</v>
      </c>
      <c r="F192" s="263">
        <f>SUM(F164:F191)</f>
        <v>0</v>
      </c>
      <c r="G192" s="263">
        <f t="shared" ref="G192:AG192" si="616">SUM(G164:G191)</f>
        <v>0</v>
      </c>
      <c r="H192" s="263">
        <f t="shared" si="616"/>
        <v>0</v>
      </c>
      <c r="I192" s="263">
        <f t="shared" ref="I192" si="617">SUM(I164:I191)</f>
        <v>0</v>
      </c>
      <c r="J192" s="263">
        <f t="shared" ref="J192:K192" si="618">SUM(J164:J191)</f>
        <v>0</v>
      </c>
      <c r="K192" s="263">
        <f t="shared" si="618"/>
        <v>0</v>
      </c>
      <c r="L192" s="263">
        <f t="shared" si="616"/>
        <v>0</v>
      </c>
      <c r="M192" s="263">
        <f t="shared" ref="M192:N192" si="619">SUM(M164:M191)</f>
        <v>0</v>
      </c>
      <c r="N192" s="263">
        <f t="shared" si="619"/>
        <v>0</v>
      </c>
      <c r="O192" s="263">
        <f t="shared" ref="O192:P192" si="620">SUM(O164:O191)</f>
        <v>0</v>
      </c>
      <c r="P192" s="263">
        <f t="shared" si="620"/>
        <v>0</v>
      </c>
      <c r="Q192" s="263">
        <f t="shared" si="616"/>
        <v>0</v>
      </c>
      <c r="R192" s="263">
        <f t="shared" ref="R192:S192" si="621">SUM(R164:R191)</f>
        <v>0</v>
      </c>
      <c r="S192" s="263">
        <f t="shared" si="621"/>
        <v>0</v>
      </c>
      <c r="T192" s="263">
        <f t="shared" si="616"/>
        <v>0</v>
      </c>
      <c r="U192" s="263">
        <f t="shared" ref="U192:V192" si="622">SUM(U164:U191)</f>
        <v>0</v>
      </c>
      <c r="V192" s="263">
        <f t="shared" si="622"/>
        <v>0</v>
      </c>
      <c r="W192" s="263">
        <f t="shared" si="616"/>
        <v>0</v>
      </c>
      <c r="X192" s="263">
        <f t="shared" si="616"/>
        <v>0</v>
      </c>
      <c r="Y192" s="263">
        <f t="shared" si="616"/>
        <v>0</v>
      </c>
      <c r="Z192" s="263">
        <f t="shared" ref="Z192:AA192" si="623">SUM(Z164:Z191)</f>
        <v>0</v>
      </c>
      <c r="AA192" s="263">
        <f t="shared" si="623"/>
        <v>0</v>
      </c>
      <c r="AB192" s="263">
        <f t="shared" si="616"/>
        <v>0</v>
      </c>
      <c r="AC192" s="263">
        <f t="shared" ref="AC192:AD192" si="624">SUM(AC164:AC191)</f>
        <v>0</v>
      </c>
      <c r="AD192" s="263">
        <f t="shared" si="624"/>
        <v>0</v>
      </c>
      <c r="AE192" s="263">
        <f t="shared" si="616"/>
        <v>0</v>
      </c>
      <c r="AF192" s="263">
        <f t="shared" si="616"/>
        <v>0</v>
      </c>
      <c r="AG192" s="263">
        <f t="shared" si="616"/>
        <v>0</v>
      </c>
      <c r="AH192" s="541"/>
      <c r="AI192" s="541"/>
      <c r="AJ192" s="263"/>
      <c r="AK192" s="263">
        <f t="shared" ref="AK192:AY192" si="625">SUM(AK164:AK191)</f>
        <v>0</v>
      </c>
      <c r="AL192" s="263">
        <f t="shared" si="625"/>
        <v>0</v>
      </c>
      <c r="AM192" s="263">
        <f t="shared" si="625"/>
        <v>0</v>
      </c>
      <c r="AN192" s="263">
        <f t="shared" ref="AN192" si="626">SUM(AN164:AN191)</f>
        <v>0</v>
      </c>
      <c r="AO192" s="263">
        <f t="shared" si="625"/>
        <v>0</v>
      </c>
      <c r="AP192" s="263">
        <f t="shared" ref="AP192:AR192" si="627">SUM(AP164:AP191)</f>
        <v>0</v>
      </c>
      <c r="AQ192" s="263">
        <f t="shared" si="627"/>
        <v>0</v>
      </c>
      <c r="AR192" s="263">
        <f t="shared" si="627"/>
        <v>0</v>
      </c>
      <c r="AS192" s="263">
        <f t="shared" si="625"/>
        <v>0</v>
      </c>
      <c r="AT192" s="263">
        <f t="shared" si="625"/>
        <v>0</v>
      </c>
      <c r="AU192" s="263">
        <f t="shared" si="625"/>
        <v>0</v>
      </c>
      <c r="AV192" s="263">
        <f t="shared" ref="AV192:AX192" si="628">SUM(AV164:AV191)</f>
        <v>0</v>
      </c>
      <c r="AW192" s="263">
        <f t="shared" si="628"/>
        <v>0</v>
      </c>
      <c r="AX192" s="263">
        <f t="shared" si="628"/>
        <v>0</v>
      </c>
      <c r="AY192" s="263">
        <f t="shared" si="625"/>
        <v>0</v>
      </c>
      <c r="AZ192" s="263">
        <f t="shared" ref="AZ192:BA192" si="629">SUM(AZ164:AZ191)</f>
        <v>0</v>
      </c>
      <c r="BA192" s="263">
        <f t="shared" si="629"/>
        <v>0</v>
      </c>
      <c r="BB192" s="263">
        <f>SUM(BB164:BB191)</f>
        <v>0</v>
      </c>
      <c r="BC192" s="263">
        <f t="shared" ref="BC192:BN192" si="630">SUM(BC164:BC191)</f>
        <v>0</v>
      </c>
      <c r="BD192" s="263">
        <f t="shared" si="630"/>
        <v>0</v>
      </c>
      <c r="BE192" s="263">
        <f t="shared" si="630"/>
        <v>0</v>
      </c>
      <c r="BF192" s="263">
        <f t="shared" si="630"/>
        <v>0</v>
      </c>
      <c r="BG192" s="263">
        <f t="shared" si="630"/>
        <v>0</v>
      </c>
      <c r="BH192" s="263">
        <f t="shared" si="630"/>
        <v>0</v>
      </c>
      <c r="BI192" s="263">
        <f t="shared" si="630"/>
        <v>0</v>
      </c>
      <c r="BJ192" s="263">
        <f t="shared" si="630"/>
        <v>0</v>
      </c>
      <c r="BK192" s="263">
        <f t="shared" si="630"/>
        <v>0</v>
      </c>
      <c r="BL192" s="263">
        <f t="shared" si="630"/>
        <v>0</v>
      </c>
      <c r="BM192" s="263">
        <f t="shared" si="630"/>
        <v>0</v>
      </c>
      <c r="BN192" s="263">
        <f t="shared" si="630"/>
        <v>0</v>
      </c>
      <c r="BO192" s="541"/>
      <c r="BP192" s="541"/>
      <c r="BQ192" s="263"/>
      <c r="BR192" s="263">
        <f t="shared" ref="BR192:CG192" si="631">SUM(BR164:BR191)</f>
        <v>0</v>
      </c>
      <c r="BS192" s="263">
        <f t="shared" ref="BS192:BW192" si="632">SUM(BS164:BS191)</f>
        <v>0</v>
      </c>
      <c r="BT192" s="263">
        <f t="shared" si="632"/>
        <v>0</v>
      </c>
      <c r="BU192" s="263">
        <f t="shared" si="632"/>
        <v>0</v>
      </c>
      <c r="BV192" s="263">
        <f t="shared" si="632"/>
        <v>0</v>
      </c>
      <c r="BW192" s="263">
        <f t="shared" si="632"/>
        <v>0</v>
      </c>
      <c r="BX192" s="263">
        <f t="shared" si="631"/>
        <v>0</v>
      </c>
      <c r="BY192" s="263">
        <f t="shared" si="631"/>
        <v>0</v>
      </c>
      <c r="BZ192" s="263">
        <f t="shared" ref="BZ192" si="633">SUM(BZ164:BZ191)</f>
        <v>0</v>
      </c>
      <c r="CA192" s="263">
        <f t="shared" ref="CA192:CB192" si="634">SUM(CA164:CA191)</f>
        <v>0</v>
      </c>
      <c r="CB192" s="263">
        <f t="shared" si="634"/>
        <v>0</v>
      </c>
      <c r="CC192" s="263">
        <f t="shared" si="631"/>
        <v>0</v>
      </c>
      <c r="CD192" s="263">
        <f t="shared" si="631"/>
        <v>0</v>
      </c>
      <c r="CE192" s="263">
        <f t="shared" ref="CE192" si="635">SUM(CE164:CE191)</f>
        <v>0</v>
      </c>
      <c r="CF192" s="263">
        <f t="shared" ref="CF192:CH192" si="636">SUM(CF164:CF191)</f>
        <v>0</v>
      </c>
      <c r="CG192" s="263">
        <f t="shared" si="631"/>
        <v>0</v>
      </c>
      <c r="CH192" s="263">
        <f t="shared" si="636"/>
        <v>0</v>
      </c>
      <c r="CI192" s="263">
        <f>SUM(CI164:CI191)</f>
        <v>0</v>
      </c>
      <c r="CJ192" s="263">
        <f t="shared" ref="CJ192:CU192" si="637">SUM(CJ164:CJ191)</f>
        <v>0</v>
      </c>
      <c r="CK192" s="263">
        <f t="shared" si="637"/>
        <v>0</v>
      </c>
      <c r="CL192" s="263">
        <f t="shared" si="637"/>
        <v>0</v>
      </c>
      <c r="CM192" s="263">
        <f t="shared" si="637"/>
        <v>0</v>
      </c>
      <c r="CN192" s="263">
        <f t="shared" si="637"/>
        <v>0</v>
      </c>
      <c r="CO192" s="263">
        <f t="shared" si="637"/>
        <v>0</v>
      </c>
      <c r="CP192" s="263">
        <f t="shared" si="637"/>
        <v>0</v>
      </c>
      <c r="CQ192" s="263">
        <f t="shared" si="637"/>
        <v>0</v>
      </c>
      <c r="CR192" s="263">
        <f t="shared" si="637"/>
        <v>0</v>
      </c>
      <c r="CS192" s="263">
        <f t="shared" si="637"/>
        <v>0</v>
      </c>
      <c r="CT192" s="263">
        <f t="shared" si="637"/>
        <v>0</v>
      </c>
      <c r="CU192" s="263">
        <f t="shared" si="637"/>
        <v>0</v>
      </c>
      <c r="CV192" s="541"/>
      <c r="CW192" s="541"/>
      <c r="CX192" s="263"/>
      <c r="CY192" s="263">
        <f t="shared" ref="CY192:DN192" si="638">SUM(CY164:CY191)</f>
        <v>0</v>
      </c>
      <c r="CZ192" s="263">
        <f t="shared" si="638"/>
        <v>0</v>
      </c>
      <c r="DA192" s="263">
        <f t="shared" si="638"/>
        <v>0</v>
      </c>
      <c r="DB192" s="263">
        <f t="shared" si="638"/>
        <v>0</v>
      </c>
      <c r="DC192" s="263">
        <f t="shared" si="638"/>
        <v>0</v>
      </c>
      <c r="DD192" s="263">
        <f t="shared" ref="DD192:DG192" si="639">SUM(DD164:DD191)</f>
        <v>0</v>
      </c>
      <c r="DE192" s="263">
        <f t="shared" si="639"/>
        <v>0</v>
      </c>
      <c r="DF192" s="263">
        <f t="shared" si="639"/>
        <v>0</v>
      </c>
      <c r="DG192" s="263">
        <f t="shared" si="639"/>
        <v>0</v>
      </c>
      <c r="DH192" s="263">
        <f t="shared" si="638"/>
        <v>0</v>
      </c>
      <c r="DI192" s="263">
        <f t="shared" si="638"/>
        <v>0</v>
      </c>
      <c r="DJ192" s="263">
        <f t="shared" ref="DJ192:DK192" si="640">SUM(DJ164:DJ191)</f>
        <v>0</v>
      </c>
      <c r="DK192" s="263">
        <f t="shared" si="640"/>
        <v>0</v>
      </c>
      <c r="DL192" s="263">
        <f t="shared" ref="DL192" si="641">SUM(DL164:DL191)</f>
        <v>0</v>
      </c>
      <c r="DM192" s="263">
        <f t="shared" ref="DM192:DO192" si="642">SUM(DM164:DM191)</f>
        <v>0</v>
      </c>
      <c r="DN192" s="263">
        <f t="shared" si="638"/>
        <v>0</v>
      </c>
      <c r="DO192" s="263">
        <f t="shared" si="642"/>
        <v>0</v>
      </c>
      <c r="DP192" s="263">
        <f>SUM(DP164:DP191)</f>
        <v>0</v>
      </c>
      <c r="DQ192" s="263">
        <f t="shared" ref="DQ192:EB192" si="643">SUM(DQ164:DQ191)</f>
        <v>0</v>
      </c>
      <c r="DR192" s="263">
        <f t="shared" si="643"/>
        <v>0</v>
      </c>
      <c r="DS192" s="263">
        <f t="shared" si="643"/>
        <v>0</v>
      </c>
      <c r="DT192" s="263">
        <f t="shared" si="643"/>
        <v>0</v>
      </c>
      <c r="DU192" s="263">
        <f t="shared" si="643"/>
        <v>0</v>
      </c>
      <c r="DV192" s="263">
        <f t="shared" si="643"/>
        <v>0</v>
      </c>
      <c r="DW192" s="263">
        <f t="shared" si="643"/>
        <v>0</v>
      </c>
      <c r="DX192" s="263">
        <f t="shared" si="643"/>
        <v>0</v>
      </c>
      <c r="DY192" s="263">
        <f t="shared" si="643"/>
        <v>0</v>
      </c>
      <c r="DZ192" s="263">
        <f t="shared" si="643"/>
        <v>0</v>
      </c>
      <c r="EA192" s="263">
        <f t="shared" si="643"/>
        <v>0</v>
      </c>
      <c r="EB192" s="263">
        <f t="shared" si="643"/>
        <v>0</v>
      </c>
      <c r="EC192" s="541"/>
      <c r="ED192" s="541"/>
      <c r="EE192" s="263"/>
      <c r="EF192" s="263">
        <f t="shared" ref="EF192:EV192" si="644">SUM(EF164:EF191)</f>
        <v>0</v>
      </c>
      <c r="EG192" s="263">
        <f t="shared" si="644"/>
        <v>0</v>
      </c>
      <c r="EH192" s="263">
        <f t="shared" si="644"/>
        <v>0</v>
      </c>
      <c r="EI192" s="263">
        <f t="shared" si="644"/>
        <v>0</v>
      </c>
      <c r="EJ192" s="263">
        <f t="shared" si="644"/>
        <v>0</v>
      </c>
      <c r="EK192" s="263">
        <f t="shared" ref="EK192:EN192" si="645">SUM(EK164:EK191)</f>
        <v>0</v>
      </c>
      <c r="EL192" s="263">
        <f t="shared" si="645"/>
        <v>0</v>
      </c>
      <c r="EM192" s="263">
        <f t="shared" si="645"/>
        <v>0</v>
      </c>
      <c r="EN192" s="263">
        <f t="shared" si="645"/>
        <v>0</v>
      </c>
      <c r="EO192" s="263">
        <f t="shared" si="644"/>
        <v>0</v>
      </c>
      <c r="EP192" s="263">
        <f t="shared" si="644"/>
        <v>0</v>
      </c>
      <c r="EQ192" s="263">
        <f t="shared" si="644"/>
        <v>0</v>
      </c>
      <c r="ER192" s="263">
        <f t="shared" ref="ER192" si="646">SUM(ER164:ER191)</f>
        <v>0</v>
      </c>
      <c r="ES192" s="263">
        <f t="shared" ref="ES192:EU192" si="647">SUM(ES164:ES191)</f>
        <v>0</v>
      </c>
      <c r="ET192" s="263">
        <f t="shared" si="647"/>
        <v>0</v>
      </c>
      <c r="EU192" s="263">
        <f t="shared" si="647"/>
        <v>0</v>
      </c>
      <c r="EV192" s="263">
        <f t="shared" si="644"/>
        <v>0</v>
      </c>
      <c r="EW192" s="263">
        <f>SUM(EW164:EW191)</f>
        <v>0</v>
      </c>
      <c r="EX192" s="263">
        <f t="shared" ref="EX192:FI192" si="648">SUM(EX164:EX191)</f>
        <v>0</v>
      </c>
      <c r="EY192" s="263">
        <f t="shared" si="648"/>
        <v>0</v>
      </c>
      <c r="EZ192" s="263">
        <f t="shared" si="648"/>
        <v>0</v>
      </c>
      <c r="FA192" s="263">
        <f t="shared" si="648"/>
        <v>0</v>
      </c>
      <c r="FB192" s="263">
        <f t="shared" si="648"/>
        <v>0</v>
      </c>
      <c r="FC192" s="263">
        <f t="shared" si="648"/>
        <v>0</v>
      </c>
      <c r="FD192" s="263">
        <f t="shared" si="648"/>
        <v>0</v>
      </c>
      <c r="FE192" s="263">
        <f t="shared" si="648"/>
        <v>0</v>
      </c>
      <c r="FF192" s="263">
        <f t="shared" si="648"/>
        <v>0</v>
      </c>
      <c r="FG192" s="263">
        <f t="shared" si="648"/>
        <v>0</v>
      </c>
      <c r="FH192" s="263">
        <f t="shared" si="648"/>
        <v>0</v>
      </c>
      <c r="FI192" s="263">
        <f t="shared" si="648"/>
        <v>0</v>
      </c>
      <c r="FJ192" s="541"/>
      <c r="FK192" s="541"/>
      <c r="FL192" s="263"/>
      <c r="FM192" s="263">
        <f t="shared" ref="FM192:GC192" si="649">SUM(FM164:FM191)</f>
        <v>0</v>
      </c>
      <c r="FN192" s="263">
        <f t="shared" si="649"/>
        <v>0</v>
      </c>
      <c r="FO192" s="263">
        <f t="shared" si="649"/>
        <v>0</v>
      </c>
      <c r="FP192" s="263">
        <f t="shared" si="649"/>
        <v>0</v>
      </c>
      <c r="FQ192" s="263">
        <f t="shared" si="649"/>
        <v>0</v>
      </c>
      <c r="FR192" s="263">
        <f t="shared" ref="FR192:FU192" si="650">SUM(FR164:FR191)</f>
        <v>0</v>
      </c>
      <c r="FS192" s="263">
        <f t="shared" si="650"/>
        <v>0</v>
      </c>
      <c r="FT192" s="263">
        <f t="shared" si="650"/>
        <v>0</v>
      </c>
      <c r="FU192" s="263">
        <f t="shared" si="650"/>
        <v>0</v>
      </c>
      <c r="FV192" s="263">
        <f t="shared" si="649"/>
        <v>0</v>
      </c>
      <c r="FW192" s="263">
        <f t="shared" si="649"/>
        <v>0</v>
      </c>
      <c r="FX192" s="263">
        <f t="shared" si="649"/>
        <v>0</v>
      </c>
      <c r="FY192" s="263">
        <f t="shared" ref="FY192" si="651">SUM(FY164:FY191)</f>
        <v>0</v>
      </c>
      <c r="FZ192" s="263">
        <f t="shared" ref="FZ192:GB192" si="652">SUM(FZ164:FZ191)</f>
        <v>0</v>
      </c>
      <c r="GA192" s="263">
        <f t="shared" si="652"/>
        <v>0</v>
      </c>
      <c r="GB192" s="263">
        <f t="shared" si="652"/>
        <v>0</v>
      </c>
      <c r="GC192" s="263">
        <f t="shared" si="649"/>
        <v>0</v>
      </c>
      <c r="GD192" s="263">
        <f>SUM(GD164:GD191)</f>
        <v>0</v>
      </c>
      <c r="GE192" s="263">
        <f t="shared" ref="GE192:GP192" si="653">SUM(GE164:GE191)</f>
        <v>0</v>
      </c>
      <c r="GF192" s="263">
        <f t="shared" si="653"/>
        <v>0</v>
      </c>
      <c r="GG192" s="263">
        <f t="shared" si="653"/>
        <v>0</v>
      </c>
      <c r="GH192" s="263">
        <f t="shared" si="653"/>
        <v>0</v>
      </c>
      <c r="GI192" s="263">
        <f t="shared" ref="GI192" si="654">SUM(GI164:GI191)</f>
        <v>0</v>
      </c>
      <c r="GJ192" s="263">
        <f t="shared" si="653"/>
        <v>0</v>
      </c>
      <c r="GK192" s="263">
        <f t="shared" si="653"/>
        <v>0</v>
      </c>
      <c r="GL192" s="263">
        <f t="shared" si="653"/>
        <v>0</v>
      </c>
      <c r="GM192" s="263">
        <f t="shared" si="653"/>
        <v>0</v>
      </c>
      <c r="GN192" s="263">
        <f t="shared" si="653"/>
        <v>0</v>
      </c>
      <c r="GO192" s="263">
        <f t="shared" si="653"/>
        <v>0</v>
      </c>
      <c r="GP192" s="263">
        <f t="shared" si="653"/>
        <v>0</v>
      </c>
      <c r="GQ192" s="541"/>
      <c r="GR192" s="541"/>
      <c r="GS192" s="263"/>
      <c r="GT192" s="263"/>
      <c r="GU192" s="263"/>
      <c r="GV192" s="263"/>
      <c r="GW192" s="263"/>
      <c r="GX192" s="263"/>
      <c r="GY192" s="263"/>
      <c r="GZ192" s="263"/>
      <c r="HA192" s="263"/>
      <c r="HB192" s="263"/>
      <c r="HC192" s="263"/>
      <c r="HD192" s="263"/>
      <c r="HE192" s="263"/>
      <c r="HF192" s="263"/>
      <c r="HG192" s="263"/>
      <c r="HH192" s="263"/>
      <c r="HI192" s="263"/>
      <c r="HJ192" s="263"/>
      <c r="HK192" s="263"/>
      <c r="HL192" s="263"/>
      <c r="HM192" s="263"/>
      <c r="HN192" s="263"/>
      <c r="HO192" s="263"/>
      <c r="HP192" s="263"/>
      <c r="HQ192" s="263"/>
      <c r="HR192" s="263"/>
      <c r="HS192" s="263"/>
      <c r="HT192" s="263"/>
      <c r="HU192" s="263"/>
      <c r="HV192" s="263"/>
      <c r="HW192" s="263"/>
      <c r="HZ192" s="263">
        <f t="shared" ref="HZ192:IP192" si="655">SUM(HZ164:HZ191)</f>
        <v>2047670444</v>
      </c>
      <c r="IA192" s="263">
        <f t="shared" si="655"/>
        <v>1047406398</v>
      </c>
      <c r="IB192" s="263">
        <f t="shared" si="655"/>
        <v>0</v>
      </c>
      <c r="IC192" s="263">
        <f t="shared" si="655"/>
        <v>1047406398</v>
      </c>
      <c r="ID192" s="263">
        <f t="shared" si="655"/>
        <v>0</v>
      </c>
      <c r="IE192" s="263">
        <f t="shared" si="655"/>
        <v>1047406398</v>
      </c>
      <c r="IF192" s="263">
        <f t="shared" ref="IF192:II192" si="656">SUM(IF164:IF191)</f>
        <v>0</v>
      </c>
      <c r="IG192" s="263">
        <f t="shared" si="656"/>
        <v>0</v>
      </c>
      <c r="IH192" s="263">
        <f t="shared" si="656"/>
        <v>0</v>
      </c>
      <c r="II192" s="263">
        <f t="shared" si="656"/>
        <v>4282706398</v>
      </c>
      <c r="IJ192" s="263">
        <f t="shared" si="655"/>
        <v>0</v>
      </c>
      <c r="IK192" s="263">
        <f t="shared" si="655"/>
        <v>0</v>
      </c>
      <c r="IL192" s="263">
        <f t="shared" ref="IL192:IM192" si="657">SUM(IL164:IL191)</f>
        <v>0</v>
      </c>
      <c r="IM192" s="263">
        <f t="shared" si="657"/>
        <v>0</v>
      </c>
      <c r="IN192" s="263">
        <f t="shared" ref="IN192" si="658">SUM(IN164:IN191)</f>
        <v>1047406398</v>
      </c>
      <c r="IO192" s="263">
        <f t="shared" ref="IO192:IQ192" si="659">SUM(IO164:IO191)</f>
        <v>0</v>
      </c>
      <c r="IP192" s="263">
        <f t="shared" si="655"/>
        <v>0</v>
      </c>
      <c r="IQ192" s="263">
        <f t="shared" si="659"/>
        <v>0</v>
      </c>
      <c r="IR192" s="263">
        <f>SUM(IR164:IR191)</f>
        <v>0</v>
      </c>
      <c r="IS192" s="263">
        <f t="shared" ref="IS192:JD192" si="660">SUM(IS164:IS191)</f>
        <v>0</v>
      </c>
      <c r="IT192" s="263">
        <f t="shared" si="660"/>
        <v>0</v>
      </c>
      <c r="IU192" s="263">
        <f t="shared" si="660"/>
        <v>0</v>
      </c>
      <c r="IV192" s="263">
        <f t="shared" si="660"/>
        <v>0</v>
      </c>
      <c r="IW192" s="263">
        <f t="shared" ref="IW192" si="661">SUM(IW164:IW191)</f>
        <v>0</v>
      </c>
      <c r="IX192" s="263">
        <f t="shared" si="660"/>
        <v>0</v>
      </c>
      <c r="IY192" s="263">
        <f t="shared" si="660"/>
        <v>0</v>
      </c>
      <c r="IZ192" s="263">
        <f t="shared" si="660"/>
        <v>0</v>
      </c>
      <c r="JA192" s="263">
        <f t="shared" si="660"/>
        <v>0</v>
      </c>
      <c r="JB192" s="263">
        <f t="shared" si="660"/>
        <v>0</v>
      </c>
      <c r="JC192" s="330">
        <f t="shared" si="660"/>
        <v>0</v>
      </c>
      <c r="JD192" s="263">
        <f t="shared" si="660"/>
        <v>1047406398</v>
      </c>
      <c r="JE192" s="234"/>
      <c r="JG192" s="263"/>
      <c r="JH192" s="263"/>
      <c r="JI192" s="263"/>
      <c r="JJ192" s="263"/>
      <c r="JK192" s="263"/>
      <c r="JL192" s="263"/>
      <c r="JM192" s="263"/>
      <c r="JN192" s="263"/>
      <c r="JO192" s="263"/>
      <c r="JP192" s="263"/>
      <c r="JQ192" s="263"/>
      <c r="JR192" s="263"/>
      <c r="JS192" s="263"/>
      <c r="JT192" s="263"/>
      <c r="JU192" s="263"/>
      <c r="JV192" s="263"/>
      <c r="JW192" s="263"/>
      <c r="JX192" s="263"/>
      <c r="JY192" s="263"/>
      <c r="JZ192" s="263"/>
      <c r="KA192" s="263"/>
      <c r="KB192" s="263"/>
      <c r="KC192" s="263"/>
      <c r="KD192" s="263"/>
      <c r="KE192" s="263"/>
      <c r="KF192" s="263"/>
      <c r="KG192" s="263"/>
      <c r="KH192" s="263"/>
      <c r="KI192" s="263"/>
      <c r="KJ192" s="263"/>
      <c r="KK192" s="263"/>
      <c r="KL192" s="234"/>
      <c r="KN192" s="263"/>
      <c r="KO192" s="263"/>
      <c r="KP192" s="263"/>
      <c r="KQ192" s="263"/>
      <c r="KR192" s="263"/>
      <c r="KS192" s="263"/>
      <c r="KT192" s="263"/>
      <c r="KU192" s="263"/>
      <c r="KV192" s="263"/>
      <c r="KW192" s="263"/>
      <c r="KX192" s="263"/>
      <c r="KY192" s="263"/>
      <c r="KZ192" s="263"/>
      <c r="LA192" s="263"/>
      <c r="LB192" s="263"/>
      <c r="LC192" s="263"/>
      <c r="LD192" s="263"/>
      <c r="LE192" s="263"/>
      <c r="LF192" s="263"/>
      <c r="LG192" s="263"/>
      <c r="LH192" s="263"/>
      <c r="LI192" s="263"/>
      <c r="LJ192" s="263"/>
      <c r="LK192" s="263"/>
      <c r="LL192" s="263"/>
      <c r="LM192" s="263"/>
      <c r="LN192" s="263"/>
      <c r="LO192" s="263"/>
      <c r="LP192" s="263"/>
      <c r="LQ192" s="263"/>
      <c r="LR192" s="242">
        <f t="shared" si="599"/>
        <v>0</v>
      </c>
      <c r="LU192" s="263"/>
      <c r="LV192" s="263"/>
      <c r="LW192" s="263"/>
      <c r="LX192" s="263"/>
      <c r="LY192" s="263"/>
      <c r="LZ192" s="263"/>
      <c r="MA192" s="263"/>
      <c r="MB192" s="263"/>
      <c r="MC192" s="263"/>
      <c r="MD192" s="263"/>
      <c r="ME192" s="263"/>
      <c r="MF192" s="263"/>
      <c r="MG192" s="263"/>
      <c r="MH192" s="263"/>
      <c r="MI192" s="263"/>
      <c r="MJ192" s="263"/>
      <c r="MK192" s="263"/>
      <c r="ML192" s="263"/>
      <c r="MM192" s="263"/>
      <c r="MN192" s="263"/>
      <c r="MO192" s="263"/>
      <c r="MP192" s="263"/>
      <c r="MQ192" s="263"/>
      <c r="MR192" s="263"/>
      <c r="MS192" s="263"/>
      <c r="MT192" s="263"/>
      <c r="MU192" s="263"/>
      <c r="MV192" s="263"/>
      <c r="MW192" s="263"/>
      <c r="MX192" s="263"/>
      <c r="MY192" s="242">
        <f t="shared" si="602"/>
        <v>0</v>
      </c>
      <c r="NB192" s="263"/>
      <c r="NC192" s="263">
        <f t="shared" ref="NC192:NS192" si="662">SUM(NC164:NC191)</f>
        <v>0</v>
      </c>
      <c r="ND192" s="263">
        <f t="shared" si="662"/>
        <v>0</v>
      </c>
      <c r="NE192" s="263"/>
      <c r="NF192" s="263">
        <f t="shared" si="662"/>
        <v>0</v>
      </c>
      <c r="NG192" s="263">
        <f t="shared" si="662"/>
        <v>0</v>
      </c>
      <c r="NH192" s="263">
        <f t="shared" ref="NH192:NK192" si="663">SUM(NH164:NH191)</f>
        <v>0</v>
      </c>
      <c r="NI192" s="263">
        <f t="shared" si="663"/>
        <v>0</v>
      </c>
      <c r="NJ192" s="263">
        <f t="shared" si="663"/>
        <v>0</v>
      </c>
      <c r="NK192" s="263">
        <f t="shared" si="663"/>
        <v>0</v>
      </c>
      <c r="NL192" s="263">
        <f t="shared" si="662"/>
        <v>0</v>
      </c>
      <c r="NM192" s="263">
        <f t="shared" si="662"/>
        <v>0</v>
      </c>
      <c r="NN192" s="263">
        <f t="shared" si="662"/>
        <v>0</v>
      </c>
      <c r="NO192" s="263">
        <f t="shared" ref="NO192" si="664">SUM(NO164:NO191)</f>
        <v>0</v>
      </c>
      <c r="NP192" s="263">
        <f t="shared" ref="NP192:NR192" si="665">SUM(NP164:NP191)</f>
        <v>0</v>
      </c>
      <c r="NQ192" s="263">
        <f t="shared" si="665"/>
        <v>0</v>
      </c>
      <c r="NR192" s="263">
        <f t="shared" si="665"/>
        <v>0</v>
      </c>
      <c r="NS192" s="263">
        <f t="shared" si="662"/>
        <v>0</v>
      </c>
      <c r="NT192" s="263">
        <f>SUM(NT164:NT191)</f>
        <v>0</v>
      </c>
      <c r="NU192" s="263">
        <f t="shared" ref="NU192:OE192" si="666">SUM(NU164:NU191)</f>
        <v>0</v>
      </c>
      <c r="NV192" s="263">
        <f t="shared" si="666"/>
        <v>0</v>
      </c>
      <c r="NW192" s="263">
        <f t="shared" si="666"/>
        <v>0</v>
      </c>
      <c r="NX192" s="263">
        <f t="shared" si="666"/>
        <v>0</v>
      </c>
      <c r="NY192" s="263">
        <f t="shared" ref="NY192" si="667">SUM(NY164:NY191)</f>
        <v>0</v>
      </c>
      <c r="NZ192" s="263">
        <f t="shared" si="666"/>
        <v>0</v>
      </c>
      <c r="OA192" s="263">
        <f t="shared" si="666"/>
        <v>0</v>
      </c>
      <c r="OB192" s="263">
        <f t="shared" si="666"/>
        <v>0</v>
      </c>
      <c r="OC192" s="263">
        <f t="shared" si="666"/>
        <v>0</v>
      </c>
      <c r="OD192" s="263">
        <f t="shared" si="666"/>
        <v>0</v>
      </c>
      <c r="OE192" s="263">
        <f t="shared" si="666"/>
        <v>0</v>
      </c>
      <c r="OF192" s="242">
        <f t="shared" si="614"/>
        <v>0</v>
      </c>
      <c r="OI192" s="263"/>
      <c r="OJ192" s="263"/>
      <c r="OK192" s="263"/>
      <c r="OL192" s="263"/>
      <c r="OM192" s="263">
        <f t="shared" ref="OM192:OZ192" si="668">SUM(OM164:OM191)</f>
        <v>0</v>
      </c>
      <c r="ON192" s="263">
        <f t="shared" si="668"/>
        <v>0</v>
      </c>
      <c r="OO192" s="263">
        <f t="shared" ref="OO192:OR192" si="669">SUM(OO164:OO191)</f>
        <v>0</v>
      </c>
      <c r="OP192" s="263">
        <f t="shared" si="669"/>
        <v>0</v>
      </c>
      <c r="OQ192" s="263">
        <f t="shared" si="669"/>
        <v>0</v>
      </c>
      <c r="OR192" s="263">
        <f t="shared" si="669"/>
        <v>0</v>
      </c>
      <c r="OS192" s="263">
        <f t="shared" si="668"/>
        <v>0</v>
      </c>
      <c r="OT192" s="263">
        <f t="shared" si="668"/>
        <v>0</v>
      </c>
      <c r="OU192" s="263">
        <f t="shared" si="668"/>
        <v>0</v>
      </c>
      <c r="OV192" s="263">
        <f t="shared" ref="OV192" si="670">SUM(OV164:OV191)</f>
        <v>0</v>
      </c>
      <c r="OW192" s="263">
        <f t="shared" ref="OW192:OY192" si="671">SUM(OW164:OW191)</f>
        <v>0</v>
      </c>
      <c r="OX192" s="263">
        <f t="shared" si="671"/>
        <v>0</v>
      </c>
      <c r="OY192" s="263">
        <f t="shared" si="671"/>
        <v>0</v>
      </c>
      <c r="OZ192" s="263">
        <f t="shared" si="668"/>
        <v>0</v>
      </c>
      <c r="PA192" s="263">
        <f>SUM(PA164:PA191)</f>
        <v>0</v>
      </c>
      <c r="PB192" s="263">
        <f t="shared" ref="PB192:PL192" si="672">SUM(PB164:PB191)</f>
        <v>0</v>
      </c>
      <c r="PC192" s="263">
        <f t="shared" si="672"/>
        <v>0</v>
      </c>
      <c r="PD192" s="263">
        <f t="shared" si="672"/>
        <v>0</v>
      </c>
      <c r="PE192" s="263">
        <f t="shared" si="672"/>
        <v>0</v>
      </c>
      <c r="PF192" s="263">
        <f t="shared" ref="PF192" si="673">SUM(PF164:PF191)</f>
        <v>0</v>
      </c>
      <c r="PG192" s="263">
        <f t="shared" si="672"/>
        <v>0</v>
      </c>
      <c r="PH192" s="263">
        <f t="shared" si="672"/>
        <v>0</v>
      </c>
      <c r="PI192" s="263">
        <f t="shared" si="672"/>
        <v>0</v>
      </c>
      <c r="PJ192" s="263">
        <f t="shared" si="672"/>
        <v>0</v>
      </c>
      <c r="PK192" s="263">
        <f t="shared" si="672"/>
        <v>0</v>
      </c>
      <c r="PL192" s="263">
        <f t="shared" si="672"/>
        <v>0</v>
      </c>
      <c r="PM192" s="240">
        <f t="shared" si="607"/>
        <v>0</v>
      </c>
      <c r="PP192" s="263"/>
      <c r="PQ192" s="263">
        <f t="shared" ref="PQ192:QF192" si="674">SUM(PQ164:PQ191)</f>
        <v>0</v>
      </c>
      <c r="PR192" s="263">
        <f t="shared" si="674"/>
        <v>0</v>
      </c>
      <c r="PS192" s="263">
        <f t="shared" si="674"/>
        <v>0</v>
      </c>
      <c r="PT192" s="263">
        <f t="shared" si="674"/>
        <v>0</v>
      </c>
      <c r="PU192" s="263">
        <f t="shared" si="674"/>
        <v>0</v>
      </c>
      <c r="PV192" s="263">
        <f t="shared" ref="PV192:PY192" si="675">SUM(PV164:PV191)</f>
        <v>0</v>
      </c>
      <c r="PW192" s="263">
        <f t="shared" si="675"/>
        <v>0</v>
      </c>
      <c r="PX192" s="263">
        <f t="shared" si="675"/>
        <v>0</v>
      </c>
      <c r="PY192" s="263">
        <f t="shared" si="675"/>
        <v>0</v>
      </c>
      <c r="PZ192" s="263">
        <f t="shared" si="674"/>
        <v>0</v>
      </c>
      <c r="QA192" s="263">
        <f t="shared" si="674"/>
        <v>0</v>
      </c>
      <c r="QB192" s="263">
        <f t="shared" ref="QB192:QC192" si="676">SUM(QB164:QB191)</f>
        <v>0</v>
      </c>
      <c r="QC192" s="263">
        <f t="shared" si="676"/>
        <v>0</v>
      </c>
      <c r="QD192" s="263">
        <f t="shared" ref="QD192" si="677">SUM(QD164:QD191)</f>
        <v>0</v>
      </c>
      <c r="QE192" s="263">
        <f t="shared" ref="QE192:QG192" si="678">SUM(QE164:QE191)</f>
        <v>0</v>
      </c>
      <c r="QF192" s="263">
        <f t="shared" si="674"/>
        <v>0</v>
      </c>
      <c r="QG192" s="263">
        <f t="shared" si="678"/>
        <v>0</v>
      </c>
      <c r="QH192" s="263">
        <f>SUM(QH164:QH191)</f>
        <v>0</v>
      </c>
      <c r="QI192" s="263">
        <f t="shared" ref="QI192:QS192" si="679">SUM(QI164:QI191)</f>
        <v>0</v>
      </c>
      <c r="QJ192" s="263">
        <f t="shared" si="679"/>
        <v>0</v>
      </c>
      <c r="QK192" s="263">
        <f t="shared" si="679"/>
        <v>0</v>
      </c>
      <c r="QL192" s="263">
        <f t="shared" si="679"/>
        <v>0</v>
      </c>
      <c r="QM192" s="263">
        <f t="shared" ref="QM192" si="680">SUM(QM164:QM191)</f>
        <v>0</v>
      </c>
      <c r="QN192" s="263">
        <f t="shared" si="679"/>
        <v>0</v>
      </c>
      <c r="QO192" s="263">
        <f t="shared" si="679"/>
        <v>0</v>
      </c>
      <c r="QP192" s="263">
        <f t="shared" si="679"/>
        <v>0</v>
      </c>
      <c r="QQ192" s="263">
        <f t="shared" si="679"/>
        <v>0</v>
      </c>
      <c r="QR192" s="263">
        <f t="shared" si="679"/>
        <v>0</v>
      </c>
      <c r="QS192" s="263">
        <f t="shared" si="679"/>
        <v>0</v>
      </c>
      <c r="QT192" s="242">
        <f t="shared" si="613"/>
        <v>0</v>
      </c>
      <c r="QU192" s="235"/>
      <c r="QV192" s="235"/>
      <c r="QW192" s="263"/>
      <c r="QX192" s="263">
        <f t="shared" ref="QX192:RN192" si="681">SUM(QX164:QX191)</f>
        <v>0</v>
      </c>
      <c r="QY192" s="263">
        <f t="shared" si="681"/>
        <v>0</v>
      </c>
      <c r="QZ192" s="263">
        <f t="shared" si="681"/>
        <v>0</v>
      </c>
      <c r="RA192" s="263">
        <f t="shared" si="681"/>
        <v>0</v>
      </c>
      <c r="RB192" s="263">
        <f t="shared" si="681"/>
        <v>0</v>
      </c>
      <c r="RC192" s="263">
        <f t="shared" ref="RC192:RF192" si="682">SUM(RC164:RC191)</f>
        <v>0</v>
      </c>
      <c r="RD192" s="263">
        <f t="shared" si="682"/>
        <v>0</v>
      </c>
      <c r="RE192" s="263">
        <f t="shared" si="682"/>
        <v>0</v>
      </c>
      <c r="RF192" s="263">
        <f t="shared" si="682"/>
        <v>0</v>
      </c>
      <c r="RG192" s="263">
        <f t="shared" si="681"/>
        <v>0</v>
      </c>
      <c r="RH192" s="263">
        <f t="shared" si="681"/>
        <v>0</v>
      </c>
      <c r="RI192" s="263">
        <f t="shared" si="681"/>
        <v>0</v>
      </c>
      <c r="RJ192" s="263">
        <f t="shared" ref="RJ192" si="683">SUM(RJ164:RJ191)</f>
        <v>0</v>
      </c>
      <c r="RK192" s="263">
        <f t="shared" ref="RK192:RM192" si="684">SUM(RK164:RK191)</f>
        <v>0</v>
      </c>
      <c r="RL192" s="263">
        <f t="shared" si="684"/>
        <v>0</v>
      </c>
      <c r="RM192" s="263">
        <f t="shared" si="684"/>
        <v>0</v>
      </c>
      <c r="RN192" s="263">
        <f t="shared" si="681"/>
        <v>0</v>
      </c>
      <c r="RO192" s="263">
        <f>SUM(RO164:RO191)</f>
        <v>0</v>
      </c>
      <c r="RP192" s="263">
        <f t="shared" ref="RP192:SA192" si="685">SUM(RP164:RP191)</f>
        <v>0</v>
      </c>
      <c r="RQ192" s="263">
        <f t="shared" si="685"/>
        <v>0</v>
      </c>
      <c r="RR192" s="263">
        <f t="shared" si="685"/>
        <v>0</v>
      </c>
      <c r="RS192" s="263">
        <f t="shared" si="685"/>
        <v>0</v>
      </c>
      <c r="RT192" s="263">
        <f t="shared" ref="RT192" si="686">SUM(RT164:RT191)</f>
        <v>0</v>
      </c>
      <c r="RU192" s="263">
        <f t="shared" si="685"/>
        <v>0</v>
      </c>
      <c r="RV192" s="263">
        <f t="shared" si="685"/>
        <v>0</v>
      </c>
      <c r="RW192" s="263">
        <f t="shared" si="685"/>
        <v>0</v>
      </c>
      <c r="RX192" s="263">
        <f t="shared" si="685"/>
        <v>0</v>
      </c>
      <c r="RY192" s="263">
        <f t="shared" si="685"/>
        <v>0</v>
      </c>
      <c r="RZ192" s="263">
        <f t="shared" si="685"/>
        <v>0</v>
      </c>
      <c r="SA192" s="263">
        <f t="shared" si="685"/>
        <v>0</v>
      </c>
    </row>
    <row r="193" spans="1:495" ht="15" hidden="1" outlineLevel="1">
      <c r="A193" s="604">
        <f t="shared" si="349"/>
        <v>181</v>
      </c>
      <c r="B193" s="530"/>
      <c r="C193" s="542"/>
      <c r="D193" s="286"/>
      <c r="E193" s="286"/>
      <c r="F193" s="286"/>
      <c r="G193" s="542"/>
      <c r="H193" s="542"/>
      <c r="I193" s="542"/>
      <c r="J193" s="542"/>
      <c r="K193" s="542"/>
      <c r="L193" s="542"/>
      <c r="M193" s="542"/>
      <c r="N193" s="542"/>
      <c r="O193" s="542"/>
      <c r="P193" s="542"/>
      <c r="Q193" s="542"/>
      <c r="R193" s="542"/>
      <c r="S193" s="542"/>
      <c r="T193" s="542"/>
      <c r="U193" s="542"/>
      <c r="V193" s="542"/>
      <c r="W193" s="542"/>
      <c r="X193" s="542"/>
      <c r="Y193" s="542"/>
      <c r="Z193" s="542"/>
      <c r="AA193" s="542"/>
      <c r="AB193" s="542"/>
      <c r="AC193" s="542"/>
      <c r="AD193" s="542"/>
      <c r="AE193" s="542"/>
      <c r="AF193" s="542"/>
      <c r="AG193" s="542"/>
      <c r="AH193" s="524"/>
      <c r="AI193" s="524"/>
      <c r="AJ193" s="286"/>
      <c r="AK193" s="286"/>
      <c r="AL193" s="286"/>
      <c r="AM193" s="286"/>
      <c r="AN193" s="286"/>
      <c r="AO193" s="286"/>
      <c r="AP193" s="286"/>
      <c r="AQ193" s="286"/>
      <c r="AR193" s="286"/>
      <c r="AS193" s="286"/>
      <c r="AT193" s="286"/>
      <c r="AU193" s="286"/>
      <c r="AV193" s="286"/>
      <c r="AW193" s="286"/>
      <c r="AX193" s="286"/>
      <c r="AY193" s="286"/>
      <c r="AZ193" s="286"/>
      <c r="BA193" s="286"/>
      <c r="BB193" s="286"/>
      <c r="BC193" s="542"/>
      <c r="BD193" s="542"/>
      <c r="BE193" s="542"/>
      <c r="BF193" s="542"/>
      <c r="BG193" s="542"/>
      <c r="BH193" s="542"/>
      <c r="BI193" s="542"/>
      <c r="BJ193" s="542"/>
      <c r="BK193" s="542"/>
      <c r="BL193" s="542"/>
      <c r="BM193" s="542"/>
      <c r="BN193" s="542"/>
      <c r="BO193" s="524"/>
      <c r="BP193" s="524"/>
      <c r="BQ193" s="286"/>
      <c r="BR193" s="286"/>
      <c r="BS193" s="286"/>
      <c r="BT193" s="286"/>
      <c r="BU193" s="286"/>
      <c r="BV193" s="286"/>
      <c r="BW193" s="286"/>
      <c r="BX193" s="286"/>
      <c r="BY193" s="286"/>
      <c r="BZ193" s="286"/>
      <c r="CA193" s="286"/>
      <c r="CB193" s="286"/>
      <c r="CC193" s="286"/>
      <c r="CD193" s="286"/>
      <c r="CE193" s="286"/>
      <c r="CF193" s="286"/>
      <c r="CG193" s="286"/>
      <c r="CH193" s="286"/>
      <c r="CI193" s="286"/>
      <c r="CJ193" s="542"/>
      <c r="CK193" s="542"/>
      <c r="CL193" s="542"/>
      <c r="CM193" s="542"/>
      <c r="CN193" s="542"/>
      <c r="CO193" s="542"/>
      <c r="CP193" s="542"/>
      <c r="CQ193" s="542"/>
      <c r="CR193" s="542"/>
      <c r="CS193" s="542"/>
      <c r="CT193" s="542"/>
      <c r="CU193" s="542"/>
      <c r="CV193" s="524"/>
      <c r="CW193" s="524"/>
      <c r="CX193" s="286"/>
      <c r="CY193" s="286"/>
      <c r="CZ193" s="286"/>
      <c r="DA193" s="286"/>
      <c r="DB193" s="286"/>
      <c r="DC193" s="286"/>
      <c r="DD193" s="286"/>
      <c r="DE193" s="286"/>
      <c r="DF193" s="286"/>
      <c r="DG193" s="286"/>
      <c r="DH193" s="286"/>
      <c r="DI193" s="286"/>
      <c r="DJ193" s="286"/>
      <c r="DK193" s="286"/>
      <c r="DL193" s="286"/>
      <c r="DM193" s="286"/>
      <c r="DN193" s="286"/>
      <c r="DO193" s="286"/>
      <c r="DP193" s="286"/>
      <c r="DQ193" s="542"/>
      <c r="DR193" s="542"/>
      <c r="DS193" s="542"/>
      <c r="DT193" s="542"/>
      <c r="DU193" s="542"/>
      <c r="DV193" s="542"/>
      <c r="DW193" s="542"/>
      <c r="DX193" s="542"/>
      <c r="DY193" s="542"/>
      <c r="DZ193" s="542"/>
      <c r="EA193" s="542"/>
      <c r="EB193" s="542"/>
      <c r="EC193" s="524"/>
      <c r="ED193" s="524"/>
      <c r="EE193" s="286"/>
      <c r="EF193" s="286"/>
      <c r="EG193" s="286"/>
      <c r="EH193" s="286"/>
      <c r="EI193" s="286"/>
      <c r="EJ193" s="286"/>
      <c r="EK193" s="286"/>
      <c r="EL193" s="286"/>
      <c r="EM193" s="286"/>
      <c r="EN193" s="286"/>
      <c r="EO193" s="286"/>
      <c r="EP193" s="286"/>
      <c r="EQ193" s="286"/>
      <c r="ER193" s="286"/>
      <c r="ES193" s="286"/>
      <c r="ET193" s="286"/>
      <c r="EU193" s="286"/>
      <c r="EV193" s="286"/>
      <c r="EW193" s="286"/>
      <c r="EX193" s="542"/>
      <c r="EY193" s="542"/>
      <c r="EZ193" s="542"/>
      <c r="FA193" s="542"/>
      <c r="FB193" s="542"/>
      <c r="FC193" s="542"/>
      <c r="FD193" s="542"/>
      <c r="FE193" s="542"/>
      <c r="FF193" s="542"/>
      <c r="FG193" s="542"/>
      <c r="FH193" s="542"/>
      <c r="FI193" s="542"/>
      <c r="FJ193" s="524"/>
      <c r="FK193" s="524"/>
      <c r="FL193" s="286"/>
      <c r="FM193" s="286"/>
      <c r="FN193" s="286"/>
      <c r="FO193" s="286"/>
      <c r="FP193" s="286"/>
      <c r="FQ193" s="286"/>
      <c r="FR193" s="286"/>
      <c r="FS193" s="286"/>
      <c r="FT193" s="286"/>
      <c r="FU193" s="286"/>
      <c r="FV193" s="286"/>
      <c r="FW193" s="286"/>
      <c r="FX193" s="286"/>
      <c r="FY193" s="286"/>
      <c r="FZ193" s="286"/>
      <c r="GA193" s="286"/>
      <c r="GB193" s="286"/>
      <c r="GC193" s="286"/>
      <c r="GD193" s="286"/>
      <c r="GE193" s="542"/>
      <c r="GF193" s="542"/>
      <c r="GG193" s="542"/>
      <c r="GH193" s="542"/>
      <c r="GI193" s="542"/>
      <c r="GJ193" s="542"/>
      <c r="GK193" s="542"/>
      <c r="GL193" s="542"/>
      <c r="GM193" s="542"/>
      <c r="GN193" s="542"/>
      <c r="GO193" s="542"/>
      <c r="GP193" s="542"/>
      <c r="GQ193" s="524"/>
      <c r="GR193" s="524"/>
      <c r="GS193" s="286"/>
      <c r="GT193" s="286"/>
      <c r="GU193" s="286"/>
      <c r="GV193" s="286"/>
      <c r="GW193" s="286"/>
      <c r="GX193" s="286"/>
      <c r="GY193" s="286"/>
      <c r="GZ193" s="286"/>
      <c r="HA193" s="286"/>
      <c r="HB193" s="286"/>
      <c r="HC193" s="286"/>
      <c r="HD193" s="286"/>
      <c r="HE193" s="286"/>
      <c r="HF193" s="286"/>
      <c r="HG193" s="286"/>
      <c r="HH193" s="286"/>
      <c r="HI193" s="286"/>
      <c r="HJ193" s="286"/>
      <c r="HK193" s="286"/>
      <c r="HL193" s="542"/>
      <c r="HM193" s="542"/>
      <c r="HN193" s="542"/>
      <c r="HO193" s="542"/>
      <c r="HP193" s="542"/>
      <c r="HQ193" s="542"/>
      <c r="HR193" s="542"/>
      <c r="HS193" s="542"/>
      <c r="HT193" s="542"/>
      <c r="HU193" s="542"/>
      <c r="HV193" s="542"/>
      <c r="HW193" s="542"/>
      <c r="HZ193" s="286"/>
      <c r="IA193" s="286"/>
      <c r="IB193" s="286"/>
      <c r="IC193" s="286"/>
      <c r="ID193" s="286"/>
      <c r="IE193" s="286"/>
      <c r="IF193" s="286"/>
      <c r="IG193" s="286"/>
      <c r="IH193" s="286"/>
      <c r="II193" s="286"/>
      <c r="IJ193" s="286"/>
      <c r="IK193" s="286"/>
      <c r="IL193" s="286"/>
      <c r="IM193" s="286"/>
      <c r="IN193" s="286"/>
      <c r="IO193" s="286"/>
      <c r="IP193" s="286"/>
      <c r="IQ193" s="286"/>
      <c r="IR193" s="286"/>
      <c r="IS193" s="542"/>
      <c r="IT193" s="542"/>
      <c r="IU193" s="542"/>
      <c r="IV193" s="542"/>
      <c r="IW193" s="542"/>
      <c r="IX193" s="542"/>
      <c r="IY193" s="542"/>
      <c r="IZ193" s="542"/>
      <c r="JA193" s="542"/>
      <c r="JB193" s="542"/>
      <c r="JC193" s="543"/>
      <c r="JD193" s="286"/>
      <c r="JE193" s="234"/>
      <c r="JG193" s="286"/>
      <c r="JH193" s="286"/>
      <c r="JI193" s="286"/>
      <c r="JJ193" s="286"/>
      <c r="JK193" s="286"/>
      <c r="JL193" s="286"/>
      <c r="JM193" s="286"/>
      <c r="JN193" s="286"/>
      <c r="JO193" s="286"/>
      <c r="JP193" s="286"/>
      <c r="JQ193" s="286"/>
      <c r="JR193" s="286"/>
      <c r="JS193" s="286"/>
      <c r="JT193" s="286"/>
      <c r="JU193" s="286"/>
      <c r="JV193" s="286"/>
      <c r="JW193" s="286"/>
      <c r="JX193" s="286"/>
      <c r="JY193" s="286"/>
      <c r="JZ193" s="542"/>
      <c r="KA193" s="542"/>
      <c r="KB193" s="542"/>
      <c r="KC193" s="542"/>
      <c r="KD193" s="542"/>
      <c r="KE193" s="542"/>
      <c r="KF193" s="542"/>
      <c r="KG193" s="542"/>
      <c r="KH193" s="542"/>
      <c r="KI193" s="542"/>
      <c r="KJ193" s="542"/>
      <c r="KK193" s="542"/>
      <c r="KL193" s="234"/>
      <c r="KN193" s="286"/>
      <c r="KO193" s="286"/>
      <c r="KP193" s="286"/>
      <c r="KQ193" s="286"/>
      <c r="KR193" s="286"/>
      <c r="KS193" s="286"/>
      <c r="KT193" s="286"/>
      <c r="KU193" s="286"/>
      <c r="KV193" s="286"/>
      <c r="KW193" s="286"/>
      <c r="KX193" s="286"/>
      <c r="KY193" s="286"/>
      <c r="KZ193" s="286"/>
      <c r="LA193" s="286"/>
      <c r="LB193" s="286"/>
      <c r="LC193" s="286"/>
      <c r="LD193" s="286"/>
      <c r="LE193" s="286"/>
      <c r="LF193" s="286"/>
      <c r="LG193" s="542"/>
      <c r="LH193" s="542"/>
      <c r="LI193" s="542"/>
      <c r="LJ193" s="542"/>
      <c r="LK193" s="542"/>
      <c r="LL193" s="542"/>
      <c r="LM193" s="542"/>
      <c r="LN193" s="542"/>
      <c r="LO193" s="542"/>
      <c r="LP193" s="542"/>
      <c r="LQ193" s="542"/>
      <c r="LR193" s="242">
        <f t="shared" si="599"/>
        <v>0</v>
      </c>
      <c r="LU193" s="286"/>
      <c r="LV193" s="286"/>
      <c r="LW193" s="286"/>
      <c r="LX193" s="286"/>
      <c r="LY193" s="286"/>
      <c r="LZ193" s="286"/>
      <c r="MA193" s="286"/>
      <c r="MB193" s="286"/>
      <c r="MC193" s="286"/>
      <c r="MD193" s="286"/>
      <c r="ME193" s="286"/>
      <c r="MF193" s="286"/>
      <c r="MG193" s="286"/>
      <c r="MH193" s="286"/>
      <c r="MI193" s="286"/>
      <c r="MJ193" s="286"/>
      <c r="MK193" s="286"/>
      <c r="ML193" s="286"/>
      <c r="MM193" s="286"/>
      <c r="MN193" s="542"/>
      <c r="MO193" s="542"/>
      <c r="MP193" s="542"/>
      <c r="MQ193" s="542"/>
      <c r="MR193" s="542"/>
      <c r="MS193" s="542"/>
      <c r="MT193" s="542"/>
      <c r="MU193" s="542"/>
      <c r="MV193" s="542"/>
      <c r="MW193" s="542"/>
      <c r="MX193" s="542"/>
      <c r="MY193" s="542"/>
      <c r="NB193" s="286"/>
      <c r="NC193" s="286"/>
      <c r="ND193" s="286"/>
      <c r="NE193" s="286"/>
      <c r="NF193" s="286"/>
      <c r="NG193" s="286"/>
      <c r="NH193" s="286"/>
      <c r="NI193" s="286"/>
      <c r="NJ193" s="286"/>
      <c r="NK193" s="286"/>
      <c r="NL193" s="286"/>
      <c r="NM193" s="286"/>
      <c r="NN193" s="286"/>
      <c r="NO193" s="286"/>
      <c r="NP193" s="286"/>
      <c r="NQ193" s="286"/>
      <c r="NR193" s="286"/>
      <c r="NS193" s="286"/>
      <c r="NT193" s="286"/>
      <c r="NU193" s="542"/>
      <c r="NV193" s="542"/>
      <c r="NW193" s="542"/>
      <c r="NX193" s="542"/>
      <c r="NY193" s="542"/>
      <c r="NZ193" s="542"/>
      <c r="OA193" s="542"/>
      <c r="OB193" s="542"/>
      <c r="OC193" s="542"/>
      <c r="OD193" s="542"/>
      <c r="OE193" s="542"/>
      <c r="OF193" s="242">
        <f t="shared" si="614"/>
        <v>0</v>
      </c>
      <c r="OI193" s="286"/>
      <c r="OJ193" s="286"/>
      <c r="OK193" s="286"/>
      <c r="OL193" s="286"/>
      <c r="OM193" s="286"/>
      <c r="ON193" s="286"/>
      <c r="OO193" s="286"/>
      <c r="OP193" s="286"/>
      <c r="OQ193" s="286"/>
      <c r="OR193" s="286"/>
      <c r="OS193" s="286"/>
      <c r="OT193" s="286"/>
      <c r="OU193" s="286"/>
      <c r="OV193" s="286"/>
      <c r="OW193" s="286"/>
      <c r="OX193" s="286"/>
      <c r="OY193" s="286"/>
      <c r="OZ193" s="286"/>
      <c r="PA193" s="286"/>
      <c r="PB193" s="542"/>
      <c r="PC193" s="542"/>
      <c r="PD193" s="542"/>
      <c r="PE193" s="542"/>
      <c r="PF193" s="542"/>
      <c r="PG193" s="542"/>
      <c r="PH193" s="542"/>
      <c r="PI193" s="542"/>
      <c r="PJ193" s="542"/>
      <c r="PK193" s="542"/>
      <c r="PL193" s="542"/>
      <c r="PM193" s="542"/>
      <c r="PP193" s="286"/>
      <c r="PQ193" s="286"/>
      <c r="PR193" s="286"/>
      <c r="PS193" s="286"/>
      <c r="PT193" s="286"/>
      <c r="PU193" s="286"/>
      <c r="PV193" s="286"/>
      <c r="PW193" s="286"/>
      <c r="PX193" s="286"/>
      <c r="PY193" s="286"/>
      <c r="PZ193" s="286"/>
      <c r="QA193" s="286"/>
      <c r="QB193" s="286"/>
      <c r="QC193" s="286"/>
      <c r="QD193" s="286"/>
      <c r="QE193" s="286"/>
      <c r="QF193" s="286"/>
      <c r="QG193" s="286"/>
      <c r="QH193" s="286"/>
      <c r="QI193" s="542"/>
      <c r="QJ193" s="542"/>
      <c r="QK193" s="542"/>
      <c r="QL193" s="542"/>
      <c r="QM193" s="542"/>
      <c r="QN193" s="542"/>
      <c r="QO193" s="542"/>
      <c r="QP193" s="542"/>
      <c r="QQ193" s="542"/>
      <c r="QR193" s="542"/>
      <c r="QS193" s="542"/>
      <c r="QT193" s="542"/>
      <c r="QU193" s="235"/>
      <c r="QV193" s="235"/>
      <c r="QW193" s="286"/>
      <c r="QX193" s="286"/>
      <c r="QY193" s="286"/>
      <c r="QZ193" s="286"/>
      <c r="RA193" s="286"/>
      <c r="RB193" s="286"/>
      <c r="RC193" s="286"/>
      <c r="RD193" s="286"/>
      <c r="RE193" s="286"/>
      <c r="RF193" s="286"/>
      <c r="RG193" s="286"/>
      <c r="RH193" s="286"/>
      <c r="RI193" s="286"/>
      <c r="RJ193" s="286"/>
      <c r="RK193" s="286"/>
      <c r="RL193" s="286"/>
      <c r="RM193" s="286"/>
      <c r="RN193" s="286"/>
      <c r="RO193" s="286"/>
      <c r="RP193" s="542"/>
      <c r="RQ193" s="542"/>
      <c r="RR193" s="542"/>
      <c r="RS193" s="542"/>
      <c r="RT193" s="542"/>
      <c r="RU193" s="542"/>
      <c r="RV193" s="542"/>
      <c r="RW193" s="542"/>
      <c r="RX193" s="542"/>
      <c r="RY193" s="542"/>
      <c r="RZ193" s="542"/>
      <c r="SA193" s="542"/>
    </row>
    <row r="194" spans="1:495" ht="15" hidden="1" outlineLevel="1">
      <c r="A194" s="604">
        <f t="shared" si="349"/>
        <v>182</v>
      </c>
      <c r="B194" s="530" t="s">
        <v>137</v>
      </c>
      <c r="C194" s="529">
        <f t="shared" ref="C194:AG194" si="687">C164</f>
        <v>0</v>
      </c>
      <c r="D194" s="263">
        <f t="shared" si="687"/>
        <v>0</v>
      </c>
      <c r="E194" s="263">
        <f t="shared" si="687"/>
        <v>0</v>
      </c>
      <c r="F194" s="263">
        <f t="shared" si="687"/>
        <v>0</v>
      </c>
      <c r="G194" s="263">
        <f t="shared" si="687"/>
        <v>0</v>
      </c>
      <c r="H194" s="263">
        <f t="shared" si="687"/>
        <v>0</v>
      </c>
      <c r="I194" s="263">
        <f t="shared" ref="I194" si="688">I164</f>
        <v>0</v>
      </c>
      <c r="J194" s="263">
        <f t="shared" ref="J194:K194" si="689">J164</f>
        <v>0</v>
      </c>
      <c r="K194" s="263">
        <f t="shared" si="689"/>
        <v>0</v>
      </c>
      <c r="L194" s="263">
        <f t="shared" si="687"/>
        <v>0</v>
      </c>
      <c r="M194" s="263">
        <f t="shared" ref="M194:N194" si="690">M164</f>
        <v>0</v>
      </c>
      <c r="N194" s="263">
        <f t="shared" si="690"/>
        <v>0</v>
      </c>
      <c r="O194" s="263">
        <f t="shared" ref="O194:P194" si="691">O164</f>
        <v>0</v>
      </c>
      <c r="P194" s="263">
        <f t="shared" si="691"/>
        <v>0</v>
      </c>
      <c r="Q194" s="263">
        <f t="shared" si="687"/>
        <v>0</v>
      </c>
      <c r="R194" s="263">
        <f t="shared" ref="R194:S194" si="692">R164</f>
        <v>0</v>
      </c>
      <c r="S194" s="263">
        <f t="shared" si="692"/>
        <v>0</v>
      </c>
      <c r="T194" s="263">
        <f t="shared" si="687"/>
        <v>0</v>
      </c>
      <c r="U194" s="263">
        <f t="shared" ref="U194:V194" si="693">U164</f>
        <v>0</v>
      </c>
      <c r="V194" s="263">
        <f t="shared" si="693"/>
        <v>0</v>
      </c>
      <c r="W194" s="263">
        <f t="shared" si="687"/>
        <v>0</v>
      </c>
      <c r="X194" s="263">
        <f t="shared" si="687"/>
        <v>0</v>
      </c>
      <c r="Y194" s="263">
        <f t="shared" si="687"/>
        <v>0</v>
      </c>
      <c r="Z194" s="263">
        <f t="shared" ref="Z194:AA194" si="694">Z164</f>
        <v>0</v>
      </c>
      <c r="AA194" s="263">
        <f t="shared" si="694"/>
        <v>0</v>
      </c>
      <c r="AB194" s="263">
        <f t="shared" si="687"/>
        <v>0</v>
      </c>
      <c r="AC194" s="263">
        <f t="shared" ref="AC194:AD194" si="695">AC164</f>
        <v>0</v>
      </c>
      <c r="AD194" s="263">
        <f t="shared" si="695"/>
        <v>0</v>
      </c>
      <c r="AE194" s="263">
        <f t="shared" si="687"/>
        <v>0</v>
      </c>
      <c r="AF194" s="263">
        <f t="shared" si="687"/>
        <v>0</v>
      </c>
      <c r="AG194" s="263">
        <f t="shared" si="687"/>
        <v>0</v>
      </c>
      <c r="AH194" s="524"/>
      <c r="AI194" s="524"/>
      <c r="AJ194" s="263">
        <f t="shared" ref="AJ194:BN194" si="696">AJ164</f>
        <v>0</v>
      </c>
      <c r="AK194" s="263">
        <f t="shared" si="696"/>
        <v>0</v>
      </c>
      <c r="AL194" s="263">
        <f t="shared" si="696"/>
        <v>0</v>
      </c>
      <c r="AM194" s="263">
        <f t="shared" si="696"/>
        <v>0</v>
      </c>
      <c r="AN194" s="263">
        <f t="shared" ref="AN194" si="697">AN164</f>
        <v>0</v>
      </c>
      <c r="AO194" s="263">
        <f t="shared" si="696"/>
        <v>0</v>
      </c>
      <c r="AP194" s="263">
        <f t="shared" ref="AP194:AR194" si="698">AP164</f>
        <v>0</v>
      </c>
      <c r="AQ194" s="263">
        <f t="shared" si="698"/>
        <v>0</v>
      </c>
      <c r="AR194" s="263">
        <f t="shared" si="698"/>
        <v>0</v>
      </c>
      <c r="AS194" s="263">
        <f t="shared" si="696"/>
        <v>0</v>
      </c>
      <c r="AT194" s="263">
        <f t="shared" si="696"/>
        <v>0</v>
      </c>
      <c r="AU194" s="263">
        <f t="shared" si="696"/>
        <v>0</v>
      </c>
      <c r="AV194" s="263">
        <f t="shared" ref="AV194:AX194" si="699">AV164</f>
        <v>0</v>
      </c>
      <c r="AW194" s="263">
        <f t="shared" si="699"/>
        <v>0</v>
      </c>
      <c r="AX194" s="263">
        <f t="shared" si="699"/>
        <v>0</v>
      </c>
      <c r="AY194" s="263">
        <f t="shared" si="696"/>
        <v>0</v>
      </c>
      <c r="AZ194" s="263">
        <f t="shared" ref="AZ194:BA194" si="700">AZ164</f>
        <v>0</v>
      </c>
      <c r="BA194" s="263">
        <f t="shared" si="700"/>
        <v>0</v>
      </c>
      <c r="BB194" s="263">
        <f t="shared" si="696"/>
        <v>0</v>
      </c>
      <c r="BC194" s="263">
        <f t="shared" si="696"/>
        <v>0</v>
      </c>
      <c r="BD194" s="263">
        <f t="shared" si="696"/>
        <v>0</v>
      </c>
      <c r="BE194" s="263">
        <f t="shared" si="696"/>
        <v>0</v>
      </c>
      <c r="BF194" s="263">
        <f t="shared" si="696"/>
        <v>0</v>
      </c>
      <c r="BG194" s="263">
        <f t="shared" si="696"/>
        <v>0</v>
      </c>
      <c r="BH194" s="263">
        <f t="shared" si="696"/>
        <v>0</v>
      </c>
      <c r="BI194" s="263">
        <f t="shared" si="696"/>
        <v>0</v>
      </c>
      <c r="BJ194" s="263">
        <f t="shared" si="696"/>
        <v>0</v>
      </c>
      <c r="BK194" s="263">
        <f t="shared" si="696"/>
        <v>0</v>
      </c>
      <c r="BL194" s="263">
        <f t="shared" si="696"/>
        <v>0</v>
      </c>
      <c r="BM194" s="263">
        <f t="shared" si="696"/>
        <v>0</v>
      </c>
      <c r="BN194" s="263">
        <f t="shared" si="696"/>
        <v>0</v>
      </c>
      <c r="BO194" s="524"/>
      <c r="BP194" s="524"/>
      <c r="BQ194" s="263">
        <f t="shared" ref="BQ194:CU194" si="701">BQ164</f>
        <v>0</v>
      </c>
      <c r="BR194" s="263">
        <f t="shared" si="701"/>
        <v>0</v>
      </c>
      <c r="BS194" s="263">
        <f t="shared" ref="BS194:BW194" si="702">BS164</f>
        <v>0</v>
      </c>
      <c r="BT194" s="263">
        <f t="shared" si="702"/>
        <v>0</v>
      </c>
      <c r="BU194" s="263">
        <f t="shared" si="702"/>
        <v>0</v>
      </c>
      <c r="BV194" s="263">
        <f t="shared" si="702"/>
        <v>0</v>
      </c>
      <c r="BW194" s="263">
        <f t="shared" si="702"/>
        <v>0</v>
      </c>
      <c r="BX194" s="263">
        <f t="shared" si="701"/>
        <v>0</v>
      </c>
      <c r="BY194" s="263">
        <f t="shared" si="701"/>
        <v>0</v>
      </c>
      <c r="BZ194" s="263">
        <f t="shared" ref="BZ194" si="703">BZ164</f>
        <v>0</v>
      </c>
      <c r="CA194" s="263">
        <f t="shared" ref="CA194:CB194" si="704">CA164</f>
        <v>0</v>
      </c>
      <c r="CB194" s="263">
        <f t="shared" si="704"/>
        <v>0</v>
      </c>
      <c r="CC194" s="263">
        <f t="shared" si="701"/>
        <v>0</v>
      </c>
      <c r="CD194" s="263">
        <f t="shared" si="701"/>
        <v>0</v>
      </c>
      <c r="CE194" s="263">
        <f t="shared" ref="CE194" si="705">CE164</f>
        <v>0</v>
      </c>
      <c r="CF194" s="263">
        <f t="shared" ref="CF194:CH194" si="706">CF164</f>
        <v>0</v>
      </c>
      <c r="CG194" s="263">
        <f t="shared" si="701"/>
        <v>0</v>
      </c>
      <c r="CH194" s="263">
        <f t="shared" si="706"/>
        <v>0</v>
      </c>
      <c r="CI194" s="263">
        <f t="shared" si="701"/>
        <v>0</v>
      </c>
      <c r="CJ194" s="263">
        <f t="shared" si="701"/>
        <v>0</v>
      </c>
      <c r="CK194" s="263">
        <f t="shared" si="701"/>
        <v>0</v>
      </c>
      <c r="CL194" s="263">
        <f t="shared" si="701"/>
        <v>0</v>
      </c>
      <c r="CM194" s="263">
        <f t="shared" si="701"/>
        <v>0</v>
      </c>
      <c r="CN194" s="263">
        <f t="shared" si="701"/>
        <v>0</v>
      </c>
      <c r="CO194" s="263">
        <f t="shared" si="701"/>
        <v>0</v>
      </c>
      <c r="CP194" s="263">
        <f t="shared" si="701"/>
        <v>0</v>
      </c>
      <c r="CQ194" s="263">
        <f t="shared" si="701"/>
        <v>0</v>
      </c>
      <c r="CR194" s="263">
        <f t="shared" si="701"/>
        <v>0</v>
      </c>
      <c r="CS194" s="263">
        <f t="shared" si="701"/>
        <v>0</v>
      </c>
      <c r="CT194" s="263">
        <f t="shared" si="701"/>
        <v>0</v>
      </c>
      <c r="CU194" s="263">
        <f t="shared" si="701"/>
        <v>0</v>
      </c>
      <c r="CV194" s="524"/>
      <c r="CW194" s="524"/>
      <c r="CX194" s="263">
        <f t="shared" ref="CX194:EB194" si="707">CX164</f>
        <v>0</v>
      </c>
      <c r="CY194" s="263">
        <f t="shared" si="707"/>
        <v>0</v>
      </c>
      <c r="CZ194" s="263">
        <f t="shared" si="707"/>
        <v>0</v>
      </c>
      <c r="DA194" s="263">
        <f t="shared" si="707"/>
        <v>0</v>
      </c>
      <c r="DB194" s="263">
        <f t="shared" si="707"/>
        <v>0</v>
      </c>
      <c r="DC194" s="263">
        <f t="shared" si="707"/>
        <v>0</v>
      </c>
      <c r="DD194" s="263">
        <f t="shared" ref="DD194:DG194" si="708">DD164</f>
        <v>0</v>
      </c>
      <c r="DE194" s="263">
        <f t="shared" si="708"/>
        <v>0</v>
      </c>
      <c r="DF194" s="263">
        <f t="shared" si="708"/>
        <v>0</v>
      </c>
      <c r="DG194" s="263">
        <f t="shared" si="708"/>
        <v>0</v>
      </c>
      <c r="DH194" s="263">
        <f t="shared" si="707"/>
        <v>0</v>
      </c>
      <c r="DI194" s="263">
        <f t="shared" si="707"/>
        <v>0</v>
      </c>
      <c r="DJ194" s="263">
        <f t="shared" ref="DJ194:DK194" si="709">DJ164</f>
        <v>0</v>
      </c>
      <c r="DK194" s="263">
        <f t="shared" si="709"/>
        <v>0</v>
      </c>
      <c r="DL194" s="263">
        <f t="shared" ref="DL194" si="710">DL164</f>
        <v>0</v>
      </c>
      <c r="DM194" s="263">
        <f t="shared" ref="DM194:DO194" si="711">DM164</f>
        <v>0</v>
      </c>
      <c r="DN194" s="263">
        <f t="shared" si="707"/>
        <v>0</v>
      </c>
      <c r="DO194" s="263">
        <f t="shared" si="711"/>
        <v>0</v>
      </c>
      <c r="DP194" s="263">
        <f t="shared" si="707"/>
        <v>0</v>
      </c>
      <c r="DQ194" s="263">
        <f t="shared" si="707"/>
        <v>0</v>
      </c>
      <c r="DR194" s="263">
        <f t="shared" si="707"/>
        <v>0</v>
      </c>
      <c r="DS194" s="263">
        <f t="shared" si="707"/>
        <v>0</v>
      </c>
      <c r="DT194" s="263">
        <f t="shared" si="707"/>
        <v>0</v>
      </c>
      <c r="DU194" s="263">
        <f t="shared" si="707"/>
        <v>0</v>
      </c>
      <c r="DV194" s="263">
        <f t="shared" si="707"/>
        <v>0</v>
      </c>
      <c r="DW194" s="263">
        <f t="shared" si="707"/>
        <v>0</v>
      </c>
      <c r="DX194" s="263">
        <f t="shared" si="707"/>
        <v>0</v>
      </c>
      <c r="DY194" s="263">
        <f t="shared" si="707"/>
        <v>0</v>
      </c>
      <c r="DZ194" s="263">
        <f t="shared" si="707"/>
        <v>0</v>
      </c>
      <c r="EA194" s="263">
        <f t="shared" si="707"/>
        <v>0</v>
      </c>
      <c r="EB194" s="263">
        <f t="shared" si="707"/>
        <v>0</v>
      </c>
      <c r="EC194" s="524"/>
      <c r="ED194" s="524"/>
      <c r="EE194" s="263">
        <f t="shared" ref="EE194:FI194" si="712">EE164</f>
        <v>0</v>
      </c>
      <c r="EF194" s="263">
        <f t="shared" si="712"/>
        <v>0</v>
      </c>
      <c r="EG194" s="263">
        <f t="shared" si="712"/>
        <v>0</v>
      </c>
      <c r="EH194" s="263">
        <f t="shared" si="712"/>
        <v>0</v>
      </c>
      <c r="EI194" s="263">
        <f t="shared" si="712"/>
        <v>0</v>
      </c>
      <c r="EJ194" s="263">
        <f t="shared" si="712"/>
        <v>0</v>
      </c>
      <c r="EK194" s="263">
        <f t="shared" ref="EK194:EN194" si="713">EK164</f>
        <v>0</v>
      </c>
      <c r="EL194" s="263">
        <f t="shared" si="713"/>
        <v>0</v>
      </c>
      <c r="EM194" s="263">
        <f t="shared" si="713"/>
        <v>0</v>
      </c>
      <c r="EN194" s="263">
        <f t="shared" si="713"/>
        <v>0</v>
      </c>
      <c r="EO194" s="263">
        <f t="shared" si="712"/>
        <v>0</v>
      </c>
      <c r="EP194" s="263">
        <f t="shared" si="712"/>
        <v>0</v>
      </c>
      <c r="EQ194" s="263">
        <f t="shared" si="712"/>
        <v>0</v>
      </c>
      <c r="ER194" s="263">
        <f t="shared" ref="ER194" si="714">ER164</f>
        <v>0</v>
      </c>
      <c r="ES194" s="263">
        <f t="shared" ref="ES194:EU194" si="715">ES164</f>
        <v>0</v>
      </c>
      <c r="ET194" s="263">
        <f t="shared" si="715"/>
        <v>0</v>
      </c>
      <c r="EU194" s="263">
        <f t="shared" si="715"/>
        <v>0</v>
      </c>
      <c r="EV194" s="263">
        <f t="shared" si="712"/>
        <v>0</v>
      </c>
      <c r="EW194" s="263">
        <f t="shared" si="712"/>
        <v>0</v>
      </c>
      <c r="EX194" s="263">
        <f t="shared" si="712"/>
        <v>0</v>
      </c>
      <c r="EY194" s="263">
        <f t="shared" si="712"/>
        <v>0</v>
      </c>
      <c r="EZ194" s="263">
        <f t="shared" si="712"/>
        <v>0</v>
      </c>
      <c r="FA194" s="263">
        <f t="shared" si="712"/>
        <v>0</v>
      </c>
      <c r="FB194" s="263">
        <f t="shared" si="712"/>
        <v>0</v>
      </c>
      <c r="FC194" s="263">
        <f t="shared" si="712"/>
        <v>0</v>
      </c>
      <c r="FD194" s="263">
        <f t="shared" si="712"/>
        <v>0</v>
      </c>
      <c r="FE194" s="263">
        <f t="shared" si="712"/>
        <v>0</v>
      </c>
      <c r="FF194" s="263">
        <f t="shared" si="712"/>
        <v>0</v>
      </c>
      <c r="FG194" s="263">
        <f t="shared" si="712"/>
        <v>0</v>
      </c>
      <c r="FH194" s="263">
        <f t="shared" si="712"/>
        <v>0</v>
      </c>
      <c r="FI194" s="263">
        <f t="shared" si="712"/>
        <v>0</v>
      </c>
      <c r="FJ194" s="524"/>
      <c r="FK194" s="524"/>
      <c r="FL194" s="263">
        <f t="shared" ref="FL194:GP194" si="716">FL164</f>
        <v>0</v>
      </c>
      <c r="FM194" s="263">
        <f t="shared" ref="FM194:GB194" si="717">FM164</f>
        <v>0</v>
      </c>
      <c r="FN194" s="263">
        <f t="shared" si="717"/>
        <v>0</v>
      </c>
      <c r="FO194" s="263">
        <f t="shared" si="717"/>
        <v>0</v>
      </c>
      <c r="FP194" s="263">
        <f t="shared" si="717"/>
        <v>0</v>
      </c>
      <c r="FQ194" s="263">
        <f t="shared" si="717"/>
        <v>0</v>
      </c>
      <c r="FR194" s="263">
        <f t="shared" ref="FR194:FU194" si="718">FR164</f>
        <v>0</v>
      </c>
      <c r="FS194" s="263">
        <f t="shared" si="718"/>
        <v>0</v>
      </c>
      <c r="FT194" s="263">
        <f t="shared" si="718"/>
        <v>0</v>
      </c>
      <c r="FU194" s="263">
        <f t="shared" si="718"/>
        <v>0</v>
      </c>
      <c r="FV194" s="263">
        <f t="shared" si="717"/>
        <v>0</v>
      </c>
      <c r="FW194" s="263">
        <f t="shared" si="717"/>
        <v>0</v>
      </c>
      <c r="FX194" s="263">
        <f t="shared" ref="FX194:FY194" si="719">FX164</f>
        <v>0</v>
      </c>
      <c r="FY194" s="263">
        <f t="shared" si="719"/>
        <v>0</v>
      </c>
      <c r="FZ194" s="263">
        <f t="shared" ref="FZ194:GA194" si="720">FZ164</f>
        <v>0</v>
      </c>
      <c r="GA194" s="263">
        <f t="shared" si="720"/>
        <v>0</v>
      </c>
      <c r="GB194" s="263">
        <f t="shared" si="717"/>
        <v>0</v>
      </c>
      <c r="GC194" s="263">
        <f t="shared" si="716"/>
        <v>0</v>
      </c>
      <c r="GD194" s="263">
        <f t="shared" si="716"/>
        <v>0</v>
      </c>
      <c r="GE194" s="263">
        <f t="shared" si="716"/>
        <v>0</v>
      </c>
      <c r="GF194" s="263">
        <f t="shared" si="716"/>
        <v>0</v>
      </c>
      <c r="GG194" s="263">
        <f t="shared" si="716"/>
        <v>0</v>
      </c>
      <c r="GH194" s="263">
        <f t="shared" si="716"/>
        <v>0</v>
      </c>
      <c r="GI194" s="263">
        <f t="shared" ref="GI194" si="721">GI164</f>
        <v>0</v>
      </c>
      <c r="GJ194" s="263">
        <f t="shared" si="716"/>
        <v>0</v>
      </c>
      <c r="GK194" s="263">
        <f t="shared" si="716"/>
        <v>0</v>
      </c>
      <c r="GL194" s="263">
        <f t="shared" si="716"/>
        <v>0</v>
      </c>
      <c r="GM194" s="263">
        <f t="shared" si="716"/>
        <v>0</v>
      </c>
      <c r="GN194" s="263">
        <f t="shared" si="716"/>
        <v>0</v>
      </c>
      <c r="GO194" s="263">
        <f t="shared" si="716"/>
        <v>0</v>
      </c>
      <c r="GP194" s="263">
        <f t="shared" si="716"/>
        <v>0</v>
      </c>
      <c r="GQ194" s="524"/>
      <c r="GR194" s="524"/>
      <c r="GS194" s="263"/>
      <c r="GT194" s="263"/>
      <c r="GU194" s="263"/>
      <c r="GV194" s="263"/>
      <c r="GW194" s="263"/>
      <c r="GX194" s="263"/>
      <c r="GY194" s="263"/>
      <c r="GZ194" s="263"/>
      <c r="HA194" s="263"/>
      <c r="HB194" s="263"/>
      <c r="HC194" s="263"/>
      <c r="HD194" s="263"/>
      <c r="HE194" s="263"/>
      <c r="HF194" s="263"/>
      <c r="HG194" s="263"/>
      <c r="HH194" s="263"/>
      <c r="HI194" s="263"/>
      <c r="HJ194" s="263"/>
      <c r="HK194" s="263"/>
      <c r="HL194" s="263"/>
      <c r="HM194" s="263"/>
      <c r="HN194" s="263"/>
      <c r="HO194" s="263"/>
      <c r="HP194" s="263"/>
      <c r="HQ194" s="263"/>
      <c r="HR194" s="263"/>
      <c r="HS194" s="263"/>
      <c r="HT194" s="263"/>
      <c r="HU194" s="263"/>
      <c r="HV194" s="263"/>
      <c r="HW194" s="263"/>
      <c r="HZ194" s="263">
        <f t="shared" ref="HZ194:JD194" si="722">HZ164</f>
        <v>2047670444</v>
      </c>
      <c r="IA194" s="263">
        <f t="shared" ref="IA194:IN194" si="723">IA164</f>
        <v>1047406398</v>
      </c>
      <c r="IB194" s="263">
        <f t="shared" ref="IB194:IE194" si="724">IB164</f>
        <v>0</v>
      </c>
      <c r="IC194" s="263">
        <f t="shared" si="724"/>
        <v>1047406398</v>
      </c>
      <c r="ID194" s="263">
        <f t="shared" si="724"/>
        <v>0</v>
      </c>
      <c r="IE194" s="263">
        <f t="shared" si="724"/>
        <v>1047406398</v>
      </c>
      <c r="IF194" s="263">
        <f t="shared" si="723"/>
        <v>0</v>
      </c>
      <c r="IG194" s="263">
        <f t="shared" si="723"/>
        <v>0</v>
      </c>
      <c r="IH194" s="263">
        <f t="shared" si="723"/>
        <v>0</v>
      </c>
      <c r="II194" s="263">
        <f>SUM(II164:II191)</f>
        <v>4282706398</v>
      </c>
      <c r="IJ194" s="263">
        <f t="shared" ref="IJ194:IM194" si="725">IJ164</f>
        <v>0</v>
      </c>
      <c r="IK194" s="263">
        <f t="shared" si="725"/>
        <v>0</v>
      </c>
      <c r="IL194" s="263">
        <f t="shared" si="725"/>
        <v>0</v>
      </c>
      <c r="IM194" s="263">
        <f t="shared" si="725"/>
        <v>0</v>
      </c>
      <c r="IN194" s="263">
        <f t="shared" si="723"/>
        <v>1047406398</v>
      </c>
      <c r="IO194" s="263">
        <f t="shared" ref="IO194:IQ194" si="726">IO164</f>
        <v>0</v>
      </c>
      <c r="IP194" s="263">
        <f t="shared" si="722"/>
        <v>0</v>
      </c>
      <c r="IQ194" s="263">
        <f t="shared" si="726"/>
        <v>0</v>
      </c>
      <c r="IR194" s="263">
        <f t="shared" si="722"/>
        <v>0</v>
      </c>
      <c r="IS194" s="263">
        <f t="shared" si="722"/>
        <v>0</v>
      </c>
      <c r="IT194" s="263">
        <f t="shared" si="722"/>
        <v>0</v>
      </c>
      <c r="IU194" s="263">
        <f t="shared" si="722"/>
        <v>0</v>
      </c>
      <c r="IV194" s="263">
        <f t="shared" si="722"/>
        <v>0</v>
      </c>
      <c r="IW194" s="263">
        <f t="shared" ref="IW194" si="727">IW164</f>
        <v>0</v>
      </c>
      <c r="IX194" s="263">
        <f t="shared" si="722"/>
        <v>0</v>
      </c>
      <c r="IY194" s="263">
        <f t="shared" si="722"/>
        <v>0</v>
      </c>
      <c r="IZ194" s="263">
        <f t="shared" si="722"/>
        <v>0</v>
      </c>
      <c r="JA194" s="263">
        <f t="shared" si="722"/>
        <v>0</v>
      </c>
      <c r="JB194" s="263">
        <f t="shared" si="722"/>
        <v>0</v>
      </c>
      <c r="JC194" s="330">
        <f t="shared" si="722"/>
        <v>0</v>
      </c>
      <c r="JD194" s="263">
        <f t="shared" si="722"/>
        <v>1047406398</v>
      </c>
      <c r="JE194" s="234"/>
      <c r="JG194" s="263">
        <f t="shared" ref="JG194:KJ194" si="728">JG164</f>
        <v>372318766</v>
      </c>
      <c r="JH194" s="263">
        <f t="shared" ref="JH194:JW194" si="729">JH164</f>
        <v>372318766</v>
      </c>
      <c r="JI194" s="263">
        <f t="shared" si="729"/>
        <v>0</v>
      </c>
      <c r="JJ194" s="263">
        <f>ROUND(SUM(JJ164:JJ193),-1)</f>
        <v>433250610</v>
      </c>
      <c r="JK194" s="263">
        <f t="shared" si="729"/>
        <v>0</v>
      </c>
      <c r="JL194" s="263">
        <f>ROUND(SUM(JL164:JL193),-1)</f>
        <v>433250610</v>
      </c>
      <c r="JM194" s="263">
        <f t="shared" ref="JM194:JP194" si="730">JM164</f>
        <v>0</v>
      </c>
      <c r="JN194" s="263">
        <f t="shared" si="730"/>
        <v>0</v>
      </c>
      <c r="JO194" s="263">
        <f t="shared" si="730"/>
        <v>0</v>
      </c>
      <c r="JP194" s="263">
        <f t="shared" si="730"/>
        <v>0</v>
      </c>
      <c r="JQ194" s="263">
        <f t="shared" si="729"/>
        <v>0</v>
      </c>
      <c r="JR194" s="263">
        <f t="shared" si="729"/>
        <v>0</v>
      </c>
      <c r="JS194" s="263">
        <f t="shared" ref="JS194:JT194" si="731">JS164</f>
        <v>0</v>
      </c>
      <c r="JT194" s="263">
        <f t="shared" si="731"/>
        <v>0</v>
      </c>
      <c r="JU194" s="263">
        <f t="shared" ref="JU194:JV194" si="732">JU164</f>
        <v>0</v>
      </c>
      <c r="JV194" s="263">
        <f t="shared" si="732"/>
        <v>0</v>
      </c>
      <c r="JW194" s="263">
        <f t="shared" si="729"/>
        <v>0</v>
      </c>
      <c r="JX194" s="263">
        <f t="shared" si="728"/>
        <v>0</v>
      </c>
      <c r="JY194" s="263">
        <f t="shared" si="728"/>
        <v>0</v>
      </c>
      <c r="JZ194" s="263">
        <f t="shared" si="728"/>
        <v>0</v>
      </c>
      <c r="KA194" s="263">
        <f t="shared" si="728"/>
        <v>0</v>
      </c>
      <c r="KB194" s="263">
        <f t="shared" si="728"/>
        <v>0</v>
      </c>
      <c r="KC194" s="263">
        <f t="shared" si="728"/>
        <v>0</v>
      </c>
      <c r="KD194" s="263">
        <f t="shared" ref="KD194" si="733">KD164</f>
        <v>0</v>
      </c>
      <c r="KE194" s="263">
        <f t="shared" si="728"/>
        <v>0</v>
      </c>
      <c r="KF194" s="263">
        <f t="shared" si="728"/>
        <v>0</v>
      </c>
      <c r="KG194" s="263">
        <f t="shared" si="728"/>
        <v>0</v>
      </c>
      <c r="KH194" s="263">
        <f t="shared" si="728"/>
        <v>0</v>
      </c>
      <c r="KI194" s="263">
        <f t="shared" si="728"/>
        <v>0</v>
      </c>
      <c r="KJ194" s="263">
        <f t="shared" si="728"/>
        <v>0</v>
      </c>
      <c r="KK194" s="263">
        <f>ROUND(SUM(KK164:KK193),-1)</f>
        <v>433250610</v>
      </c>
      <c r="KL194" s="234"/>
      <c r="KN194" s="263">
        <f>ROUND(SUM(KN164:KN193),-1)</f>
        <v>721731930</v>
      </c>
      <c r="KO194" s="263">
        <f t="shared" ref="KO194:LR194" si="734">ROUND(SUM(KO164:KO193),-1)</f>
        <v>105284810</v>
      </c>
      <c r="KP194" s="263">
        <f t="shared" si="734"/>
        <v>0</v>
      </c>
      <c r="KQ194" s="263">
        <f t="shared" si="734"/>
        <v>721731930</v>
      </c>
      <c r="KR194" s="263">
        <f t="shared" si="734"/>
        <v>0</v>
      </c>
      <c r="KS194" s="263">
        <f t="shared" si="734"/>
        <v>197139810</v>
      </c>
      <c r="KT194" s="263">
        <f t="shared" si="734"/>
        <v>0</v>
      </c>
      <c r="KU194" s="263">
        <f t="shared" si="734"/>
        <v>0</v>
      </c>
      <c r="KV194" s="263">
        <f t="shared" si="734"/>
        <v>0</v>
      </c>
      <c r="KW194" s="263">
        <f t="shared" si="734"/>
        <v>0</v>
      </c>
      <c r="KX194" s="263">
        <f t="shared" si="734"/>
        <v>0</v>
      </c>
      <c r="KY194" s="263">
        <f t="shared" si="734"/>
        <v>0</v>
      </c>
      <c r="KZ194" s="263">
        <f t="shared" si="734"/>
        <v>0</v>
      </c>
      <c r="LA194" s="263">
        <f t="shared" si="734"/>
        <v>0</v>
      </c>
      <c r="LB194" s="263">
        <f t="shared" si="734"/>
        <v>0</v>
      </c>
      <c r="LC194" s="263">
        <f t="shared" si="734"/>
        <v>0</v>
      </c>
      <c r="LD194" s="263">
        <f t="shared" si="734"/>
        <v>0</v>
      </c>
      <c r="LE194" s="263">
        <f t="shared" si="734"/>
        <v>0</v>
      </c>
      <c r="LF194" s="263">
        <f t="shared" si="734"/>
        <v>0</v>
      </c>
      <c r="LG194" s="263">
        <f t="shared" si="734"/>
        <v>0</v>
      </c>
      <c r="LH194" s="263">
        <f t="shared" si="734"/>
        <v>0</v>
      </c>
      <c r="LI194" s="263">
        <f t="shared" si="734"/>
        <v>0</v>
      </c>
      <c r="LJ194" s="263">
        <f t="shared" si="734"/>
        <v>0</v>
      </c>
      <c r="LK194" s="263">
        <f t="shared" si="734"/>
        <v>0</v>
      </c>
      <c r="LL194" s="263">
        <f t="shared" si="734"/>
        <v>0</v>
      </c>
      <c r="LM194" s="263">
        <f t="shared" si="734"/>
        <v>0</v>
      </c>
      <c r="LN194" s="263">
        <f t="shared" si="734"/>
        <v>0</v>
      </c>
      <c r="LO194" s="263">
        <f t="shared" si="734"/>
        <v>0</v>
      </c>
      <c r="LP194" s="263">
        <f t="shared" si="734"/>
        <v>0</v>
      </c>
      <c r="LQ194" s="263">
        <f t="shared" si="734"/>
        <v>0</v>
      </c>
      <c r="LR194" s="263">
        <f t="shared" si="734"/>
        <v>197139810</v>
      </c>
      <c r="LU194" s="263">
        <f t="shared" ref="LU194:MY194" si="735">ROUND(SUM(LU164:LU193),-1)</f>
        <v>1296099280</v>
      </c>
      <c r="LV194" s="263">
        <f t="shared" si="735"/>
        <v>1296099280</v>
      </c>
      <c r="LW194" s="263">
        <f t="shared" si="735"/>
        <v>0</v>
      </c>
      <c r="LX194" s="263">
        <f t="shared" si="735"/>
        <v>1296099280</v>
      </c>
      <c r="LY194" s="263">
        <f t="shared" si="735"/>
        <v>0</v>
      </c>
      <c r="LZ194" s="263">
        <f t="shared" si="735"/>
        <v>1296099280</v>
      </c>
      <c r="MA194" s="263">
        <f t="shared" si="735"/>
        <v>0</v>
      </c>
      <c r="MB194" s="263">
        <f t="shared" si="735"/>
        <v>0</v>
      </c>
      <c r="MC194" s="263">
        <f t="shared" si="735"/>
        <v>0</v>
      </c>
      <c r="MD194" s="263">
        <f t="shared" si="735"/>
        <v>0</v>
      </c>
      <c r="ME194" s="263">
        <f t="shared" si="735"/>
        <v>0</v>
      </c>
      <c r="MF194" s="263">
        <f t="shared" si="735"/>
        <v>0</v>
      </c>
      <c r="MG194" s="263">
        <f t="shared" si="735"/>
        <v>0</v>
      </c>
      <c r="MH194" s="263">
        <f t="shared" si="735"/>
        <v>0</v>
      </c>
      <c r="MI194" s="263">
        <f t="shared" si="735"/>
        <v>0</v>
      </c>
      <c r="MJ194" s="263">
        <f t="shared" si="735"/>
        <v>0</v>
      </c>
      <c r="MK194" s="263">
        <f t="shared" si="735"/>
        <v>0</v>
      </c>
      <c r="ML194" s="263">
        <f t="shared" si="735"/>
        <v>0</v>
      </c>
      <c r="MM194" s="263">
        <f t="shared" si="735"/>
        <v>0</v>
      </c>
      <c r="MN194" s="263">
        <f t="shared" si="735"/>
        <v>0</v>
      </c>
      <c r="MO194" s="263">
        <f t="shared" si="735"/>
        <v>0</v>
      </c>
      <c r="MP194" s="263">
        <f t="shared" si="735"/>
        <v>0</v>
      </c>
      <c r="MQ194" s="263">
        <f t="shared" si="735"/>
        <v>0</v>
      </c>
      <c r="MR194" s="263">
        <f t="shared" si="735"/>
        <v>0</v>
      </c>
      <c r="MS194" s="263">
        <f t="shared" si="735"/>
        <v>0</v>
      </c>
      <c r="MT194" s="263">
        <f t="shared" si="735"/>
        <v>0</v>
      </c>
      <c r="MU194" s="263">
        <f t="shared" si="735"/>
        <v>0</v>
      </c>
      <c r="MV194" s="263">
        <f t="shared" si="735"/>
        <v>0</v>
      </c>
      <c r="MW194" s="263">
        <f t="shared" si="735"/>
        <v>0</v>
      </c>
      <c r="MX194" s="263">
        <f t="shared" si="735"/>
        <v>0</v>
      </c>
      <c r="MY194" s="263">
        <f t="shared" si="735"/>
        <v>1296099280</v>
      </c>
      <c r="NB194" s="263">
        <f t="shared" ref="NB194:OF194" si="736">ROUND(SUM(NB164:NB193),-1)</f>
        <v>4233845340</v>
      </c>
      <c r="NC194" s="263">
        <f t="shared" si="736"/>
        <v>0</v>
      </c>
      <c r="ND194" s="263">
        <f t="shared" si="736"/>
        <v>0</v>
      </c>
      <c r="NE194" s="263">
        <f t="shared" si="736"/>
        <v>4233845340</v>
      </c>
      <c r="NF194" s="263">
        <f t="shared" si="736"/>
        <v>0</v>
      </c>
      <c r="NG194" s="263">
        <f t="shared" si="736"/>
        <v>0</v>
      </c>
      <c r="NH194" s="263">
        <f t="shared" si="736"/>
        <v>0</v>
      </c>
      <c r="NI194" s="263">
        <f t="shared" si="736"/>
        <v>0</v>
      </c>
      <c r="NJ194" s="263">
        <f t="shared" si="736"/>
        <v>0</v>
      </c>
      <c r="NK194" s="263">
        <f t="shared" si="736"/>
        <v>0</v>
      </c>
      <c r="NL194" s="263">
        <f t="shared" si="736"/>
        <v>0</v>
      </c>
      <c r="NM194" s="263">
        <f t="shared" si="736"/>
        <v>0</v>
      </c>
      <c r="NN194" s="263">
        <f t="shared" si="736"/>
        <v>0</v>
      </c>
      <c r="NO194" s="263">
        <f t="shared" si="736"/>
        <v>0</v>
      </c>
      <c r="NP194" s="263">
        <f t="shared" si="736"/>
        <v>0</v>
      </c>
      <c r="NQ194" s="263">
        <f t="shared" si="736"/>
        <v>0</v>
      </c>
      <c r="NR194" s="263">
        <f t="shared" si="736"/>
        <v>0</v>
      </c>
      <c r="NS194" s="263">
        <f t="shared" si="736"/>
        <v>0</v>
      </c>
      <c r="NT194" s="263">
        <f t="shared" si="736"/>
        <v>0</v>
      </c>
      <c r="NU194" s="263">
        <f t="shared" si="736"/>
        <v>0</v>
      </c>
      <c r="NV194" s="263">
        <f t="shared" si="736"/>
        <v>0</v>
      </c>
      <c r="NW194" s="263">
        <f t="shared" si="736"/>
        <v>0</v>
      </c>
      <c r="NX194" s="263">
        <f t="shared" si="736"/>
        <v>0</v>
      </c>
      <c r="NY194" s="263">
        <f t="shared" si="736"/>
        <v>0</v>
      </c>
      <c r="NZ194" s="263">
        <f t="shared" si="736"/>
        <v>0</v>
      </c>
      <c r="OA194" s="263">
        <f t="shared" si="736"/>
        <v>0</v>
      </c>
      <c r="OB194" s="263">
        <f t="shared" si="736"/>
        <v>0</v>
      </c>
      <c r="OC194" s="263">
        <f t="shared" si="736"/>
        <v>0</v>
      </c>
      <c r="OD194" s="263">
        <f t="shared" si="736"/>
        <v>0</v>
      </c>
      <c r="OE194" s="263">
        <f t="shared" si="736"/>
        <v>0</v>
      </c>
      <c r="OF194" s="263">
        <f t="shared" si="736"/>
        <v>4233845340</v>
      </c>
      <c r="OI194" s="263">
        <f t="shared" ref="OI194" si="737">ROUND(SUM(OI164:OI193),-1)</f>
        <v>5867581410</v>
      </c>
      <c r="OJ194" s="263">
        <f t="shared" ref="OJ194" si="738">ROUND(SUM(OJ164:OJ193),-1)</f>
        <v>5867581410</v>
      </c>
      <c r="OK194" s="263">
        <f t="shared" ref="OK194" si="739">ROUND(SUM(OK164:OK193),-1)</f>
        <v>0</v>
      </c>
      <c r="OL194" s="263">
        <f t="shared" ref="OL194" si="740">ROUND(SUM(OL164:OL193),-1)</f>
        <v>5867581410</v>
      </c>
      <c r="OM194" s="263">
        <f t="shared" ref="OM194" si="741">ROUND(SUM(OM164:OM193),-1)</f>
        <v>0</v>
      </c>
      <c r="ON194" s="263">
        <f t="shared" ref="ON194" si="742">ROUND(SUM(ON164:ON193),-1)</f>
        <v>0</v>
      </c>
      <c r="OO194" s="263">
        <f t="shared" ref="OO194" si="743">ROUND(SUM(OO164:OO193),-1)</f>
        <v>0</v>
      </c>
      <c r="OP194" s="263">
        <f t="shared" ref="OP194" si="744">ROUND(SUM(OP164:OP193),-1)</f>
        <v>0</v>
      </c>
      <c r="OQ194" s="263">
        <f t="shared" ref="OQ194" si="745">ROUND(SUM(OQ164:OQ193),-1)</f>
        <v>0</v>
      </c>
      <c r="OR194" s="263">
        <f t="shared" ref="OR194" si="746">ROUND(SUM(OR164:OR193),-1)</f>
        <v>0</v>
      </c>
      <c r="OS194" s="263">
        <f t="shared" ref="OS194" si="747">ROUND(SUM(OS164:OS193),-1)</f>
        <v>0</v>
      </c>
      <c r="OT194" s="263">
        <f t="shared" ref="OT194" si="748">ROUND(SUM(OT164:OT193),-1)</f>
        <v>0</v>
      </c>
      <c r="OU194" s="263">
        <f t="shared" ref="OU194" si="749">ROUND(SUM(OU164:OU193),-1)</f>
        <v>0</v>
      </c>
      <c r="OV194" s="263">
        <f t="shared" ref="OV194" si="750">ROUND(SUM(OV164:OV193),-1)</f>
        <v>0</v>
      </c>
      <c r="OW194" s="263">
        <f t="shared" ref="OW194" si="751">ROUND(SUM(OW164:OW193),-1)</f>
        <v>0</v>
      </c>
      <c r="OX194" s="263">
        <f t="shared" ref="OX194" si="752">ROUND(SUM(OX164:OX193),-1)</f>
        <v>0</v>
      </c>
      <c r="OY194" s="263">
        <f t="shared" ref="OY194" si="753">ROUND(SUM(OY164:OY193),-1)</f>
        <v>0</v>
      </c>
      <c r="OZ194" s="263">
        <f t="shared" ref="OZ194" si="754">ROUND(SUM(OZ164:OZ193),-1)</f>
        <v>0</v>
      </c>
      <c r="PA194" s="263">
        <f t="shared" ref="PA194" si="755">ROUND(SUM(PA164:PA193),-1)</f>
        <v>0</v>
      </c>
      <c r="PB194" s="263">
        <f t="shared" ref="PB194" si="756">ROUND(SUM(PB164:PB193),-1)</f>
        <v>0</v>
      </c>
      <c r="PC194" s="263">
        <f t="shared" ref="PC194" si="757">ROUND(SUM(PC164:PC193),-1)</f>
        <v>0</v>
      </c>
      <c r="PD194" s="263">
        <f t="shared" ref="PD194" si="758">ROUND(SUM(PD164:PD193),-1)</f>
        <v>0</v>
      </c>
      <c r="PE194" s="263">
        <f t="shared" ref="PE194" si="759">ROUND(SUM(PE164:PE193),-1)</f>
        <v>0</v>
      </c>
      <c r="PF194" s="263">
        <f t="shared" ref="PF194" si="760">ROUND(SUM(PF164:PF193),-1)</f>
        <v>0</v>
      </c>
      <c r="PG194" s="263">
        <f t="shared" ref="PG194" si="761">ROUND(SUM(PG164:PG193),-1)</f>
        <v>0</v>
      </c>
      <c r="PH194" s="263">
        <f t="shared" ref="PH194" si="762">ROUND(SUM(PH164:PH193),-1)</f>
        <v>0</v>
      </c>
      <c r="PI194" s="263">
        <f t="shared" ref="PI194" si="763">ROUND(SUM(PI164:PI193),-1)</f>
        <v>0</v>
      </c>
      <c r="PJ194" s="263">
        <f t="shared" ref="PJ194" si="764">ROUND(SUM(PJ164:PJ193),-1)</f>
        <v>0</v>
      </c>
      <c r="PK194" s="263">
        <f t="shared" ref="PK194" si="765">ROUND(SUM(PK164:PK193),-1)</f>
        <v>0</v>
      </c>
      <c r="PL194" s="263">
        <f t="shared" ref="PL194" si="766">ROUND(SUM(PL164:PL193),-1)</f>
        <v>0</v>
      </c>
      <c r="PM194" s="263">
        <f t="shared" ref="PM194" si="767">ROUND(SUM(PM164:PM193),-1)</f>
        <v>5867581410</v>
      </c>
      <c r="PP194" s="263">
        <f t="shared" ref="PP194:QT194" si="768">PP164</f>
        <v>7924237965</v>
      </c>
      <c r="PQ194" s="263">
        <f t="shared" ref="PQ194:QD194" si="769">PQ164</f>
        <v>0</v>
      </c>
      <c r="PR194" s="263">
        <f t="shared" ref="PR194:PU194" si="770">PR164</f>
        <v>0</v>
      </c>
      <c r="PS194" s="263">
        <f t="shared" si="770"/>
        <v>0</v>
      </c>
      <c r="PT194" s="263">
        <f t="shared" si="770"/>
        <v>0</v>
      </c>
      <c r="PU194" s="263">
        <f t="shared" si="770"/>
        <v>0</v>
      </c>
      <c r="PV194" s="263">
        <f t="shared" si="769"/>
        <v>0</v>
      </c>
      <c r="PW194" s="263">
        <f t="shared" si="769"/>
        <v>0</v>
      </c>
      <c r="PX194" s="263">
        <f t="shared" si="769"/>
        <v>0</v>
      </c>
      <c r="PY194" s="263">
        <f t="shared" si="769"/>
        <v>0</v>
      </c>
      <c r="PZ194" s="263">
        <f t="shared" ref="PZ194:QC194" si="771">PZ164</f>
        <v>0</v>
      </c>
      <c r="QA194" s="263">
        <f t="shared" si="771"/>
        <v>0</v>
      </c>
      <c r="QB194" s="263">
        <f t="shared" si="771"/>
        <v>0</v>
      </c>
      <c r="QC194" s="263">
        <f t="shared" si="771"/>
        <v>0</v>
      </c>
      <c r="QD194" s="263">
        <f t="shared" si="769"/>
        <v>0</v>
      </c>
      <c r="QE194" s="263">
        <f t="shared" ref="QE194:QG194" si="772">QE164</f>
        <v>0</v>
      </c>
      <c r="QF194" s="263">
        <f t="shared" si="768"/>
        <v>0</v>
      </c>
      <c r="QG194" s="263">
        <f t="shared" si="772"/>
        <v>0</v>
      </c>
      <c r="QH194" s="263">
        <f t="shared" si="768"/>
        <v>0</v>
      </c>
      <c r="QI194" s="263">
        <f t="shared" si="768"/>
        <v>0</v>
      </c>
      <c r="QJ194" s="263">
        <f t="shared" si="768"/>
        <v>0</v>
      </c>
      <c r="QK194" s="263">
        <f t="shared" si="768"/>
        <v>0</v>
      </c>
      <c r="QL194" s="263">
        <f t="shared" si="768"/>
        <v>0</v>
      </c>
      <c r="QM194" s="263">
        <f t="shared" ref="QM194" si="773">QM164</f>
        <v>0</v>
      </c>
      <c r="QN194" s="263">
        <f t="shared" si="768"/>
        <v>0</v>
      </c>
      <c r="QO194" s="263">
        <f t="shared" si="768"/>
        <v>0</v>
      </c>
      <c r="QP194" s="263">
        <f t="shared" si="768"/>
        <v>0</v>
      </c>
      <c r="QQ194" s="263">
        <f t="shared" si="768"/>
        <v>0</v>
      </c>
      <c r="QR194" s="263">
        <f t="shared" si="768"/>
        <v>0</v>
      </c>
      <c r="QS194" s="263">
        <f t="shared" si="768"/>
        <v>0</v>
      </c>
      <c r="QT194" s="263">
        <f t="shared" si="768"/>
        <v>7924237965</v>
      </c>
      <c r="QU194" s="235"/>
      <c r="QV194" s="235"/>
      <c r="QW194" s="263">
        <f t="shared" ref="QW194:SA194" si="774">QW164</f>
        <v>0</v>
      </c>
      <c r="QX194" s="263">
        <f t="shared" ref="QX194:RM194" si="775">QX164</f>
        <v>0</v>
      </c>
      <c r="QY194" s="263">
        <f t="shared" si="775"/>
        <v>0</v>
      </c>
      <c r="QZ194" s="263">
        <f t="shared" si="775"/>
        <v>0</v>
      </c>
      <c r="RA194" s="263">
        <f t="shared" si="775"/>
        <v>0</v>
      </c>
      <c r="RB194" s="263">
        <f t="shared" si="775"/>
        <v>0</v>
      </c>
      <c r="RC194" s="263">
        <f t="shared" ref="RC194:RF194" si="776">RC164</f>
        <v>0</v>
      </c>
      <c r="RD194" s="263">
        <f t="shared" si="776"/>
        <v>0</v>
      </c>
      <c r="RE194" s="263">
        <f t="shared" si="776"/>
        <v>0</v>
      </c>
      <c r="RF194" s="263">
        <f t="shared" si="776"/>
        <v>0</v>
      </c>
      <c r="RG194" s="263">
        <f t="shared" si="775"/>
        <v>0</v>
      </c>
      <c r="RH194" s="263">
        <f t="shared" si="775"/>
        <v>0</v>
      </c>
      <c r="RI194" s="263">
        <f t="shared" ref="RI194:RJ194" si="777">RI164</f>
        <v>0</v>
      </c>
      <c r="RJ194" s="263">
        <f t="shared" si="777"/>
        <v>0</v>
      </c>
      <c r="RK194" s="263">
        <f t="shared" ref="RK194:RL194" si="778">RK164</f>
        <v>0</v>
      </c>
      <c r="RL194" s="263">
        <f t="shared" si="778"/>
        <v>0</v>
      </c>
      <c r="RM194" s="263">
        <f t="shared" si="775"/>
        <v>0</v>
      </c>
      <c r="RN194" s="263">
        <f t="shared" si="774"/>
        <v>0</v>
      </c>
      <c r="RO194" s="263">
        <f t="shared" si="774"/>
        <v>0</v>
      </c>
      <c r="RP194" s="263">
        <f t="shared" si="774"/>
        <v>0</v>
      </c>
      <c r="RQ194" s="263">
        <f t="shared" si="774"/>
        <v>0</v>
      </c>
      <c r="RR194" s="263">
        <f t="shared" si="774"/>
        <v>0</v>
      </c>
      <c r="RS194" s="263">
        <f t="shared" si="774"/>
        <v>0</v>
      </c>
      <c r="RT194" s="263">
        <f t="shared" ref="RT194" si="779">RT164</f>
        <v>0</v>
      </c>
      <c r="RU194" s="263">
        <f t="shared" si="774"/>
        <v>0</v>
      </c>
      <c r="RV194" s="263">
        <f t="shared" si="774"/>
        <v>0</v>
      </c>
      <c r="RW194" s="263">
        <f t="shared" si="774"/>
        <v>0</v>
      </c>
      <c r="RX194" s="263">
        <f t="shared" si="774"/>
        <v>0</v>
      </c>
      <c r="RY194" s="263">
        <f t="shared" si="774"/>
        <v>0</v>
      </c>
      <c r="RZ194" s="263">
        <f t="shared" si="774"/>
        <v>0</v>
      </c>
      <c r="SA194" s="263">
        <f t="shared" si="774"/>
        <v>0</v>
      </c>
    </row>
    <row r="195" spans="1:495" collapsed="1">
      <c r="A195" s="604">
        <f t="shared" si="349"/>
        <v>183</v>
      </c>
      <c r="B195" s="286"/>
      <c r="C195" s="363"/>
      <c r="D195" s="273"/>
      <c r="E195" s="273"/>
      <c r="F195" s="273"/>
      <c r="G195" s="363"/>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524"/>
      <c r="AI195" s="524"/>
      <c r="AJ195" s="273"/>
      <c r="AK195" s="273"/>
      <c r="AL195" s="273"/>
      <c r="AM195" s="273"/>
      <c r="AN195" s="273"/>
      <c r="AO195" s="273"/>
      <c r="AP195" s="273"/>
      <c r="AQ195" s="273"/>
      <c r="AR195" s="273"/>
      <c r="AS195" s="273"/>
      <c r="AT195" s="273"/>
      <c r="AU195" s="273"/>
      <c r="AV195" s="273"/>
      <c r="AW195" s="273"/>
      <c r="AX195" s="273"/>
      <c r="AY195" s="273"/>
      <c r="AZ195" s="273"/>
      <c r="BA195" s="273"/>
      <c r="BB195" s="273"/>
      <c r="BC195" s="363"/>
      <c r="BD195" s="363"/>
      <c r="BE195" s="363"/>
      <c r="BF195" s="363"/>
      <c r="BG195" s="363"/>
      <c r="BH195" s="363"/>
      <c r="BI195" s="363"/>
      <c r="BJ195" s="363"/>
      <c r="BK195" s="363"/>
      <c r="BL195" s="363"/>
      <c r="BM195" s="363"/>
      <c r="BN195" s="363"/>
      <c r="BO195" s="524"/>
      <c r="BP195" s="524"/>
      <c r="BQ195" s="273"/>
      <c r="BR195" s="273"/>
      <c r="BS195" s="273"/>
      <c r="BT195" s="273"/>
      <c r="BU195" s="273"/>
      <c r="BV195" s="273"/>
      <c r="BW195" s="273"/>
      <c r="BX195" s="273"/>
      <c r="BY195" s="273"/>
      <c r="BZ195" s="273"/>
      <c r="CA195" s="273"/>
      <c r="CB195" s="273"/>
      <c r="CC195" s="273"/>
      <c r="CD195" s="273"/>
      <c r="CE195" s="273"/>
      <c r="CF195" s="273"/>
      <c r="CG195" s="273"/>
      <c r="CH195" s="273"/>
      <c r="CI195" s="273"/>
      <c r="CJ195" s="363"/>
      <c r="CK195" s="363"/>
      <c r="CL195" s="363"/>
      <c r="CM195" s="363"/>
      <c r="CN195" s="363"/>
      <c r="CO195" s="363"/>
      <c r="CP195" s="363"/>
      <c r="CQ195" s="363"/>
      <c r="CR195" s="363"/>
      <c r="CS195" s="363"/>
      <c r="CT195" s="363"/>
      <c r="CU195" s="363"/>
      <c r="CV195" s="524"/>
      <c r="CW195" s="524"/>
      <c r="CX195" s="273"/>
      <c r="CY195" s="273"/>
      <c r="CZ195" s="273"/>
      <c r="DA195" s="273"/>
      <c r="DB195" s="273"/>
      <c r="DC195" s="273"/>
      <c r="DD195" s="273"/>
      <c r="DE195" s="273"/>
      <c r="DF195" s="273"/>
      <c r="DG195" s="273"/>
      <c r="DH195" s="273"/>
      <c r="DI195" s="273"/>
      <c r="DJ195" s="273"/>
      <c r="DK195" s="273"/>
      <c r="DL195" s="273"/>
      <c r="DM195" s="273"/>
      <c r="DN195" s="273"/>
      <c r="DO195" s="273"/>
      <c r="DP195" s="273"/>
      <c r="DQ195" s="363"/>
      <c r="DR195" s="363"/>
      <c r="DS195" s="363"/>
      <c r="DT195" s="363"/>
      <c r="DU195" s="363"/>
      <c r="DV195" s="363"/>
      <c r="DW195" s="363"/>
      <c r="DX195" s="363"/>
      <c r="DY195" s="363"/>
      <c r="DZ195" s="363"/>
      <c r="EA195" s="363"/>
      <c r="EB195" s="363"/>
      <c r="EC195" s="524"/>
      <c r="ED195" s="524"/>
      <c r="EE195" s="273"/>
      <c r="EF195" s="273"/>
      <c r="EG195" s="273"/>
      <c r="EH195" s="273"/>
      <c r="EI195" s="273"/>
      <c r="EJ195" s="273"/>
      <c r="EK195" s="273"/>
      <c r="EL195" s="273"/>
      <c r="EM195" s="273"/>
      <c r="EN195" s="273"/>
      <c r="EO195" s="273"/>
      <c r="EP195" s="273"/>
      <c r="EQ195" s="273"/>
      <c r="ER195" s="273"/>
      <c r="ES195" s="273"/>
      <c r="ET195" s="273"/>
      <c r="EU195" s="273"/>
      <c r="EV195" s="273"/>
      <c r="EW195" s="273"/>
      <c r="EX195" s="363"/>
      <c r="EY195" s="363"/>
      <c r="EZ195" s="363"/>
      <c r="FA195" s="363"/>
      <c r="FB195" s="363"/>
      <c r="FC195" s="363"/>
      <c r="FD195" s="363"/>
      <c r="FE195" s="363"/>
      <c r="FF195" s="363"/>
      <c r="FG195" s="363"/>
      <c r="FH195" s="363"/>
      <c r="FI195" s="363"/>
      <c r="FJ195" s="524"/>
      <c r="FK195" s="524"/>
      <c r="FL195" s="273"/>
      <c r="FM195" s="273"/>
      <c r="FN195" s="273"/>
      <c r="FO195" s="273"/>
      <c r="FP195" s="273"/>
      <c r="FQ195" s="273"/>
      <c r="FR195" s="273"/>
      <c r="FS195" s="273"/>
      <c r="FT195" s="273"/>
      <c r="FU195" s="273"/>
      <c r="FV195" s="273"/>
      <c r="FW195" s="273"/>
      <c r="FX195" s="273"/>
      <c r="FY195" s="273"/>
      <c r="FZ195" s="273"/>
      <c r="GA195" s="273"/>
      <c r="GB195" s="273"/>
      <c r="GC195" s="273"/>
      <c r="GD195" s="273"/>
      <c r="GE195" s="363"/>
      <c r="GF195" s="363"/>
      <c r="GG195" s="363"/>
      <c r="GH195" s="363"/>
      <c r="GI195" s="363"/>
      <c r="GJ195" s="363"/>
      <c r="GK195" s="363"/>
      <c r="GL195" s="363"/>
      <c r="GM195" s="363"/>
      <c r="GN195" s="363"/>
      <c r="GO195" s="363"/>
      <c r="GP195" s="363"/>
      <c r="GQ195" s="524"/>
      <c r="GR195" s="524"/>
      <c r="GS195" s="273"/>
      <c r="GT195" s="273"/>
      <c r="GU195" s="273"/>
      <c r="GV195" s="273"/>
      <c r="GW195" s="273"/>
      <c r="GX195" s="273"/>
      <c r="GY195" s="273"/>
      <c r="GZ195" s="273"/>
      <c r="HA195" s="273"/>
      <c r="HB195" s="273"/>
      <c r="HC195" s="273"/>
      <c r="HD195" s="273"/>
      <c r="HE195" s="273"/>
      <c r="HF195" s="273"/>
      <c r="HG195" s="273"/>
      <c r="HH195" s="273"/>
      <c r="HI195" s="273"/>
      <c r="HJ195" s="273"/>
      <c r="HK195" s="273"/>
      <c r="HL195" s="363"/>
      <c r="HM195" s="363"/>
      <c r="HN195" s="363"/>
      <c r="HO195" s="363"/>
      <c r="HP195" s="363"/>
      <c r="HQ195" s="363"/>
      <c r="HR195" s="363"/>
      <c r="HS195" s="363"/>
      <c r="HT195" s="363"/>
      <c r="HU195" s="363"/>
      <c r="HV195" s="363"/>
      <c r="HW195" s="363"/>
      <c r="HZ195" s="273"/>
      <c r="IA195" s="273"/>
      <c r="IB195" s="273"/>
      <c r="IC195" s="273"/>
      <c r="ID195" s="273"/>
      <c r="IE195" s="273"/>
      <c r="IF195" s="273"/>
      <c r="IG195" s="273"/>
      <c r="IH195" s="273"/>
      <c r="II195" s="273"/>
      <c r="IJ195" s="273"/>
      <c r="IK195" s="273"/>
      <c r="IL195" s="273"/>
      <c r="IM195" s="273"/>
      <c r="IN195" s="273"/>
      <c r="IO195" s="273"/>
      <c r="IP195" s="273"/>
      <c r="IQ195" s="273"/>
      <c r="IR195" s="273"/>
      <c r="IS195" s="363"/>
      <c r="IT195" s="363"/>
      <c r="IU195" s="363"/>
      <c r="IV195" s="363"/>
      <c r="IW195" s="363"/>
      <c r="IX195" s="363"/>
      <c r="IY195" s="363"/>
      <c r="IZ195" s="363"/>
      <c r="JA195" s="363"/>
      <c r="JB195" s="363"/>
      <c r="JC195" s="382"/>
      <c r="JD195" s="273"/>
      <c r="JE195" s="234"/>
      <c r="JG195" s="273"/>
      <c r="JH195" s="273"/>
      <c r="JI195" s="273"/>
      <c r="JJ195" s="273"/>
      <c r="JK195" s="273"/>
      <c r="JL195" s="273"/>
      <c r="JM195" s="273"/>
      <c r="JN195" s="273"/>
      <c r="JO195" s="273"/>
      <c r="JP195" s="273"/>
      <c r="JQ195" s="273"/>
      <c r="JR195" s="273"/>
      <c r="JS195" s="273"/>
      <c r="JT195" s="273"/>
      <c r="JU195" s="273"/>
      <c r="JV195" s="273"/>
      <c r="JW195" s="273"/>
      <c r="JX195" s="273"/>
      <c r="JY195" s="273"/>
      <c r="JZ195" s="363"/>
      <c r="KA195" s="363"/>
      <c r="KB195" s="363"/>
      <c r="KC195" s="363"/>
      <c r="KD195" s="363"/>
      <c r="KE195" s="363"/>
      <c r="KF195" s="363"/>
      <c r="KG195" s="363"/>
      <c r="KH195" s="363"/>
      <c r="KI195" s="363"/>
      <c r="KJ195" s="363"/>
      <c r="KK195" s="363"/>
      <c r="KL195" s="234"/>
      <c r="KN195" s="273"/>
      <c r="KO195" s="273"/>
      <c r="KP195" s="273"/>
      <c r="KQ195" s="273"/>
      <c r="KR195" s="273"/>
      <c r="KS195" s="273"/>
      <c r="KT195" s="273"/>
      <c r="KU195" s="273"/>
      <c r="KV195" s="273"/>
      <c r="KW195" s="273"/>
      <c r="KX195" s="273"/>
      <c r="KY195" s="273"/>
      <c r="KZ195" s="273"/>
      <c r="LA195" s="273"/>
      <c r="LB195" s="273"/>
      <c r="LC195" s="273"/>
      <c r="LD195" s="273"/>
      <c r="LE195" s="273"/>
      <c r="LF195" s="273"/>
      <c r="LG195" s="363"/>
      <c r="LH195" s="363"/>
      <c r="LI195" s="363"/>
      <c r="LJ195" s="363"/>
      <c r="LK195" s="363"/>
      <c r="LL195" s="363"/>
      <c r="LM195" s="363"/>
      <c r="LN195" s="363"/>
      <c r="LO195" s="363"/>
      <c r="LP195" s="363"/>
      <c r="LQ195" s="363"/>
      <c r="LR195" s="363"/>
      <c r="LU195" s="273"/>
      <c r="LV195" s="273"/>
      <c r="LW195" s="273"/>
      <c r="LX195" s="273"/>
      <c r="LY195" s="273"/>
      <c r="LZ195" s="273"/>
      <c r="MA195" s="273"/>
      <c r="MB195" s="273"/>
      <c r="MC195" s="273"/>
      <c r="MD195" s="273"/>
      <c r="ME195" s="273"/>
      <c r="MF195" s="273"/>
      <c r="MG195" s="273"/>
      <c r="MH195" s="273"/>
      <c r="MI195" s="273"/>
      <c r="MJ195" s="273"/>
      <c r="MK195" s="273"/>
      <c r="ML195" s="273"/>
      <c r="MM195" s="273"/>
      <c r="MN195" s="363"/>
      <c r="MO195" s="363"/>
      <c r="MP195" s="363"/>
      <c r="MQ195" s="363"/>
      <c r="MR195" s="363"/>
      <c r="MS195" s="363"/>
      <c r="MT195" s="363"/>
      <c r="MU195" s="363"/>
      <c r="MV195" s="363"/>
      <c r="MW195" s="363"/>
      <c r="MX195" s="363"/>
      <c r="MY195" s="363"/>
      <c r="NB195" s="273"/>
      <c r="NC195" s="273"/>
      <c r="ND195" s="273"/>
      <c r="NE195" s="273"/>
      <c r="NF195" s="273"/>
      <c r="NG195" s="273"/>
      <c r="NH195" s="273"/>
      <c r="NI195" s="273"/>
      <c r="NJ195" s="273"/>
      <c r="NK195" s="273"/>
      <c r="NL195" s="273"/>
      <c r="NM195" s="273"/>
      <c r="NN195" s="273"/>
      <c r="NO195" s="273"/>
      <c r="NP195" s="273"/>
      <c r="NQ195" s="273"/>
      <c r="NR195" s="273"/>
      <c r="NS195" s="273"/>
      <c r="NT195" s="273"/>
      <c r="NU195" s="363"/>
      <c r="NV195" s="363"/>
      <c r="NW195" s="363"/>
      <c r="NX195" s="363"/>
      <c r="NY195" s="363"/>
      <c r="NZ195" s="363"/>
      <c r="OA195" s="363"/>
      <c r="OB195" s="363"/>
      <c r="OC195" s="363"/>
      <c r="OD195" s="363"/>
      <c r="OE195" s="363"/>
      <c r="OF195" s="363"/>
      <c r="OI195" s="273"/>
      <c r="OJ195" s="273"/>
      <c r="OK195" s="273"/>
      <c r="OL195" s="273"/>
      <c r="OM195" s="273"/>
      <c r="ON195" s="273"/>
      <c r="OO195" s="273"/>
      <c r="OP195" s="273"/>
      <c r="OQ195" s="273"/>
      <c r="OR195" s="273"/>
      <c r="OS195" s="273"/>
      <c r="OT195" s="273"/>
      <c r="OU195" s="273"/>
      <c r="OV195" s="273"/>
      <c r="OW195" s="273"/>
      <c r="OX195" s="273"/>
      <c r="OY195" s="273"/>
      <c r="OZ195" s="273"/>
      <c r="PA195" s="273"/>
      <c r="PB195" s="363"/>
      <c r="PC195" s="363"/>
      <c r="PD195" s="363"/>
      <c r="PE195" s="363"/>
      <c r="PF195" s="363"/>
      <c r="PG195" s="363"/>
      <c r="PH195" s="363"/>
      <c r="PI195" s="363"/>
      <c r="PJ195" s="363"/>
      <c r="PK195" s="363"/>
      <c r="PL195" s="363"/>
      <c r="PM195" s="363"/>
      <c r="PP195" s="273"/>
      <c r="PQ195" s="273"/>
      <c r="PR195" s="273"/>
      <c r="PS195" s="273"/>
      <c r="PT195" s="273"/>
      <c r="PU195" s="273"/>
      <c r="PV195" s="273"/>
      <c r="PW195" s="273"/>
      <c r="PX195" s="273"/>
      <c r="PY195" s="273"/>
      <c r="PZ195" s="273"/>
      <c r="QA195" s="273"/>
      <c r="QB195" s="273"/>
      <c r="QC195" s="273"/>
      <c r="QD195" s="273"/>
      <c r="QE195" s="273"/>
      <c r="QF195" s="273"/>
      <c r="QG195" s="273"/>
      <c r="QH195" s="273"/>
      <c r="QI195" s="363"/>
      <c r="QJ195" s="363"/>
      <c r="QK195" s="363"/>
      <c r="QL195" s="363"/>
      <c r="QM195" s="363"/>
      <c r="QN195" s="363"/>
      <c r="QO195" s="363"/>
      <c r="QP195" s="363"/>
      <c r="QQ195" s="363"/>
      <c r="QR195" s="363"/>
      <c r="QS195" s="363"/>
      <c r="QT195" s="363"/>
      <c r="QU195" s="235"/>
      <c r="QV195" s="235"/>
      <c r="QW195" s="273"/>
      <c r="QX195" s="273"/>
      <c r="QY195" s="273"/>
      <c r="QZ195" s="273"/>
      <c r="RA195" s="273"/>
      <c r="RB195" s="273"/>
      <c r="RC195" s="273"/>
      <c r="RD195" s="273"/>
      <c r="RE195" s="273"/>
      <c r="RF195" s="273"/>
      <c r="RG195" s="273"/>
      <c r="RH195" s="273"/>
      <c r="RI195" s="273"/>
      <c r="RJ195" s="273"/>
      <c r="RK195" s="273"/>
      <c r="RL195" s="273"/>
      <c r="RM195" s="273"/>
      <c r="RN195" s="273"/>
      <c r="RO195" s="273"/>
      <c r="RP195" s="363"/>
      <c r="RQ195" s="363"/>
      <c r="RR195" s="363"/>
      <c r="RS195" s="363"/>
      <c r="RT195" s="363"/>
      <c r="RU195" s="363"/>
      <c r="RV195" s="363"/>
      <c r="RW195" s="363"/>
      <c r="RX195" s="363"/>
      <c r="RY195" s="363"/>
      <c r="RZ195" s="363"/>
      <c r="SA195" s="363"/>
    </row>
    <row r="196" spans="1:495" s="488" customFormat="1" ht="15">
      <c r="A196" s="603">
        <f t="shared" si="349"/>
        <v>184</v>
      </c>
      <c r="B196" s="489" t="s">
        <v>138</v>
      </c>
      <c r="C196" s="343">
        <f>ROUND(C194,-1)</f>
        <v>0</v>
      </c>
      <c r="D196" s="344">
        <f t="shared" ref="D196:H196" si="780">ROUND(D194,-1)</f>
        <v>0</v>
      </c>
      <c r="E196" s="344">
        <f t="shared" si="780"/>
        <v>0</v>
      </c>
      <c r="F196" s="344">
        <f t="shared" si="780"/>
        <v>0</v>
      </c>
      <c r="G196" s="344">
        <f t="shared" si="780"/>
        <v>0</v>
      </c>
      <c r="H196" s="344">
        <f t="shared" si="780"/>
        <v>0</v>
      </c>
      <c r="I196" s="344">
        <f t="shared" ref="I196" si="781">ROUND(I194,-1)</f>
        <v>0</v>
      </c>
      <c r="J196" s="344">
        <f t="shared" ref="J196:K196" si="782">ROUND(J194,-1)</f>
        <v>0</v>
      </c>
      <c r="K196" s="344">
        <f t="shared" si="782"/>
        <v>0</v>
      </c>
      <c r="L196" s="344"/>
      <c r="M196" s="344"/>
      <c r="N196" s="344"/>
      <c r="O196" s="344"/>
      <c r="P196" s="344"/>
      <c r="Q196" s="344"/>
      <c r="R196" s="344"/>
      <c r="S196" s="344"/>
      <c r="T196" s="344"/>
      <c r="U196" s="344"/>
      <c r="V196" s="344"/>
      <c r="W196" s="344"/>
      <c r="X196" s="344">
        <f t="shared" ref="X196" si="783">ROUND(X194,-1)</f>
        <v>0</v>
      </c>
      <c r="Y196" s="344"/>
      <c r="Z196" s="344"/>
      <c r="AA196" s="344"/>
      <c r="AB196" s="344"/>
      <c r="AC196" s="344"/>
      <c r="AD196" s="344"/>
      <c r="AE196" s="344"/>
      <c r="AF196" s="344">
        <f t="shared" ref="AF196:AG196" si="784">ROUND(AF194,-1)</f>
        <v>0</v>
      </c>
      <c r="AG196" s="344">
        <f t="shared" si="784"/>
        <v>0</v>
      </c>
      <c r="AH196" s="493"/>
      <c r="AI196" s="493"/>
      <c r="AJ196" s="344">
        <f>ROUND(AJ194,-1)</f>
        <v>0</v>
      </c>
      <c r="AK196" s="344">
        <f t="shared" ref="AK196:BD196" si="785">ROUND(AK194,-1)</f>
        <v>0</v>
      </c>
      <c r="AL196" s="344">
        <f t="shared" si="785"/>
        <v>0</v>
      </c>
      <c r="AM196" s="344">
        <f t="shared" si="785"/>
        <v>0</v>
      </c>
      <c r="AN196" s="344">
        <f t="shared" ref="AN196" si="786">ROUND(AN194,-1)</f>
        <v>0</v>
      </c>
      <c r="AO196" s="344">
        <f t="shared" si="785"/>
        <v>0</v>
      </c>
      <c r="AP196" s="344">
        <f t="shared" ref="AP196:AR196" si="787">ROUND(AP194,-1)</f>
        <v>0</v>
      </c>
      <c r="AQ196" s="344">
        <f t="shared" si="787"/>
        <v>0</v>
      </c>
      <c r="AR196" s="344">
        <f t="shared" si="787"/>
        <v>0</v>
      </c>
      <c r="AS196" s="344">
        <f t="shared" si="785"/>
        <v>0</v>
      </c>
      <c r="AT196" s="344">
        <f t="shared" si="785"/>
        <v>0</v>
      </c>
      <c r="AU196" s="344">
        <f t="shared" si="785"/>
        <v>0</v>
      </c>
      <c r="AV196" s="344">
        <f t="shared" ref="AV196:AX196" si="788">ROUND(AV194,-1)</f>
        <v>0</v>
      </c>
      <c r="AW196" s="344">
        <f t="shared" si="788"/>
        <v>0</v>
      </c>
      <c r="AX196" s="344">
        <f t="shared" si="788"/>
        <v>0</v>
      </c>
      <c r="AY196" s="344">
        <f t="shared" si="785"/>
        <v>0</v>
      </c>
      <c r="AZ196" s="344">
        <f t="shared" ref="AZ196:BA196" si="789">ROUND(AZ194,-1)</f>
        <v>0</v>
      </c>
      <c r="BA196" s="344">
        <f t="shared" si="789"/>
        <v>0</v>
      </c>
      <c r="BB196" s="344">
        <f t="shared" si="785"/>
        <v>0</v>
      </c>
      <c r="BC196" s="344">
        <f t="shared" si="785"/>
        <v>0</v>
      </c>
      <c r="BD196" s="344">
        <f t="shared" si="785"/>
        <v>0</v>
      </c>
      <c r="BE196" s="344"/>
      <c r="BF196" s="344"/>
      <c r="BG196" s="344"/>
      <c r="BH196" s="344"/>
      <c r="BI196" s="344">
        <f t="shared" ref="BI196" si="790">ROUND(BI194,-1)</f>
        <v>0</v>
      </c>
      <c r="BJ196" s="344"/>
      <c r="BK196" s="344"/>
      <c r="BL196" s="344"/>
      <c r="BM196" s="344">
        <f t="shared" ref="BM196:BN196" si="791">ROUND(BM194,-1)</f>
        <v>0</v>
      </c>
      <c r="BN196" s="344">
        <f t="shared" si="791"/>
        <v>0</v>
      </c>
      <c r="BO196" s="493"/>
      <c r="BP196" s="493"/>
      <c r="BQ196" s="344">
        <f>ROUND(BQ194,-1)</f>
        <v>0</v>
      </c>
      <c r="BR196" s="344">
        <f t="shared" ref="BR196:CK196" si="792">ROUND(BR194,-1)</f>
        <v>0</v>
      </c>
      <c r="BS196" s="344">
        <f t="shared" ref="BS196:BW196" si="793">ROUND(BS194,-1)</f>
        <v>0</v>
      </c>
      <c r="BT196" s="344">
        <f t="shared" si="793"/>
        <v>0</v>
      </c>
      <c r="BU196" s="344">
        <f t="shared" si="793"/>
        <v>0</v>
      </c>
      <c r="BV196" s="344">
        <f t="shared" si="793"/>
        <v>0</v>
      </c>
      <c r="BW196" s="344">
        <f t="shared" si="793"/>
        <v>0</v>
      </c>
      <c r="BX196" s="344">
        <f t="shared" si="792"/>
        <v>0</v>
      </c>
      <c r="BY196" s="344">
        <f t="shared" si="792"/>
        <v>0</v>
      </c>
      <c r="BZ196" s="344">
        <f t="shared" ref="BZ196" si="794">ROUND(BZ194,-1)</f>
        <v>0</v>
      </c>
      <c r="CA196" s="344">
        <f t="shared" ref="CA196:CB196" si="795">ROUND(CA194,-1)</f>
        <v>0</v>
      </c>
      <c r="CB196" s="344">
        <f t="shared" si="795"/>
        <v>0</v>
      </c>
      <c r="CC196" s="344">
        <f t="shared" si="792"/>
        <v>0</v>
      </c>
      <c r="CD196" s="344">
        <f t="shared" si="792"/>
        <v>0</v>
      </c>
      <c r="CE196" s="344">
        <f t="shared" ref="CE196" si="796">ROUND(CE194,-1)</f>
        <v>0</v>
      </c>
      <c r="CF196" s="344">
        <f t="shared" ref="CF196:CH196" si="797">ROUND(CF194,-1)</f>
        <v>0</v>
      </c>
      <c r="CG196" s="344">
        <f t="shared" si="792"/>
        <v>0</v>
      </c>
      <c r="CH196" s="344">
        <f t="shared" si="797"/>
        <v>0</v>
      </c>
      <c r="CI196" s="344">
        <f t="shared" si="792"/>
        <v>0</v>
      </c>
      <c r="CJ196" s="344">
        <f t="shared" si="792"/>
        <v>0</v>
      </c>
      <c r="CK196" s="344">
        <f t="shared" si="792"/>
        <v>0</v>
      </c>
      <c r="CL196" s="344"/>
      <c r="CM196" s="344"/>
      <c r="CN196" s="344"/>
      <c r="CO196" s="344"/>
      <c r="CP196" s="344">
        <f t="shared" ref="CP196" si="798">ROUND(CP194,-1)</f>
        <v>0</v>
      </c>
      <c r="CQ196" s="344"/>
      <c r="CR196" s="344"/>
      <c r="CS196" s="344"/>
      <c r="CT196" s="344">
        <f t="shared" ref="CT196:CU196" si="799">ROUND(CT194,-1)</f>
        <v>0</v>
      </c>
      <c r="CU196" s="344">
        <f t="shared" si="799"/>
        <v>0</v>
      </c>
      <c r="CV196" s="493"/>
      <c r="CW196" s="493"/>
      <c r="CX196" s="344">
        <f>ROUND(CX194,-1)</f>
        <v>0</v>
      </c>
      <c r="CY196" s="344">
        <f t="shared" ref="CY196:DR196" si="800">ROUND(CY194,-1)</f>
        <v>0</v>
      </c>
      <c r="CZ196" s="344">
        <f t="shared" si="800"/>
        <v>0</v>
      </c>
      <c r="DA196" s="344">
        <f t="shared" si="800"/>
        <v>0</v>
      </c>
      <c r="DB196" s="344">
        <f t="shared" si="800"/>
        <v>0</v>
      </c>
      <c r="DC196" s="344">
        <f t="shared" si="800"/>
        <v>0</v>
      </c>
      <c r="DD196" s="344">
        <f t="shared" ref="DD196:DG196" si="801">ROUND(DD194,-1)</f>
        <v>0</v>
      </c>
      <c r="DE196" s="344">
        <f t="shared" si="801"/>
        <v>0</v>
      </c>
      <c r="DF196" s="344">
        <f t="shared" si="801"/>
        <v>0</v>
      </c>
      <c r="DG196" s="344">
        <f t="shared" si="801"/>
        <v>0</v>
      </c>
      <c r="DH196" s="344">
        <f t="shared" si="800"/>
        <v>0</v>
      </c>
      <c r="DI196" s="344">
        <f t="shared" si="800"/>
        <v>0</v>
      </c>
      <c r="DJ196" s="344">
        <f t="shared" ref="DJ196:DK196" si="802">ROUND(DJ194,-1)</f>
        <v>0</v>
      </c>
      <c r="DK196" s="344">
        <f t="shared" si="802"/>
        <v>0</v>
      </c>
      <c r="DL196" s="344">
        <f t="shared" ref="DL196" si="803">ROUND(DL194,-1)</f>
        <v>0</v>
      </c>
      <c r="DM196" s="344">
        <f t="shared" ref="DM196:DO196" si="804">ROUND(DM194,-1)</f>
        <v>0</v>
      </c>
      <c r="DN196" s="344">
        <f t="shared" si="800"/>
        <v>0</v>
      </c>
      <c r="DO196" s="344">
        <f t="shared" si="804"/>
        <v>0</v>
      </c>
      <c r="DP196" s="344">
        <f t="shared" si="800"/>
        <v>0</v>
      </c>
      <c r="DQ196" s="344">
        <f t="shared" si="800"/>
        <v>0</v>
      </c>
      <c r="DR196" s="344">
        <f t="shared" si="800"/>
        <v>0</v>
      </c>
      <c r="DS196" s="344"/>
      <c r="DT196" s="344"/>
      <c r="DU196" s="344"/>
      <c r="DV196" s="344"/>
      <c r="DW196" s="344">
        <f t="shared" ref="DW196" si="805">ROUND(DW194,-1)</f>
        <v>0</v>
      </c>
      <c r="DX196" s="344"/>
      <c r="DY196" s="344"/>
      <c r="DZ196" s="344"/>
      <c r="EA196" s="344">
        <f t="shared" ref="EA196:EB196" si="806">ROUND(EA194,-1)</f>
        <v>0</v>
      </c>
      <c r="EB196" s="344">
        <f t="shared" si="806"/>
        <v>0</v>
      </c>
      <c r="EC196" s="493"/>
      <c r="ED196" s="493"/>
      <c r="EE196" s="344">
        <f>ROUND(EE194,-1)</f>
        <v>0</v>
      </c>
      <c r="EF196" s="344">
        <f t="shared" ref="EF196:EY196" si="807">ROUND(EF194,-1)</f>
        <v>0</v>
      </c>
      <c r="EG196" s="344">
        <f t="shared" si="807"/>
        <v>0</v>
      </c>
      <c r="EH196" s="344">
        <f t="shared" si="807"/>
        <v>0</v>
      </c>
      <c r="EI196" s="344">
        <f t="shared" si="807"/>
        <v>0</v>
      </c>
      <c r="EJ196" s="344">
        <f t="shared" si="807"/>
        <v>0</v>
      </c>
      <c r="EK196" s="344">
        <f t="shared" ref="EK196:EN196" si="808">ROUND(EK194,-1)</f>
        <v>0</v>
      </c>
      <c r="EL196" s="344">
        <f t="shared" si="808"/>
        <v>0</v>
      </c>
      <c r="EM196" s="344">
        <f t="shared" si="808"/>
        <v>0</v>
      </c>
      <c r="EN196" s="344">
        <f t="shared" si="808"/>
        <v>0</v>
      </c>
      <c r="EO196" s="344">
        <f t="shared" si="807"/>
        <v>0</v>
      </c>
      <c r="EP196" s="344">
        <f t="shared" si="807"/>
        <v>0</v>
      </c>
      <c r="EQ196" s="344">
        <f t="shared" si="807"/>
        <v>0</v>
      </c>
      <c r="ER196" s="344">
        <f t="shared" ref="ER196" si="809">ROUND(ER194,-1)</f>
        <v>0</v>
      </c>
      <c r="ES196" s="344">
        <f t="shared" ref="ES196:EU196" si="810">ROUND(ES194,-1)</f>
        <v>0</v>
      </c>
      <c r="ET196" s="344">
        <f t="shared" si="810"/>
        <v>0</v>
      </c>
      <c r="EU196" s="344">
        <f t="shared" si="810"/>
        <v>0</v>
      </c>
      <c r="EV196" s="344">
        <f t="shared" si="807"/>
        <v>0</v>
      </c>
      <c r="EW196" s="344">
        <f t="shared" si="807"/>
        <v>0</v>
      </c>
      <c r="EX196" s="344">
        <f t="shared" si="807"/>
        <v>0</v>
      </c>
      <c r="EY196" s="344">
        <f t="shared" si="807"/>
        <v>0</v>
      </c>
      <c r="EZ196" s="344"/>
      <c r="FA196" s="344"/>
      <c r="FB196" s="344"/>
      <c r="FC196" s="344"/>
      <c r="FD196" s="344">
        <f t="shared" ref="FD196" si="811">ROUND(FD194,-1)</f>
        <v>0</v>
      </c>
      <c r="FE196" s="344"/>
      <c r="FF196" s="344"/>
      <c r="FG196" s="344"/>
      <c r="FH196" s="344">
        <f t="shared" ref="FH196:FI196" si="812">ROUND(FH194,-1)</f>
        <v>0</v>
      </c>
      <c r="FI196" s="344">
        <f t="shared" si="812"/>
        <v>0</v>
      </c>
      <c r="FJ196" s="493"/>
      <c r="FK196" s="493"/>
      <c r="FL196" s="344">
        <f>ROUND(FL194,-1)</f>
        <v>0</v>
      </c>
      <c r="FM196" s="344">
        <f t="shared" ref="FM196:GB196" si="813">ROUND(FM194,-1)</f>
        <v>0</v>
      </c>
      <c r="FN196" s="344">
        <f t="shared" si="813"/>
        <v>0</v>
      </c>
      <c r="FO196" s="344">
        <f t="shared" si="813"/>
        <v>0</v>
      </c>
      <c r="FP196" s="344">
        <f t="shared" si="813"/>
        <v>0</v>
      </c>
      <c r="FQ196" s="344">
        <f t="shared" si="813"/>
        <v>0</v>
      </c>
      <c r="FR196" s="344">
        <f t="shared" ref="FR196:FU196" si="814">ROUND(FR194,-1)</f>
        <v>0</v>
      </c>
      <c r="FS196" s="344">
        <f t="shared" si="814"/>
        <v>0</v>
      </c>
      <c r="FT196" s="344">
        <f t="shared" si="814"/>
        <v>0</v>
      </c>
      <c r="FU196" s="344">
        <f t="shared" si="814"/>
        <v>0</v>
      </c>
      <c r="FV196" s="344">
        <f t="shared" si="813"/>
        <v>0</v>
      </c>
      <c r="FW196" s="344">
        <f t="shared" si="813"/>
        <v>0</v>
      </c>
      <c r="FX196" s="344">
        <f t="shared" ref="FX196:FY196" si="815">ROUND(FX194,-1)</f>
        <v>0</v>
      </c>
      <c r="FY196" s="344">
        <f t="shared" si="815"/>
        <v>0</v>
      </c>
      <c r="FZ196" s="344">
        <f t="shared" ref="FZ196:GA196" si="816">ROUND(FZ194,-1)</f>
        <v>0</v>
      </c>
      <c r="GA196" s="344">
        <f t="shared" si="816"/>
        <v>0</v>
      </c>
      <c r="GB196" s="344">
        <f t="shared" si="813"/>
        <v>0</v>
      </c>
      <c r="GC196" s="344">
        <f t="shared" ref="GC196:GP196" si="817">ROUND(GC194,-1)</f>
        <v>0</v>
      </c>
      <c r="GD196" s="344">
        <f t="shared" si="817"/>
        <v>0</v>
      </c>
      <c r="GE196" s="344">
        <f t="shared" si="817"/>
        <v>0</v>
      </c>
      <c r="GF196" s="344">
        <f t="shared" si="817"/>
        <v>0</v>
      </c>
      <c r="GG196" s="344"/>
      <c r="GH196" s="344"/>
      <c r="GI196" s="344"/>
      <c r="GJ196" s="344"/>
      <c r="GK196" s="344">
        <f t="shared" si="817"/>
        <v>0</v>
      </c>
      <c r="GL196" s="344"/>
      <c r="GM196" s="344"/>
      <c r="GN196" s="344"/>
      <c r="GO196" s="344">
        <f t="shared" ref="GO196" si="818">ROUND(GO194,-1)</f>
        <v>0</v>
      </c>
      <c r="GP196" s="344">
        <f t="shared" si="817"/>
        <v>0</v>
      </c>
      <c r="GQ196" s="493"/>
      <c r="GR196" s="493"/>
      <c r="GS196" s="344"/>
      <c r="GT196" s="344"/>
      <c r="GU196" s="344"/>
      <c r="GV196" s="344"/>
      <c r="GW196" s="344"/>
      <c r="GX196" s="344"/>
      <c r="GY196" s="344"/>
      <c r="GZ196" s="344"/>
      <c r="HA196" s="344"/>
      <c r="HB196" s="344"/>
      <c r="HC196" s="344"/>
      <c r="HD196" s="344"/>
      <c r="HE196" s="344"/>
      <c r="HF196" s="344"/>
      <c r="HG196" s="344"/>
      <c r="HH196" s="344"/>
      <c r="HI196" s="344"/>
      <c r="HJ196" s="344"/>
      <c r="HK196" s="344"/>
      <c r="HL196" s="344"/>
      <c r="HM196" s="344"/>
      <c r="HN196" s="344"/>
      <c r="HO196" s="344"/>
      <c r="HP196" s="344"/>
      <c r="HQ196" s="344"/>
      <c r="HR196" s="344"/>
      <c r="HS196" s="344"/>
      <c r="HT196" s="344"/>
      <c r="HU196" s="344"/>
      <c r="HV196" s="344"/>
      <c r="HW196" s="344"/>
      <c r="HZ196" s="344">
        <f>SUM(HZ194)</f>
        <v>2047670444</v>
      </c>
      <c r="IA196" s="344">
        <f t="shared" ref="IA196:IN196" si="819">ROUND(IA194,-1)</f>
        <v>1047406400</v>
      </c>
      <c r="IB196" s="344">
        <f t="shared" ref="IB196:IE196" si="820">ROUND(IB194,-1)</f>
        <v>0</v>
      </c>
      <c r="IC196" s="344">
        <f t="shared" si="820"/>
        <v>1047406400</v>
      </c>
      <c r="ID196" s="344">
        <f t="shared" si="820"/>
        <v>0</v>
      </c>
      <c r="IE196" s="344">
        <f t="shared" si="820"/>
        <v>1047406400</v>
      </c>
      <c r="IF196" s="344">
        <f t="shared" si="819"/>
        <v>0</v>
      </c>
      <c r="IG196" s="344">
        <f t="shared" si="819"/>
        <v>0</v>
      </c>
      <c r="IH196" s="344">
        <f t="shared" si="819"/>
        <v>0</v>
      </c>
      <c r="II196" s="344">
        <f t="shared" si="819"/>
        <v>4282706400</v>
      </c>
      <c r="IJ196" s="344">
        <f t="shared" ref="IJ196:IM196" si="821">ROUND(IJ194,-1)</f>
        <v>0</v>
      </c>
      <c r="IK196" s="344">
        <f t="shared" si="821"/>
        <v>0</v>
      </c>
      <c r="IL196" s="344">
        <f t="shared" si="821"/>
        <v>0</v>
      </c>
      <c r="IM196" s="344">
        <f t="shared" si="821"/>
        <v>0</v>
      </c>
      <c r="IN196" s="344">
        <f t="shared" si="819"/>
        <v>1047406400</v>
      </c>
      <c r="IO196" s="344">
        <f t="shared" ref="IO196:IQ196" si="822">ROUND(IO194,-1)</f>
        <v>0</v>
      </c>
      <c r="IP196" s="344">
        <f t="shared" ref="IP196:IT196" si="823">ROUND(IP194,-1)</f>
        <v>0</v>
      </c>
      <c r="IQ196" s="344">
        <f t="shared" si="822"/>
        <v>0</v>
      </c>
      <c r="IR196" s="344">
        <f t="shared" si="823"/>
        <v>0</v>
      </c>
      <c r="IS196" s="344">
        <f t="shared" si="823"/>
        <v>0</v>
      </c>
      <c r="IT196" s="344">
        <f t="shared" si="823"/>
        <v>0</v>
      </c>
      <c r="IU196" s="344"/>
      <c r="IV196" s="344"/>
      <c r="IW196" s="344"/>
      <c r="IX196" s="344"/>
      <c r="IY196" s="344">
        <f t="shared" ref="IY196:JD196" si="824">ROUND(IY194,-1)</f>
        <v>0</v>
      </c>
      <c r="IZ196" s="344"/>
      <c r="JA196" s="344"/>
      <c r="JB196" s="344"/>
      <c r="JC196" s="348">
        <f t="shared" ref="JC196" si="825">ROUND(JC194,-1)</f>
        <v>0</v>
      </c>
      <c r="JD196" s="344">
        <f t="shared" si="824"/>
        <v>1047406400</v>
      </c>
      <c r="JE196" s="589"/>
      <c r="JG196" s="344">
        <f>JG194</f>
        <v>372318766</v>
      </c>
      <c r="JH196" s="344">
        <f t="shared" ref="JH196:JW196" si="826">ROUND(JH194,-1)</f>
        <v>372318770</v>
      </c>
      <c r="JI196" s="344">
        <f t="shared" si="826"/>
        <v>0</v>
      </c>
      <c r="JJ196" s="344">
        <f t="shared" si="826"/>
        <v>433250610</v>
      </c>
      <c r="JK196" s="344">
        <f t="shared" si="826"/>
        <v>0</v>
      </c>
      <c r="JL196" s="344">
        <f t="shared" si="826"/>
        <v>433250610</v>
      </c>
      <c r="JM196" s="344">
        <f t="shared" ref="JM196:JP196" si="827">ROUND(JM194,-1)</f>
        <v>0</v>
      </c>
      <c r="JN196" s="344">
        <f t="shared" si="827"/>
        <v>0</v>
      </c>
      <c r="JO196" s="344">
        <f t="shared" si="827"/>
        <v>0</v>
      </c>
      <c r="JP196" s="344">
        <f t="shared" si="827"/>
        <v>0</v>
      </c>
      <c r="JQ196" s="344">
        <f t="shared" si="826"/>
        <v>0</v>
      </c>
      <c r="JR196" s="344">
        <f t="shared" si="826"/>
        <v>0</v>
      </c>
      <c r="JS196" s="344">
        <f t="shared" ref="JS196:JT196" si="828">ROUND(JS194,-1)</f>
        <v>0</v>
      </c>
      <c r="JT196" s="344">
        <f t="shared" si="828"/>
        <v>0</v>
      </c>
      <c r="JU196" s="344">
        <f t="shared" ref="JU196:JV196" si="829">ROUND(JU194,-1)</f>
        <v>0</v>
      </c>
      <c r="JV196" s="344">
        <f t="shared" si="829"/>
        <v>0</v>
      </c>
      <c r="JW196" s="344">
        <f t="shared" si="826"/>
        <v>0</v>
      </c>
      <c r="JX196" s="344">
        <f t="shared" ref="JX196:KK196" si="830">ROUND(JX194,-1)</f>
        <v>0</v>
      </c>
      <c r="JY196" s="344">
        <f t="shared" si="830"/>
        <v>0</v>
      </c>
      <c r="JZ196" s="344">
        <f t="shared" si="830"/>
        <v>0</v>
      </c>
      <c r="KA196" s="344">
        <f t="shared" si="830"/>
        <v>0</v>
      </c>
      <c r="KB196" s="344">
        <f t="shared" si="830"/>
        <v>0</v>
      </c>
      <c r="KC196" s="344">
        <f t="shared" si="830"/>
        <v>0</v>
      </c>
      <c r="KD196" s="344">
        <f t="shared" si="830"/>
        <v>0</v>
      </c>
      <c r="KE196" s="344">
        <f t="shared" si="830"/>
        <v>0</v>
      </c>
      <c r="KF196" s="344">
        <f t="shared" si="830"/>
        <v>0</v>
      </c>
      <c r="KG196" s="344">
        <f t="shared" si="830"/>
        <v>0</v>
      </c>
      <c r="KH196" s="344">
        <f t="shared" si="830"/>
        <v>0</v>
      </c>
      <c r="KI196" s="344">
        <f t="shared" si="830"/>
        <v>0</v>
      </c>
      <c r="KJ196" s="344">
        <f t="shared" si="830"/>
        <v>0</v>
      </c>
      <c r="KK196" s="344">
        <f t="shared" si="830"/>
        <v>433250610</v>
      </c>
      <c r="KL196" s="589"/>
      <c r="KN196" s="344">
        <f>ROUND(KN194,-1)</f>
        <v>721731930</v>
      </c>
      <c r="KO196" s="344">
        <f t="shared" ref="KO196:LB196" si="831">ROUND(KO194,-1)</f>
        <v>105284810</v>
      </c>
      <c r="KP196" s="344">
        <f t="shared" ref="KP196:KS196" si="832">ROUND(KP194,-1)</f>
        <v>0</v>
      </c>
      <c r="KQ196" s="344">
        <f t="shared" si="832"/>
        <v>721731930</v>
      </c>
      <c r="KR196" s="344">
        <f t="shared" si="832"/>
        <v>0</v>
      </c>
      <c r="KS196" s="344">
        <f t="shared" si="832"/>
        <v>197139810</v>
      </c>
      <c r="KT196" s="344">
        <f t="shared" si="831"/>
        <v>0</v>
      </c>
      <c r="KU196" s="344">
        <f t="shared" si="831"/>
        <v>0</v>
      </c>
      <c r="KV196" s="344">
        <f t="shared" si="831"/>
        <v>0</v>
      </c>
      <c r="KW196" s="344">
        <f t="shared" si="831"/>
        <v>0</v>
      </c>
      <c r="KX196" s="344">
        <f t="shared" ref="KX196:LA196" si="833">ROUND(KX194,-1)</f>
        <v>0</v>
      </c>
      <c r="KY196" s="344">
        <f t="shared" si="833"/>
        <v>0</v>
      </c>
      <c r="KZ196" s="344">
        <f t="shared" si="833"/>
        <v>0</v>
      </c>
      <c r="LA196" s="344">
        <f t="shared" si="833"/>
        <v>0</v>
      </c>
      <c r="LB196" s="344">
        <f t="shared" si="831"/>
        <v>0</v>
      </c>
      <c r="LC196" s="344">
        <f t="shared" ref="LC196:LE196" si="834">ROUND(LC194,-1)</f>
        <v>0</v>
      </c>
      <c r="LD196" s="344">
        <f t="shared" ref="LD196:LH196" si="835">ROUND(LD194,-1)</f>
        <v>0</v>
      </c>
      <c r="LE196" s="344">
        <f t="shared" si="834"/>
        <v>0</v>
      </c>
      <c r="LF196" s="344">
        <f t="shared" si="835"/>
        <v>0</v>
      </c>
      <c r="LG196" s="344">
        <f t="shared" si="835"/>
        <v>0</v>
      </c>
      <c r="LH196" s="344">
        <f t="shared" si="835"/>
        <v>0</v>
      </c>
      <c r="LI196" s="344"/>
      <c r="LJ196" s="344"/>
      <c r="LK196" s="344"/>
      <c r="LL196" s="344"/>
      <c r="LM196" s="344">
        <f t="shared" ref="LM196:LR196" si="836">ROUND(LM194,-1)</f>
        <v>0</v>
      </c>
      <c r="LN196" s="344"/>
      <c r="LO196" s="344"/>
      <c r="LP196" s="344"/>
      <c r="LQ196" s="344">
        <f t="shared" ref="LQ196" si="837">ROUND(LQ194,-1)</f>
        <v>0</v>
      </c>
      <c r="LR196" s="344">
        <f t="shared" si="836"/>
        <v>197139810</v>
      </c>
      <c r="LU196" s="344">
        <f>LU194</f>
        <v>1296099280</v>
      </c>
      <c r="LV196" s="344">
        <f t="shared" ref="LV196:MY196" si="838">LV194</f>
        <v>1296099280</v>
      </c>
      <c r="LW196" s="344">
        <f t="shared" si="838"/>
        <v>0</v>
      </c>
      <c r="LX196" s="344">
        <f t="shared" si="838"/>
        <v>1296099280</v>
      </c>
      <c r="LY196" s="344">
        <f t="shared" si="838"/>
        <v>0</v>
      </c>
      <c r="LZ196" s="344">
        <f t="shared" si="838"/>
        <v>1296099280</v>
      </c>
      <c r="MA196" s="344">
        <f t="shared" si="838"/>
        <v>0</v>
      </c>
      <c r="MB196" s="344">
        <f t="shared" si="838"/>
        <v>0</v>
      </c>
      <c r="MC196" s="344">
        <f t="shared" si="838"/>
        <v>0</v>
      </c>
      <c r="MD196" s="344">
        <f t="shared" si="838"/>
        <v>0</v>
      </c>
      <c r="ME196" s="344">
        <f t="shared" si="838"/>
        <v>0</v>
      </c>
      <c r="MF196" s="344">
        <f t="shared" si="838"/>
        <v>0</v>
      </c>
      <c r="MG196" s="344">
        <f t="shared" si="838"/>
        <v>0</v>
      </c>
      <c r="MH196" s="344">
        <f t="shared" si="838"/>
        <v>0</v>
      </c>
      <c r="MI196" s="344">
        <f t="shared" si="838"/>
        <v>0</v>
      </c>
      <c r="MJ196" s="344">
        <f t="shared" si="838"/>
        <v>0</v>
      </c>
      <c r="MK196" s="344">
        <f t="shared" si="838"/>
        <v>0</v>
      </c>
      <c r="ML196" s="344">
        <f t="shared" si="838"/>
        <v>0</v>
      </c>
      <c r="MM196" s="344">
        <f t="shared" si="838"/>
        <v>0</v>
      </c>
      <c r="MN196" s="344">
        <f t="shared" si="838"/>
        <v>0</v>
      </c>
      <c r="MO196" s="344">
        <f t="shared" si="838"/>
        <v>0</v>
      </c>
      <c r="MP196" s="344">
        <f t="shared" si="838"/>
        <v>0</v>
      </c>
      <c r="MQ196" s="344">
        <f t="shared" si="838"/>
        <v>0</v>
      </c>
      <c r="MR196" s="344">
        <f t="shared" si="838"/>
        <v>0</v>
      </c>
      <c r="MS196" s="344">
        <f t="shared" si="838"/>
        <v>0</v>
      </c>
      <c r="MT196" s="344">
        <f t="shared" si="838"/>
        <v>0</v>
      </c>
      <c r="MU196" s="344">
        <f t="shared" si="838"/>
        <v>0</v>
      </c>
      <c r="MV196" s="344">
        <f t="shared" si="838"/>
        <v>0</v>
      </c>
      <c r="MW196" s="344">
        <f t="shared" si="838"/>
        <v>0</v>
      </c>
      <c r="MX196" s="344">
        <f t="shared" si="838"/>
        <v>0</v>
      </c>
      <c r="MY196" s="344">
        <f t="shared" si="838"/>
        <v>1296099280</v>
      </c>
      <c r="NB196" s="344">
        <f>ROUND(NB194,-1)</f>
        <v>4233845340</v>
      </c>
      <c r="NC196" s="344">
        <f t="shared" ref="NC196:NR196" si="839">ROUND(NC194,-1)</f>
        <v>0</v>
      </c>
      <c r="ND196" s="344">
        <f t="shared" si="839"/>
        <v>0</v>
      </c>
      <c r="NE196" s="344">
        <f t="shared" si="839"/>
        <v>4233845340</v>
      </c>
      <c r="NF196" s="344">
        <f t="shared" si="839"/>
        <v>0</v>
      </c>
      <c r="NG196" s="344">
        <f t="shared" si="839"/>
        <v>0</v>
      </c>
      <c r="NH196" s="344">
        <f t="shared" ref="NH196:NK196" si="840">ROUND(NH194,-1)</f>
        <v>0</v>
      </c>
      <c r="NI196" s="344">
        <f t="shared" si="840"/>
        <v>0</v>
      </c>
      <c r="NJ196" s="344">
        <f t="shared" si="840"/>
        <v>0</v>
      </c>
      <c r="NK196" s="344">
        <f t="shared" si="840"/>
        <v>0</v>
      </c>
      <c r="NL196" s="344">
        <f t="shared" si="839"/>
        <v>0</v>
      </c>
      <c r="NM196" s="344">
        <f t="shared" si="839"/>
        <v>0</v>
      </c>
      <c r="NN196" s="344">
        <f t="shared" ref="NN196:NO196" si="841">ROUND(NN194,-1)</f>
        <v>0</v>
      </c>
      <c r="NO196" s="344">
        <f t="shared" si="841"/>
        <v>0</v>
      </c>
      <c r="NP196" s="344">
        <f t="shared" ref="NP196:NQ196" si="842">ROUND(NP194,-1)</f>
        <v>0</v>
      </c>
      <c r="NQ196" s="344">
        <f t="shared" si="842"/>
        <v>0</v>
      </c>
      <c r="NR196" s="344">
        <f t="shared" si="839"/>
        <v>0</v>
      </c>
      <c r="NS196" s="344">
        <f t="shared" ref="NS196:NV196" si="843">ROUND(NS194,-1)</f>
        <v>0</v>
      </c>
      <c r="NT196" s="344">
        <f t="shared" si="843"/>
        <v>0</v>
      </c>
      <c r="NU196" s="344">
        <f t="shared" si="843"/>
        <v>0</v>
      </c>
      <c r="NV196" s="344">
        <f t="shared" si="843"/>
        <v>0</v>
      </c>
      <c r="NW196" s="344"/>
      <c r="NX196" s="344"/>
      <c r="NY196" s="344"/>
      <c r="NZ196" s="344"/>
      <c r="OA196" s="344">
        <f t="shared" ref="OA196:OF196" si="844">ROUND(OA194,-1)</f>
        <v>0</v>
      </c>
      <c r="OB196" s="344"/>
      <c r="OC196" s="344"/>
      <c r="OD196" s="344"/>
      <c r="OE196" s="344">
        <f t="shared" ref="OE196" si="845">ROUND(OE194,-1)</f>
        <v>0</v>
      </c>
      <c r="OF196" s="344">
        <f t="shared" si="844"/>
        <v>4233845340</v>
      </c>
      <c r="OI196" s="344">
        <f>ROUND(OI194,-1)</f>
        <v>5867581410</v>
      </c>
      <c r="OJ196" s="344">
        <f t="shared" ref="OJ196:OY196" si="846">ROUND(OJ194,-1)</f>
        <v>5867581410</v>
      </c>
      <c r="OK196" s="344">
        <f t="shared" si="846"/>
        <v>0</v>
      </c>
      <c r="OL196" s="344">
        <f t="shared" si="846"/>
        <v>5867581410</v>
      </c>
      <c r="OM196" s="344">
        <f t="shared" si="846"/>
        <v>0</v>
      </c>
      <c r="ON196" s="344">
        <f t="shared" si="846"/>
        <v>0</v>
      </c>
      <c r="OO196" s="344">
        <f t="shared" ref="OO196:OR196" si="847">ROUND(OO194,-1)</f>
        <v>0</v>
      </c>
      <c r="OP196" s="344">
        <f t="shared" si="847"/>
        <v>0</v>
      </c>
      <c r="OQ196" s="344">
        <f t="shared" si="847"/>
        <v>0</v>
      </c>
      <c r="OR196" s="344">
        <f t="shared" si="847"/>
        <v>0</v>
      </c>
      <c r="OS196" s="344">
        <f t="shared" si="846"/>
        <v>0</v>
      </c>
      <c r="OT196" s="344">
        <f t="shared" si="846"/>
        <v>0</v>
      </c>
      <c r="OU196" s="344">
        <f t="shared" ref="OU196:OV196" si="848">ROUND(OU194,-1)</f>
        <v>0</v>
      </c>
      <c r="OV196" s="344">
        <f t="shared" si="848"/>
        <v>0</v>
      </c>
      <c r="OW196" s="344">
        <f t="shared" ref="OW196:OX196" si="849">ROUND(OW194,-1)</f>
        <v>0</v>
      </c>
      <c r="OX196" s="344">
        <f t="shared" si="849"/>
        <v>0</v>
      </c>
      <c r="OY196" s="344">
        <f t="shared" si="846"/>
        <v>0</v>
      </c>
      <c r="OZ196" s="344">
        <f t="shared" ref="OZ196:PC196" si="850">ROUND(OZ194,-1)</f>
        <v>0</v>
      </c>
      <c r="PA196" s="344">
        <f t="shared" si="850"/>
        <v>0</v>
      </c>
      <c r="PB196" s="344">
        <f t="shared" si="850"/>
        <v>0</v>
      </c>
      <c r="PC196" s="344">
        <f t="shared" si="850"/>
        <v>0</v>
      </c>
      <c r="PD196" s="344"/>
      <c r="PE196" s="344"/>
      <c r="PF196" s="344"/>
      <c r="PG196" s="344"/>
      <c r="PH196" s="344">
        <f t="shared" ref="PH196:PM196" si="851">ROUND(PH194,-1)</f>
        <v>0</v>
      </c>
      <c r="PI196" s="344"/>
      <c r="PJ196" s="344"/>
      <c r="PK196" s="344"/>
      <c r="PL196" s="344">
        <f t="shared" ref="PL196" si="852">ROUND(PL194,-1)</f>
        <v>0</v>
      </c>
      <c r="PM196" s="344">
        <f t="shared" si="851"/>
        <v>5867581410</v>
      </c>
      <c r="PP196" s="344">
        <f>ROUND(PP194,-1)</f>
        <v>7924237970</v>
      </c>
      <c r="PQ196" s="344">
        <f t="shared" ref="PQ196:QD196" si="853">ROUND(PQ194,-1)</f>
        <v>0</v>
      </c>
      <c r="PR196" s="344">
        <f t="shared" ref="PR196:PU196" si="854">ROUND(PR194,-1)</f>
        <v>0</v>
      </c>
      <c r="PS196" s="344">
        <f t="shared" si="854"/>
        <v>0</v>
      </c>
      <c r="PT196" s="344">
        <f t="shared" si="854"/>
        <v>0</v>
      </c>
      <c r="PU196" s="344">
        <f t="shared" si="854"/>
        <v>0</v>
      </c>
      <c r="PV196" s="344">
        <f t="shared" si="853"/>
        <v>0</v>
      </c>
      <c r="PW196" s="344">
        <f t="shared" si="853"/>
        <v>0</v>
      </c>
      <c r="PX196" s="344">
        <f t="shared" si="853"/>
        <v>0</v>
      </c>
      <c r="PY196" s="344">
        <f t="shared" si="853"/>
        <v>0</v>
      </c>
      <c r="PZ196" s="344">
        <f t="shared" ref="PZ196:QC196" si="855">ROUND(PZ194,-1)</f>
        <v>0</v>
      </c>
      <c r="QA196" s="344">
        <f t="shared" si="855"/>
        <v>0</v>
      </c>
      <c r="QB196" s="344">
        <f t="shared" si="855"/>
        <v>0</v>
      </c>
      <c r="QC196" s="344">
        <f t="shared" si="855"/>
        <v>0</v>
      </c>
      <c r="QD196" s="344">
        <f t="shared" si="853"/>
        <v>0</v>
      </c>
      <c r="QE196" s="344">
        <f t="shared" ref="QE196:QG196" si="856">ROUND(QE194,-1)</f>
        <v>0</v>
      </c>
      <c r="QF196" s="344">
        <f t="shared" ref="QF196:QJ196" si="857">ROUND(QF194,-1)</f>
        <v>0</v>
      </c>
      <c r="QG196" s="344">
        <f t="shared" si="856"/>
        <v>0</v>
      </c>
      <c r="QH196" s="344">
        <f t="shared" si="857"/>
        <v>0</v>
      </c>
      <c r="QI196" s="344">
        <f t="shared" si="857"/>
        <v>0</v>
      </c>
      <c r="QJ196" s="344">
        <f t="shared" si="857"/>
        <v>0</v>
      </c>
      <c r="QK196" s="344"/>
      <c r="QL196" s="344"/>
      <c r="QM196" s="344"/>
      <c r="QN196" s="344"/>
      <c r="QO196" s="344">
        <f t="shared" ref="QO196:QT196" si="858">ROUND(QO194,-1)</f>
        <v>0</v>
      </c>
      <c r="QP196" s="344"/>
      <c r="QQ196" s="344"/>
      <c r="QR196" s="344"/>
      <c r="QS196" s="344">
        <f t="shared" ref="QS196" si="859">ROUND(QS194,-1)</f>
        <v>0</v>
      </c>
      <c r="QT196" s="344">
        <f t="shared" si="858"/>
        <v>7924237970</v>
      </c>
      <c r="QU196" s="590"/>
      <c r="QV196" s="590"/>
      <c r="QW196" s="344">
        <f>ROUND(QW194,-1)</f>
        <v>0</v>
      </c>
      <c r="QX196" s="344">
        <f t="shared" ref="QX196:RM196" si="860">ROUND(QX194,-1)</f>
        <v>0</v>
      </c>
      <c r="QY196" s="344">
        <f t="shared" si="860"/>
        <v>0</v>
      </c>
      <c r="QZ196" s="344">
        <f t="shared" si="860"/>
        <v>0</v>
      </c>
      <c r="RA196" s="344">
        <f t="shared" si="860"/>
        <v>0</v>
      </c>
      <c r="RB196" s="344">
        <f t="shared" si="860"/>
        <v>0</v>
      </c>
      <c r="RC196" s="344">
        <f t="shared" ref="RC196:RF196" si="861">ROUND(RC194,-1)</f>
        <v>0</v>
      </c>
      <c r="RD196" s="344">
        <f t="shared" si="861"/>
        <v>0</v>
      </c>
      <c r="RE196" s="344">
        <f t="shared" si="861"/>
        <v>0</v>
      </c>
      <c r="RF196" s="344">
        <f t="shared" si="861"/>
        <v>0</v>
      </c>
      <c r="RG196" s="344">
        <f t="shared" si="860"/>
        <v>0</v>
      </c>
      <c r="RH196" s="344">
        <f t="shared" si="860"/>
        <v>0</v>
      </c>
      <c r="RI196" s="344">
        <f t="shared" ref="RI196:RJ196" si="862">ROUND(RI194,-1)</f>
        <v>0</v>
      </c>
      <c r="RJ196" s="344">
        <f t="shared" si="862"/>
        <v>0</v>
      </c>
      <c r="RK196" s="344">
        <f t="shared" ref="RK196:RL196" si="863">ROUND(RK194,-1)</f>
        <v>0</v>
      </c>
      <c r="RL196" s="344">
        <f t="shared" si="863"/>
        <v>0</v>
      </c>
      <c r="RM196" s="344">
        <f t="shared" si="860"/>
        <v>0</v>
      </c>
      <c r="RN196" s="344">
        <f t="shared" ref="RN196:RQ196" si="864">ROUND(RN194,-1)</f>
        <v>0</v>
      </c>
      <c r="RO196" s="344">
        <f t="shared" si="864"/>
        <v>0</v>
      </c>
      <c r="RP196" s="344">
        <f t="shared" si="864"/>
        <v>0</v>
      </c>
      <c r="RQ196" s="344">
        <f t="shared" si="864"/>
        <v>0</v>
      </c>
      <c r="RR196" s="344"/>
      <c r="RS196" s="344"/>
      <c r="RT196" s="344"/>
      <c r="RU196" s="344"/>
      <c r="RV196" s="344">
        <f t="shared" ref="RV196" si="865">ROUND(RV194,-1)</f>
        <v>0</v>
      </c>
      <c r="RW196" s="490"/>
      <c r="RX196" s="490"/>
      <c r="RY196" s="490"/>
      <c r="RZ196" s="490">
        <f t="shared" ref="RZ196" si="866">ROUND(RZ194,-1)</f>
        <v>0</v>
      </c>
      <c r="SA196" s="344">
        <f>ROUND(SA194,-1)</f>
        <v>0</v>
      </c>
    </row>
    <row r="197" spans="1:495" ht="15">
      <c r="A197" s="603">
        <f t="shared" si="349"/>
        <v>185</v>
      </c>
      <c r="B197" s="249"/>
      <c r="C197" s="262"/>
      <c r="D197" s="262"/>
      <c r="E197" s="288"/>
      <c r="F197" s="262"/>
      <c r="G197" s="262"/>
      <c r="H197" s="262"/>
      <c r="I197" s="262"/>
      <c r="J197" s="262"/>
      <c r="K197" s="262"/>
      <c r="L197" s="262"/>
      <c r="M197" s="262"/>
      <c r="N197" s="262"/>
      <c r="O197" s="262"/>
      <c r="P197" s="262"/>
      <c r="Q197" s="262"/>
      <c r="R197" s="262"/>
      <c r="S197" s="262"/>
      <c r="T197" s="262"/>
      <c r="U197" s="262"/>
      <c r="V197" s="262"/>
      <c r="W197" s="262"/>
      <c r="X197" s="289"/>
      <c r="Y197" s="262"/>
      <c r="Z197" s="262"/>
      <c r="AA197" s="262"/>
      <c r="AB197" s="262"/>
      <c r="AC197" s="262"/>
      <c r="AD197" s="262"/>
      <c r="AE197" s="262"/>
      <c r="AF197" s="289"/>
      <c r="AG197" s="289"/>
      <c r="AH197" s="255"/>
      <c r="AI197" s="255"/>
      <c r="AJ197" s="262"/>
      <c r="AK197" s="262"/>
      <c r="AL197" s="288"/>
      <c r="AM197" s="288"/>
      <c r="AN197" s="288"/>
      <c r="AO197" s="288"/>
      <c r="AP197" s="288"/>
      <c r="AQ197" s="288"/>
      <c r="AR197" s="288"/>
      <c r="AS197" s="288"/>
      <c r="AT197" s="288"/>
      <c r="AU197" s="288"/>
      <c r="AV197" s="288"/>
      <c r="AW197" s="288"/>
      <c r="AX197" s="288"/>
      <c r="AY197" s="288"/>
      <c r="AZ197" s="288"/>
      <c r="BA197" s="288"/>
      <c r="BB197" s="262"/>
      <c r="BC197" s="262"/>
      <c r="BD197" s="262"/>
      <c r="BE197" s="262"/>
      <c r="BF197" s="262"/>
      <c r="BG197" s="262"/>
      <c r="BH197" s="262"/>
      <c r="BI197" s="289"/>
      <c r="BJ197" s="289"/>
      <c r="BK197" s="289"/>
      <c r="BL197" s="289"/>
      <c r="BM197" s="289"/>
      <c r="BN197" s="289"/>
      <c r="BO197" s="255"/>
      <c r="BP197" s="255"/>
      <c r="BQ197" s="262"/>
      <c r="BR197" s="262"/>
      <c r="BS197" s="288"/>
      <c r="BT197" s="288"/>
      <c r="BU197" s="288"/>
      <c r="BV197" s="288"/>
      <c r="BW197" s="288"/>
      <c r="BX197" s="288"/>
      <c r="BY197" s="288"/>
      <c r="BZ197" s="288"/>
      <c r="CA197" s="288"/>
      <c r="CB197" s="288"/>
      <c r="CC197" s="288"/>
      <c r="CD197" s="288"/>
      <c r="CE197" s="288"/>
      <c r="CF197" s="288"/>
      <c r="CG197" s="288"/>
      <c r="CH197" s="288"/>
      <c r="CI197" s="262"/>
      <c r="CJ197" s="262"/>
      <c r="CK197" s="262"/>
      <c r="CL197" s="262"/>
      <c r="CM197" s="262"/>
      <c r="CN197" s="262"/>
      <c r="CO197" s="262"/>
      <c r="CP197" s="289"/>
      <c r="CQ197" s="289"/>
      <c r="CR197" s="289"/>
      <c r="CS197" s="289"/>
      <c r="CT197" s="289"/>
      <c r="CU197" s="289"/>
      <c r="CV197" s="255"/>
      <c r="CW197" s="255"/>
      <c r="CX197" s="262"/>
      <c r="CY197" s="262"/>
      <c r="CZ197" s="288"/>
      <c r="DA197" s="288"/>
      <c r="DB197" s="288"/>
      <c r="DC197" s="288"/>
      <c r="DD197" s="288"/>
      <c r="DE197" s="288"/>
      <c r="DF197" s="288"/>
      <c r="DG197" s="288"/>
      <c r="DH197" s="288"/>
      <c r="DI197" s="288"/>
      <c r="DJ197" s="288"/>
      <c r="DK197" s="288"/>
      <c r="DL197" s="288"/>
      <c r="DM197" s="288"/>
      <c r="DN197" s="288"/>
      <c r="DO197" s="288"/>
      <c r="DP197" s="262"/>
      <c r="DQ197" s="262"/>
      <c r="DR197" s="262"/>
      <c r="DS197" s="262"/>
      <c r="DT197" s="262"/>
      <c r="DU197" s="262"/>
      <c r="DV197" s="262"/>
      <c r="DW197" s="289"/>
      <c r="DX197" s="289"/>
      <c r="DY197" s="289"/>
      <c r="DZ197" s="289"/>
      <c r="EA197" s="289"/>
      <c r="EB197" s="289"/>
      <c r="EC197" s="255"/>
      <c r="ED197" s="255"/>
      <c r="EE197" s="262"/>
      <c r="EF197" s="262"/>
      <c r="EG197" s="288"/>
      <c r="EH197" s="288"/>
      <c r="EI197" s="288"/>
      <c r="EJ197" s="288"/>
      <c r="EK197" s="288"/>
      <c r="EL197" s="288"/>
      <c r="EM197" s="288"/>
      <c r="EN197" s="288"/>
      <c r="EO197" s="288"/>
      <c r="EP197" s="288"/>
      <c r="EQ197" s="288"/>
      <c r="ER197" s="288"/>
      <c r="ES197" s="288"/>
      <c r="ET197" s="288"/>
      <c r="EU197" s="288"/>
      <c r="EV197" s="288"/>
      <c r="EW197" s="262"/>
      <c r="EX197" s="262"/>
      <c r="EY197" s="262"/>
      <c r="EZ197" s="262"/>
      <c r="FA197" s="262"/>
      <c r="FB197" s="262"/>
      <c r="FC197" s="262"/>
      <c r="FD197" s="289"/>
      <c r="FE197" s="289"/>
      <c r="FF197" s="289"/>
      <c r="FG197" s="289"/>
      <c r="FH197" s="289"/>
      <c r="FI197" s="289"/>
      <c r="FJ197" s="255"/>
      <c r="FK197" s="255"/>
      <c r="FL197" s="262"/>
      <c r="FM197" s="262"/>
      <c r="FN197" s="288"/>
      <c r="FO197" s="288"/>
      <c r="FP197" s="288"/>
      <c r="FQ197" s="288"/>
      <c r="FR197" s="288"/>
      <c r="FS197" s="288"/>
      <c r="FT197" s="288"/>
      <c r="FU197" s="288"/>
      <c r="FV197" s="288"/>
      <c r="FW197" s="288"/>
      <c r="FX197" s="288"/>
      <c r="FY197" s="288"/>
      <c r="FZ197" s="288"/>
      <c r="GA197" s="288"/>
      <c r="GB197" s="288"/>
      <c r="GC197" s="288"/>
      <c r="GD197" s="262"/>
      <c r="GE197" s="262"/>
      <c r="GF197" s="262"/>
      <c r="GG197" s="262"/>
      <c r="GH197" s="262"/>
      <c r="GI197" s="262"/>
      <c r="GJ197" s="262"/>
      <c r="GK197" s="289"/>
      <c r="GL197" s="289"/>
      <c r="GM197" s="289"/>
      <c r="GN197" s="289"/>
      <c r="GO197" s="289"/>
      <c r="GP197" s="289"/>
      <c r="GQ197" s="255"/>
      <c r="GR197" s="255"/>
      <c r="GS197" s="262"/>
      <c r="GT197" s="262"/>
      <c r="GU197" s="262"/>
      <c r="GV197" s="262"/>
      <c r="GW197" s="262"/>
      <c r="GX197" s="262"/>
      <c r="GY197" s="262"/>
      <c r="GZ197" s="262"/>
      <c r="HA197" s="262"/>
      <c r="HB197" s="262"/>
      <c r="HC197" s="262"/>
      <c r="HD197" s="262"/>
      <c r="HE197" s="262"/>
      <c r="HF197" s="262"/>
      <c r="HG197" s="262"/>
      <c r="HH197" s="262"/>
      <c r="HI197" s="262"/>
      <c r="HJ197" s="262"/>
      <c r="HK197" s="262"/>
      <c r="HL197" s="262"/>
      <c r="HM197" s="262"/>
      <c r="HN197" s="262"/>
      <c r="HO197" s="262"/>
      <c r="HP197" s="262"/>
      <c r="HQ197" s="262"/>
      <c r="HR197" s="289"/>
      <c r="HS197" s="289"/>
      <c r="HT197" s="289"/>
      <c r="HU197" s="289"/>
      <c r="HV197" s="289"/>
      <c r="HW197" s="289"/>
      <c r="HZ197" s="262"/>
      <c r="IA197" s="262"/>
      <c r="IB197" s="262"/>
      <c r="IC197" s="262"/>
      <c r="ID197" s="262"/>
      <c r="IE197" s="262"/>
      <c r="IF197" s="262"/>
      <c r="IG197" s="262"/>
      <c r="IH197" s="262"/>
      <c r="II197" s="290"/>
      <c r="IJ197" s="262"/>
      <c r="IK197" s="262"/>
      <c r="IL197" s="262"/>
      <c r="IM197" s="262"/>
      <c r="IN197" s="262"/>
      <c r="IO197" s="262"/>
      <c r="IP197" s="262"/>
      <c r="IQ197" s="262"/>
      <c r="IR197" s="262"/>
      <c r="IS197" s="262"/>
      <c r="IT197" s="262"/>
      <c r="IU197" s="262"/>
      <c r="IV197" s="262"/>
      <c r="IW197" s="262"/>
      <c r="IX197" s="262"/>
      <c r="IY197" s="289"/>
      <c r="IZ197" s="289"/>
      <c r="JA197" s="289"/>
      <c r="JB197" s="289"/>
      <c r="JC197" s="291"/>
      <c r="JD197" s="292"/>
      <c r="JE197" s="234"/>
      <c r="JG197" s="262"/>
      <c r="JH197" s="262"/>
      <c r="JI197" s="262"/>
      <c r="JJ197" s="293"/>
      <c r="JK197" s="262"/>
      <c r="JL197" s="262"/>
      <c r="JM197" s="262"/>
      <c r="JN197" s="262"/>
      <c r="JO197" s="262"/>
      <c r="JP197" s="262"/>
      <c r="JQ197" s="262"/>
      <c r="JR197" s="262"/>
      <c r="JS197" s="262"/>
      <c r="JT197" s="262"/>
      <c r="JU197" s="262"/>
      <c r="JV197" s="262"/>
      <c r="JW197" s="262"/>
      <c r="JX197" s="262"/>
      <c r="JY197" s="262"/>
      <c r="JZ197" s="262"/>
      <c r="KA197" s="262"/>
      <c r="KB197" s="262"/>
      <c r="KC197" s="262"/>
      <c r="KD197" s="262"/>
      <c r="KE197" s="262"/>
      <c r="KF197" s="289"/>
      <c r="KG197" s="262"/>
      <c r="KH197" s="262"/>
      <c r="KI197" s="262"/>
      <c r="KJ197" s="289"/>
      <c r="KK197" s="289"/>
      <c r="KL197" s="234"/>
      <c r="KN197" s="262"/>
      <c r="KO197" s="262"/>
      <c r="KP197" s="262"/>
      <c r="KQ197" s="262"/>
      <c r="KR197" s="262"/>
      <c r="KS197" s="262"/>
      <c r="KT197" s="262"/>
      <c r="KU197" s="262"/>
      <c r="KV197" s="262"/>
      <c r="KW197" s="262"/>
      <c r="KX197" s="262"/>
      <c r="KY197" s="262"/>
      <c r="KZ197" s="262"/>
      <c r="LA197" s="262"/>
      <c r="LB197" s="262"/>
      <c r="LC197" s="262"/>
      <c r="LD197" s="262"/>
      <c r="LE197" s="262"/>
      <c r="LF197" s="262"/>
      <c r="LG197" s="262"/>
      <c r="LH197" s="262"/>
      <c r="LI197" s="262"/>
      <c r="LJ197" s="262"/>
      <c r="LK197" s="262"/>
      <c r="LL197" s="262"/>
      <c r="LM197" s="289"/>
      <c r="LN197" s="262"/>
      <c r="LO197" s="262"/>
      <c r="LP197" s="262"/>
      <c r="LQ197" s="289"/>
      <c r="LR197" s="289"/>
      <c r="LU197" s="262"/>
      <c r="LV197" s="262"/>
      <c r="LW197" s="262"/>
      <c r="LX197" s="262"/>
      <c r="LY197" s="262"/>
      <c r="LZ197" s="262"/>
      <c r="MA197" s="262"/>
      <c r="MB197" s="262"/>
      <c r="MC197" s="262"/>
      <c r="MD197" s="262"/>
      <c r="ME197" s="262"/>
      <c r="MF197" s="262"/>
      <c r="MG197" s="262"/>
      <c r="MH197" s="262"/>
      <c r="MI197" s="262"/>
      <c r="MJ197" s="262"/>
      <c r="MK197" s="262"/>
      <c r="ML197" s="262"/>
      <c r="MM197" s="262"/>
      <c r="MN197" s="262"/>
      <c r="MO197" s="262"/>
      <c r="MP197" s="262"/>
      <c r="MQ197" s="262"/>
      <c r="MR197" s="262"/>
      <c r="MS197" s="262"/>
      <c r="MT197" s="289"/>
      <c r="MU197" s="262"/>
      <c r="MV197" s="262"/>
      <c r="MW197" s="262"/>
      <c r="MX197" s="289"/>
      <c r="MY197" s="289"/>
      <c r="NB197" s="262"/>
      <c r="NC197" s="262"/>
      <c r="ND197" s="262"/>
      <c r="NE197" s="262"/>
      <c r="NF197" s="262"/>
      <c r="NG197" s="262"/>
      <c r="NH197" s="262"/>
      <c r="NI197" s="262"/>
      <c r="NJ197" s="262"/>
      <c r="NK197" s="262"/>
      <c r="NL197" s="262"/>
      <c r="NM197" s="262"/>
      <c r="NN197" s="262"/>
      <c r="NO197" s="262"/>
      <c r="NP197" s="262"/>
      <c r="NQ197" s="262"/>
      <c r="NR197" s="262"/>
      <c r="NS197" s="262"/>
      <c r="NT197" s="262"/>
      <c r="NU197" s="262"/>
      <c r="NV197" s="262"/>
      <c r="NW197" s="262"/>
      <c r="NX197" s="262"/>
      <c r="NY197" s="262"/>
      <c r="NZ197" s="262"/>
      <c r="OA197" s="289"/>
      <c r="OB197" s="289"/>
      <c r="OC197" s="289"/>
      <c r="OD197" s="289"/>
      <c r="OE197" s="289"/>
      <c r="OF197" s="289"/>
      <c r="OI197" s="262"/>
      <c r="OJ197" s="262"/>
      <c r="OK197" s="262"/>
      <c r="OL197" s="262"/>
      <c r="OM197" s="262"/>
      <c r="ON197" s="262"/>
      <c r="OO197" s="262"/>
      <c r="OP197" s="262"/>
      <c r="OQ197" s="262"/>
      <c r="OR197" s="262"/>
      <c r="OS197" s="262"/>
      <c r="OT197" s="262"/>
      <c r="OU197" s="262"/>
      <c r="OV197" s="262"/>
      <c r="OW197" s="262"/>
      <c r="OX197" s="262"/>
      <c r="OY197" s="262"/>
      <c r="OZ197" s="262"/>
      <c r="PA197" s="262"/>
      <c r="PB197" s="262"/>
      <c r="PC197" s="262"/>
      <c r="PD197" s="262"/>
      <c r="PE197" s="262"/>
      <c r="PF197" s="262"/>
      <c r="PG197" s="262"/>
      <c r="PH197" s="289"/>
      <c r="PI197" s="289"/>
      <c r="PJ197" s="289"/>
      <c r="PK197" s="289"/>
      <c r="PL197" s="289"/>
      <c r="PM197" s="289"/>
      <c r="PP197" s="262"/>
      <c r="PQ197" s="262"/>
      <c r="PR197" s="262"/>
      <c r="PS197" s="262"/>
      <c r="PT197" s="262"/>
      <c r="PU197" s="262"/>
      <c r="PV197" s="262"/>
      <c r="PW197" s="262"/>
      <c r="PX197" s="262"/>
      <c r="PY197" s="262"/>
      <c r="PZ197" s="262"/>
      <c r="QA197" s="262"/>
      <c r="QB197" s="262"/>
      <c r="QC197" s="262"/>
      <c r="QD197" s="262"/>
      <c r="QE197" s="262"/>
      <c r="QF197" s="262"/>
      <c r="QG197" s="262"/>
      <c r="QH197" s="262"/>
      <c r="QI197" s="262"/>
      <c r="QJ197" s="262"/>
      <c r="QK197" s="262"/>
      <c r="QL197" s="262"/>
      <c r="QM197" s="262"/>
      <c r="QN197" s="262"/>
      <c r="QO197" s="289"/>
      <c r="QP197" s="289"/>
      <c r="QQ197" s="289"/>
      <c r="QR197" s="289"/>
      <c r="QS197" s="289"/>
      <c r="QT197" s="289"/>
      <c r="QU197" s="235"/>
      <c r="QV197" s="235"/>
      <c r="QW197" s="262"/>
      <c r="QX197" s="262"/>
      <c r="QY197" s="262"/>
      <c r="QZ197" s="262"/>
      <c r="RA197" s="262"/>
      <c r="RB197" s="262"/>
      <c r="RC197" s="262"/>
      <c r="RD197" s="262"/>
      <c r="RE197" s="262"/>
      <c r="RF197" s="262"/>
      <c r="RG197" s="262"/>
      <c r="RH197" s="262"/>
      <c r="RI197" s="262"/>
      <c r="RJ197" s="262"/>
      <c r="RK197" s="262"/>
      <c r="RL197" s="262"/>
      <c r="RM197" s="262"/>
      <c r="RN197" s="262"/>
      <c r="RO197" s="262"/>
      <c r="RP197" s="262"/>
      <c r="RQ197" s="262"/>
      <c r="RR197" s="262"/>
      <c r="RS197" s="262"/>
      <c r="RT197" s="262"/>
      <c r="RU197" s="262"/>
      <c r="RV197" s="289"/>
      <c r="RW197" s="262"/>
      <c r="RX197" s="262"/>
      <c r="RY197" s="262"/>
      <c r="RZ197" s="289"/>
      <c r="SA197" s="289"/>
    </row>
    <row r="198" spans="1:495" ht="15">
      <c r="A198" s="603">
        <f t="shared" si="349"/>
        <v>186</v>
      </c>
      <c r="B198" s="294" t="s">
        <v>139</v>
      </c>
      <c r="C198" s="295"/>
      <c r="D198" s="294"/>
      <c r="E198" s="294"/>
      <c r="F198" s="294"/>
      <c r="G198" s="294"/>
      <c r="H198" s="294"/>
      <c r="I198" s="294"/>
      <c r="J198" s="294"/>
      <c r="K198" s="294"/>
      <c r="L198" s="294"/>
      <c r="M198" s="294"/>
      <c r="N198" s="294"/>
      <c r="O198" s="294"/>
      <c r="P198" s="294"/>
      <c r="Q198" s="294"/>
      <c r="R198" s="294"/>
      <c r="S198" s="294"/>
      <c r="T198" s="294"/>
      <c r="U198" s="294"/>
      <c r="V198" s="294"/>
      <c r="W198" s="294"/>
      <c r="X198" s="294"/>
      <c r="Y198" s="294"/>
      <c r="Z198" s="294"/>
      <c r="AA198" s="294"/>
      <c r="AB198" s="294"/>
      <c r="AC198" s="294"/>
      <c r="AD198" s="294"/>
      <c r="AE198" s="294"/>
      <c r="AF198" s="294"/>
      <c r="AG198" s="294"/>
      <c r="AH198" s="296"/>
      <c r="AI198" s="296"/>
      <c r="AJ198" s="294"/>
      <c r="AK198" s="294"/>
      <c r="AL198" s="294"/>
      <c r="AM198" s="294"/>
      <c r="AN198" s="294"/>
      <c r="AO198" s="294"/>
      <c r="AP198" s="294"/>
      <c r="AQ198" s="294"/>
      <c r="AR198" s="294"/>
      <c r="AS198" s="294"/>
      <c r="AT198" s="294"/>
      <c r="AU198" s="294"/>
      <c r="AV198" s="294"/>
      <c r="AW198" s="294"/>
      <c r="AX198" s="294"/>
      <c r="AY198" s="294"/>
      <c r="AZ198" s="294"/>
      <c r="BA198" s="294"/>
      <c r="BB198" s="294"/>
      <c r="BC198" s="294"/>
      <c r="BD198" s="294"/>
      <c r="BE198" s="294"/>
      <c r="BF198" s="294"/>
      <c r="BG198" s="294"/>
      <c r="BH198" s="294"/>
      <c r="BI198" s="294"/>
      <c r="BJ198" s="294"/>
      <c r="BK198" s="294"/>
      <c r="BL198" s="294"/>
      <c r="BM198" s="294"/>
      <c r="BN198" s="294"/>
      <c r="BO198" s="296"/>
      <c r="BP198" s="296"/>
      <c r="BQ198" s="294"/>
      <c r="BR198" s="294"/>
      <c r="BS198" s="294"/>
      <c r="BT198" s="294"/>
      <c r="BU198" s="294"/>
      <c r="BV198" s="294"/>
      <c r="BW198" s="294"/>
      <c r="BX198" s="294"/>
      <c r="BY198" s="294"/>
      <c r="BZ198" s="294"/>
      <c r="CA198" s="294"/>
      <c r="CB198" s="294"/>
      <c r="CC198" s="294"/>
      <c r="CD198" s="294"/>
      <c r="CE198" s="294"/>
      <c r="CF198" s="294"/>
      <c r="CG198" s="294"/>
      <c r="CH198" s="294"/>
      <c r="CI198" s="294"/>
      <c r="CJ198" s="294"/>
      <c r="CK198" s="294"/>
      <c r="CL198" s="294"/>
      <c r="CM198" s="294"/>
      <c r="CN198" s="294"/>
      <c r="CO198" s="294"/>
      <c r="CP198" s="294"/>
      <c r="CQ198" s="294"/>
      <c r="CR198" s="294"/>
      <c r="CS198" s="294"/>
      <c r="CT198" s="294"/>
      <c r="CU198" s="294"/>
      <c r="CV198" s="296"/>
      <c r="CW198" s="296"/>
      <c r="CX198" s="294"/>
      <c r="CY198" s="294"/>
      <c r="CZ198" s="294"/>
      <c r="DA198" s="294"/>
      <c r="DB198" s="294"/>
      <c r="DC198" s="294"/>
      <c r="DD198" s="294"/>
      <c r="DE198" s="294"/>
      <c r="DF198" s="294"/>
      <c r="DG198" s="294"/>
      <c r="DH198" s="294"/>
      <c r="DI198" s="294"/>
      <c r="DJ198" s="294"/>
      <c r="DK198" s="294"/>
      <c r="DL198" s="294"/>
      <c r="DM198" s="294"/>
      <c r="DN198" s="294"/>
      <c r="DO198" s="294"/>
      <c r="DP198" s="294"/>
      <c r="DQ198" s="294"/>
      <c r="DR198" s="294"/>
      <c r="DS198" s="294"/>
      <c r="DT198" s="294"/>
      <c r="DU198" s="294"/>
      <c r="DV198" s="294"/>
      <c r="DW198" s="294"/>
      <c r="DX198" s="294"/>
      <c r="DY198" s="294"/>
      <c r="DZ198" s="294"/>
      <c r="EA198" s="294"/>
      <c r="EB198" s="294"/>
      <c r="EC198" s="296"/>
      <c r="ED198" s="296"/>
      <c r="EE198" s="294"/>
      <c r="EF198" s="294"/>
      <c r="EG198" s="294"/>
      <c r="EH198" s="294"/>
      <c r="EI198" s="294"/>
      <c r="EJ198" s="294"/>
      <c r="EK198" s="294"/>
      <c r="EL198" s="294"/>
      <c r="EM198" s="294"/>
      <c r="EN198" s="294"/>
      <c r="EO198" s="294"/>
      <c r="EP198" s="294"/>
      <c r="EQ198" s="294"/>
      <c r="ER198" s="294"/>
      <c r="ES198" s="294"/>
      <c r="ET198" s="294"/>
      <c r="EU198" s="294"/>
      <c r="EV198" s="294"/>
      <c r="EW198" s="294"/>
      <c r="EX198" s="294"/>
      <c r="EY198" s="294"/>
      <c r="EZ198" s="294"/>
      <c r="FA198" s="294"/>
      <c r="FB198" s="294"/>
      <c r="FC198" s="294"/>
      <c r="FD198" s="294"/>
      <c r="FE198" s="294"/>
      <c r="FF198" s="294"/>
      <c r="FG198" s="294"/>
      <c r="FH198" s="294"/>
      <c r="FI198" s="294"/>
      <c r="FJ198" s="296"/>
      <c r="FK198" s="296"/>
      <c r="FL198" s="294"/>
      <c r="FM198" s="294"/>
      <c r="FN198" s="294"/>
      <c r="FO198" s="294"/>
      <c r="FP198" s="294"/>
      <c r="FQ198" s="294"/>
      <c r="FR198" s="294"/>
      <c r="FS198" s="294"/>
      <c r="FT198" s="294"/>
      <c r="FU198" s="294"/>
      <c r="FV198" s="294"/>
      <c r="FW198" s="294"/>
      <c r="FX198" s="294"/>
      <c r="FY198" s="294"/>
      <c r="FZ198" s="294"/>
      <c r="GA198" s="294"/>
      <c r="GB198" s="294"/>
      <c r="GC198" s="294"/>
      <c r="GD198" s="294"/>
      <c r="GE198" s="294"/>
      <c r="GF198" s="294"/>
      <c r="GG198" s="294"/>
      <c r="GH198" s="294"/>
      <c r="GI198" s="294"/>
      <c r="GJ198" s="294"/>
      <c r="GK198" s="294"/>
      <c r="GL198" s="294"/>
      <c r="GM198" s="294"/>
      <c r="GN198" s="294"/>
      <c r="GO198" s="294"/>
      <c r="GP198" s="294"/>
      <c r="GQ198" s="296"/>
      <c r="GR198" s="296"/>
      <c r="GS198" s="294"/>
      <c r="GT198" s="294"/>
      <c r="GU198" s="294"/>
      <c r="GV198" s="294"/>
      <c r="GW198" s="294"/>
      <c r="GX198" s="294"/>
      <c r="GY198" s="294"/>
      <c r="GZ198" s="294"/>
      <c r="HA198" s="294"/>
      <c r="HB198" s="294"/>
      <c r="HC198" s="294"/>
      <c r="HD198" s="294"/>
      <c r="HE198" s="294"/>
      <c r="HF198" s="294"/>
      <c r="HG198" s="294"/>
      <c r="HH198" s="294"/>
      <c r="HI198" s="294"/>
      <c r="HJ198" s="294"/>
      <c r="HK198" s="294"/>
      <c r="HL198" s="294"/>
      <c r="HM198" s="294"/>
      <c r="HN198" s="294"/>
      <c r="HO198" s="294"/>
      <c r="HP198" s="294"/>
      <c r="HQ198" s="294"/>
      <c r="HR198" s="294"/>
      <c r="HS198" s="294"/>
      <c r="HT198" s="294"/>
      <c r="HU198" s="294"/>
      <c r="HV198" s="294"/>
      <c r="HW198" s="294"/>
      <c r="HZ198" s="294"/>
      <c r="IA198" s="294"/>
      <c r="IB198" s="294"/>
      <c r="IC198" s="294"/>
      <c r="ID198" s="294"/>
      <c r="IE198" s="294"/>
      <c r="IF198" s="294"/>
      <c r="IG198" s="294"/>
      <c r="IH198" s="294"/>
      <c r="II198" s="297"/>
      <c r="IJ198" s="294"/>
      <c r="IK198" s="294"/>
      <c r="IL198" s="294"/>
      <c r="IM198" s="294"/>
      <c r="IN198" s="294"/>
      <c r="IO198" s="294"/>
      <c r="IP198" s="294"/>
      <c r="IQ198" s="294"/>
      <c r="IR198" s="294"/>
      <c r="IS198" s="294"/>
      <c r="IT198" s="294"/>
      <c r="IU198" s="294"/>
      <c r="IV198" s="294"/>
      <c r="IW198" s="294"/>
      <c r="IX198" s="294"/>
      <c r="IY198" s="294"/>
      <c r="IZ198" s="294"/>
      <c r="JA198" s="294"/>
      <c r="JB198" s="294"/>
      <c r="JC198" s="298"/>
      <c r="JD198" s="294"/>
      <c r="JE198" s="234"/>
      <c r="JG198" s="294"/>
      <c r="JH198" s="294"/>
      <c r="JI198" s="294"/>
      <c r="JJ198" s="299"/>
      <c r="JK198" s="294"/>
      <c r="JL198" s="294"/>
      <c r="JM198" s="294"/>
      <c r="JN198" s="294"/>
      <c r="JO198" s="294"/>
      <c r="JP198" s="294"/>
      <c r="JQ198" s="294"/>
      <c r="JR198" s="294"/>
      <c r="JS198" s="294"/>
      <c r="JT198" s="294"/>
      <c r="JU198" s="294"/>
      <c r="JV198" s="294"/>
      <c r="JW198" s="294"/>
      <c r="JX198" s="294"/>
      <c r="JY198" s="294"/>
      <c r="JZ198" s="294"/>
      <c r="KA198" s="294"/>
      <c r="KB198" s="294"/>
      <c r="KC198" s="294"/>
      <c r="KD198" s="294"/>
      <c r="KE198" s="294"/>
      <c r="KF198" s="294"/>
      <c r="KG198" s="300"/>
      <c r="KH198" s="300"/>
      <c r="KI198" s="300"/>
      <c r="KJ198" s="300"/>
      <c r="KK198" s="294"/>
      <c r="KL198" s="234"/>
      <c r="KN198" s="294"/>
      <c r="KO198" s="294"/>
      <c r="KP198" s="294"/>
      <c r="KQ198" s="294"/>
      <c r="KR198" s="294"/>
      <c r="KS198" s="294"/>
      <c r="KT198" s="294"/>
      <c r="KU198" s="294"/>
      <c r="KV198" s="294"/>
      <c r="KW198" s="294"/>
      <c r="KX198" s="294"/>
      <c r="KY198" s="294"/>
      <c r="KZ198" s="294"/>
      <c r="LA198" s="294"/>
      <c r="LB198" s="294"/>
      <c r="LC198" s="294"/>
      <c r="LD198" s="294"/>
      <c r="LE198" s="294"/>
      <c r="LF198" s="294"/>
      <c r="LG198" s="294"/>
      <c r="LH198" s="294"/>
      <c r="LI198" s="294"/>
      <c r="LJ198" s="294"/>
      <c r="LK198" s="294"/>
      <c r="LL198" s="294"/>
      <c r="LM198" s="294"/>
      <c r="LN198" s="294"/>
      <c r="LO198" s="294"/>
      <c r="LP198" s="294"/>
      <c r="LQ198" s="294"/>
      <c r="LR198" s="294"/>
      <c r="LU198" s="294"/>
      <c r="LV198" s="294"/>
      <c r="LW198" s="294"/>
      <c r="LX198" s="294"/>
      <c r="LY198" s="294"/>
      <c r="LZ198" s="294"/>
      <c r="MA198" s="294"/>
      <c r="MB198" s="294"/>
      <c r="MC198" s="294"/>
      <c r="MD198" s="294"/>
      <c r="ME198" s="294"/>
      <c r="MF198" s="294"/>
      <c r="MG198" s="294"/>
      <c r="MH198" s="294"/>
      <c r="MI198" s="294"/>
      <c r="MJ198" s="294"/>
      <c r="MK198" s="294"/>
      <c r="ML198" s="294"/>
      <c r="MM198" s="294"/>
      <c r="MN198" s="294"/>
      <c r="MO198" s="294"/>
      <c r="MP198" s="294"/>
      <c r="MQ198" s="294"/>
      <c r="MR198" s="294"/>
      <c r="MS198" s="294"/>
      <c r="MT198" s="294"/>
      <c r="MU198" s="300"/>
      <c r="MV198" s="300"/>
      <c r="MW198" s="300"/>
      <c r="MX198" s="300"/>
      <c r="MY198" s="294"/>
      <c r="NB198" s="294"/>
      <c r="NC198" s="294"/>
      <c r="ND198" s="294"/>
      <c r="NE198" s="294"/>
      <c r="NF198" s="294"/>
      <c r="NG198" s="294"/>
      <c r="NH198" s="294"/>
      <c r="NI198" s="294"/>
      <c r="NJ198" s="294"/>
      <c r="NK198" s="294"/>
      <c r="NL198" s="294"/>
      <c r="NM198" s="294"/>
      <c r="NN198" s="294"/>
      <c r="NO198" s="294"/>
      <c r="NP198" s="294"/>
      <c r="NQ198" s="294"/>
      <c r="NR198" s="294"/>
      <c r="NS198" s="294"/>
      <c r="NT198" s="294"/>
      <c r="NU198" s="294"/>
      <c r="NV198" s="294"/>
      <c r="NW198" s="294"/>
      <c r="NX198" s="294"/>
      <c r="NY198" s="294"/>
      <c r="NZ198" s="294"/>
      <c r="OA198" s="294"/>
      <c r="OB198" s="294"/>
      <c r="OC198" s="294"/>
      <c r="OD198" s="294"/>
      <c r="OE198" s="294"/>
      <c r="OF198" s="294"/>
      <c r="OI198" s="294"/>
      <c r="OJ198" s="294"/>
      <c r="OK198" s="294"/>
      <c r="OL198" s="294"/>
      <c r="OM198" s="294"/>
      <c r="ON198" s="294"/>
      <c r="OO198" s="294"/>
      <c r="OP198" s="294"/>
      <c r="OQ198" s="294"/>
      <c r="OR198" s="294"/>
      <c r="OS198" s="294"/>
      <c r="OT198" s="294"/>
      <c r="OU198" s="294"/>
      <c r="OV198" s="294"/>
      <c r="OW198" s="294"/>
      <c r="OX198" s="294"/>
      <c r="OY198" s="294"/>
      <c r="OZ198" s="294"/>
      <c r="PA198" s="294"/>
      <c r="PB198" s="294"/>
      <c r="PC198" s="294"/>
      <c r="PD198" s="294"/>
      <c r="PE198" s="294"/>
      <c r="PF198" s="294"/>
      <c r="PG198" s="294"/>
      <c r="PH198" s="294"/>
      <c r="PI198" s="294"/>
      <c r="PJ198" s="294"/>
      <c r="PK198" s="294"/>
      <c r="PL198" s="294"/>
      <c r="PM198" s="294"/>
      <c r="PP198" s="294"/>
      <c r="PQ198" s="294"/>
      <c r="PR198" s="294"/>
      <c r="PS198" s="294"/>
      <c r="PT198" s="294"/>
      <c r="PU198" s="294"/>
      <c r="PV198" s="294"/>
      <c r="PW198" s="294"/>
      <c r="PX198" s="294"/>
      <c r="PY198" s="294"/>
      <c r="PZ198" s="294"/>
      <c r="QA198" s="294"/>
      <c r="QB198" s="294"/>
      <c r="QC198" s="294"/>
      <c r="QD198" s="294"/>
      <c r="QE198" s="294"/>
      <c r="QF198" s="294"/>
      <c r="QG198" s="294"/>
      <c r="QH198" s="294"/>
      <c r="QI198" s="294"/>
      <c r="QJ198" s="294"/>
      <c r="QK198" s="294"/>
      <c r="QL198" s="294"/>
      <c r="QM198" s="294"/>
      <c r="QN198" s="294"/>
      <c r="QO198" s="294"/>
      <c r="QP198" s="294"/>
      <c r="QQ198" s="294"/>
      <c r="QR198" s="294"/>
      <c r="QS198" s="294"/>
      <c r="QT198" s="294"/>
      <c r="QU198" s="235"/>
      <c r="QV198" s="235"/>
      <c r="QW198" s="294"/>
      <c r="QX198" s="294"/>
      <c r="QY198" s="294"/>
      <c r="QZ198" s="294"/>
      <c r="RA198" s="294"/>
      <c r="RB198" s="294"/>
      <c r="RC198" s="294"/>
      <c r="RD198" s="294"/>
      <c r="RE198" s="294"/>
      <c r="RF198" s="294"/>
      <c r="RG198" s="294"/>
      <c r="RH198" s="294"/>
      <c r="RI198" s="294"/>
      <c r="RJ198" s="294"/>
      <c r="RK198" s="294"/>
      <c r="RL198" s="294"/>
      <c r="RM198" s="294"/>
      <c r="RN198" s="294"/>
      <c r="RO198" s="294"/>
      <c r="RP198" s="294"/>
      <c r="RQ198" s="294"/>
      <c r="RR198" s="294"/>
      <c r="RS198" s="294"/>
      <c r="RT198" s="294"/>
      <c r="RU198" s="294"/>
      <c r="RV198" s="294"/>
      <c r="RW198" s="294"/>
      <c r="RX198" s="294"/>
      <c r="RY198" s="294"/>
      <c r="RZ198" s="294"/>
      <c r="SA198" s="294"/>
    </row>
    <row r="199" spans="1:495" ht="15" hidden="1" outlineLevel="1">
      <c r="A199" s="603">
        <f t="shared" si="349"/>
        <v>187</v>
      </c>
      <c r="B199" s="301" t="s">
        <v>140</v>
      </c>
      <c r="C199" s="237"/>
      <c r="D199" s="302"/>
      <c r="E199" s="302"/>
      <c r="F199" s="303"/>
      <c r="G199" s="303"/>
      <c r="H199" s="303"/>
      <c r="I199" s="303"/>
      <c r="J199" s="303"/>
      <c r="K199" s="303"/>
      <c r="L199" s="303"/>
      <c r="M199" s="303"/>
      <c r="N199" s="303"/>
      <c r="O199" s="303"/>
      <c r="P199" s="303"/>
      <c r="Q199" s="303"/>
      <c r="R199" s="303"/>
      <c r="S199" s="303"/>
      <c r="T199" s="303"/>
      <c r="U199" s="303"/>
      <c r="V199" s="303"/>
      <c r="W199" s="303"/>
      <c r="X199" s="303"/>
      <c r="Y199" s="303"/>
      <c r="Z199" s="303"/>
      <c r="AA199" s="303"/>
      <c r="AB199" s="303"/>
      <c r="AC199" s="303"/>
      <c r="AD199" s="303"/>
      <c r="AE199" s="303"/>
      <c r="AF199" s="303"/>
      <c r="AG199" s="303"/>
      <c r="AH199" s="296"/>
      <c r="AI199" s="296"/>
      <c r="AJ199" s="236"/>
      <c r="AK199" s="302"/>
      <c r="AL199" s="302"/>
      <c r="AM199" s="302"/>
      <c r="AN199" s="302"/>
      <c r="AO199" s="302"/>
      <c r="AP199" s="302"/>
      <c r="AQ199" s="302"/>
      <c r="AR199" s="302"/>
      <c r="AS199" s="302"/>
      <c r="AT199" s="302"/>
      <c r="AU199" s="302"/>
      <c r="AV199" s="302"/>
      <c r="AW199" s="302"/>
      <c r="AX199" s="302"/>
      <c r="AY199" s="302"/>
      <c r="AZ199" s="302"/>
      <c r="BA199" s="302"/>
      <c r="BB199" s="303"/>
      <c r="BC199" s="303"/>
      <c r="BD199" s="303"/>
      <c r="BE199" s="303"/>
      <c r="BF199" s="303"/>
      <c r="BG199" s="303"/>
      <c r="BH199" s="303"/>
      <c r="BI199" s="303"/>
      <c r="BJ199" s="303"/>
      <c r="BK199" s="303"/>
      <c r="BL199" s="303"/>
      <c r="BM199" s="303"/>
      <c r="BN199" s="303"/>
      <c r="BO199" s="296"/>
      <c r="BP199" s="296"/>
      <c r="BQ199" s="236"/>
      <c r="BR199" s="302"/>
      <c r="BS199" s="302"/>
      <c r="BT199" s="302"/>
      <c r="BU199" s="302"/>
      <c r="BV199" s="302"/>
      <c r="BW199" s="302"/>
      <c r="BX199" s="302"/>
      <c r="BY199" s="302"/>
      <c r="BZ199" s="302"/>
      <c r="CA199" s="302"/>
      <c r="CB199" s="302"/>
      <c r="CC199" s="302"/>
      <c r="CD199" s="302"/>
      <c r="CE199" s="302"/>
      <c r="CF199" s="302"/>
      <c r="CG199" s="302"/>
      <c r="CH199" s="302"/>
      <c r="CI199" s="303"/>
      <c r="CJ199" s="303"/>
      <c r="CK199" s="303"/>
      <c r="CL199" s="303"/>
      <c r="CM199" s="303"/>
      <c r="CN199" s="303"/>
      <c r="CO199" s="303"/>
      <c r="CP199" s="303"/>
      <c r="CQ199" s="303"/>
      <c r="CR199" s="303"/>
      <c r="CS199" s="303"/>
      <c r="CT199" s="303"/>
      <c r="CU199" s="303"/>
      <c r="CV199" s="296"/>
      <c r="CW199" s="296"/>
      <c r="CX199" s="236"/>
      <c r="CY199" s="302"/>
      <c r="CZ199" s="302"/>
      <c r="DA199" s="302"/>
      <c r="DB199" s="302"/>
      <c r="DC199" s="302"/>
      <c r="DD199" s="302"/>
      <c r="DE199" s="302"/>
      <c r="DF199" s="302"/>
      <c r="DG199" s="302"/>
      <c r="DH199" s="302"/>
      <c r="DI199" s="302"/>
      <c r="DJ199" s="302"/>
      <c r="DK199" s="302"/>
      <c r="DL199" s="302"/>
      <c r="DM199" s="302"/>
      <c r="DN199" s="302"/>
      <c r="DO199" s="302"/>
      <c r="DP199" s="303"/>
      <c r="DQ199" s="303"/>
      <c r="DR199" s="303"/>
      <c r="DS199" s="303"/>
      <c r="DT199" s="303"/>
      <c r="DU199" s="303"/>
      <c r="DV199" s="303"/>
      <c r="DW199" s="303"/>
      <c r="DX199" s="303"/>
      <c r="DY199" s="303"/>
      <c r="DZ199" s="303"/>
      <c r="EA199" s="303"/>
      <c r="EB199" s="303"/>
      <c r="EC199" s="296"/>
      <c r="ED199" s="296"/>
      <c r="EE199" s="236"/>
      <c r="EF199" s="302"/>
      <c r="EG199" s="302"/>
      <c r="EH199" s="302"/>
      <c r="EI199" s="302"/>
      <c r="EJ199" s="302"/>
      <c r="EK199" s="302"/>
      <c r="EL199" s="302"/>
      <c r="EM199" s="302"/>
      <c r="EN199" s="302"/>
      <c r="EO199" s="302"/>
      <c r="EP199" s="302"/>
      <c r="EQ199" s="302"/>
      <c r="ER199" s="302"/>
      <c r="ES199" s="302"/>
      <c r="ET199" s="302"/>
      <c r="EU199" s="302"/>
      <c r="EV199" s="302"/>
      <c r="EW199" s="303"/>
      <c r="EX199" s="303"/>
      <c r="EY199" s="303"/>
      <c r="EZ199" s="303"/>
      <c r="FA199" s="303"/>
      <c r="FB199" s="303"/>
      <c r="FC199" s="303"/>
      <c r="FD199" s="303"/>
      <c r="FE199" s="303"/>
      <c r="FF199" s="303"/>
      <c r="FG199" s="303"/>
      <c r="FH199" s="303"/>
      <c r="FI199" s="303"/>
      <c r="FJ199" s="296"/>
      <c r="FK199" s="296"/>
      <c r="FL199" s="236"/>
      <c r="FM199" s="302"/>
      <c r="FN199" s="302"/>
      <c r="FO199" s="302"/>
      <c r="FP199" s="302"/>
      <c r="FQ199" s="302"/>
      <c r="FR199" s="302"/>
      <c r="FS199" s="302"/>
      <c r="FT199" s="302"/>
      <c r="FU199" s="302"/>
      <c r="FV199" s="302"/>
      <c r="FW199" s="302"/>
      <c r="FX199" s="302"/>
      <c r="FY199" s="302"/>
      <c r="FZ199" s="302"/>
      <c r="GA199" s="302"/>
      <c r="GB199" s="302"/>
      <c r="GC199" s="302"/>
      <c r="GD199" s="303"/>
      <c r="GE199" s="303"/>
      <c r="GF199" s="303"/>
      <c r="GG199" s="303"/>
      <c r="GH199" s="303"/>
      <c r="GI199" s="303"/>
      <c r="GJ199" s="303"/>
      <c r="GK199" s="303"/>
      <c r="GL199" s="303"/>
      <c r="GM199" s="303"/>
      <c r="GN199" s="303"/>
      <c r="GO199" s="303"/>
      <c r="GP199" s="303"/>
      <c r="GQ199" s="296"/>
      <c r="GR199" s="296"/>
      <c r="GS199" s="236"/>
      <c r="GT199" s="302"/>
      <c r="GU199" s="302"/>
      <c r="GV199" s="302"/>
      <c r="GW199" s="302"/>
      <c r="GX199" s="302"/>
      <c r="GY199" s="302"/>
      <c r="GZ199" s="302"/>
      <c r="HA199" s="302"/>
      <c r="HB199" s="302"/>
      <c r="HC199" s="302"/>
      <c r="HD199" s="302"/>
      <c r="HE199" s="302"/>
      <c r="HF199" s="302"/>
      <c r="HG199" s="302"/>
      <c r="HH199" s="302"/>
      <c r="HI199" s="302"/>
      <c r="HJ199" s="302"/>
      <c r="HK199" s="303"/>
      <c r="HL199" s="303"/>
      <c r="HM199" s="303"/>
      <c r="HN199" s="303"/>
      <c r="HO199" s="303"/>
      <c r="HP199" s="303"/>
      <c r="HQ199" s="303"/>
      <c r="HR199" s="303"/>
      <c r="HS199" s="303"/>
      <c r="HT199" s="303"/>
      <c r="HU199" s="303"/>
      <c r="HV199" s="303"/>
      <c r="HW199" s="303"/>
      <c r="HZ199" s="236"/>
      <c r="IA199" s="302"/>
      <c r="IB199" s="302"/>
      <c r="IC199" s="304"/>
      <c r="ID199" s="304"/>
      <c r="IE199" s="302"/>
      <c r="IF199" s="305"/>
      <c r="IG199" s="302"/>
      <c r="IH199" s="302"/>
      <c r="II199" s="306"/>
      <c r="IJ199" s="302"/>
      <c r="IK199" s="302"/>
      <c r="IL199" s="302"/>
      <c r="IM199" s="302"/>
      <c r="IN199" s="302"/>
      <c r="IO199" s="302"/>
      <c r="IP199" s="302"/>
      <c r="IQ199" s="302"/>
      <c r="IR199" s="303"/>
      <c r="IS199" s="303"/>
      <c r="IT199" s="303"/>
      <c r="IU199" s="303"/>
      <c r="IV199" s="303"/>
      <c r="IW199" s="303"/>
      <c r="IX199" s="303"/>
      <c r="IY199" s="303"/>
      <c r="IZ199" s="303"/>
      <c r="JA199" s="303"/>
      <c r="JB199" s="303"/>
      <c r="JC199" s="307"/>
      <c r="JD199" s="302"/>
      <c r="JE199" s="234"/>
      <c r="JG199" s="236"/>
      <c r="JH199" s="302"/>
      <c r="JI199" s="302"/>
      <c r="JJ199" s="308"/>
      <c r="JK199" s="302"/>
      <c r="JL199" s="302"/>
      <c r="JM199" s="302"/>
      <c r="JN199" s="302"/>
      <c r="JO199" s="302"/>
      <c r="JP199" s="302"/>
      <c r="JQ199" s="302"/>
      <c r="JR199" s="302"/>
      <c r="JS199" s="302"/>
      <c r="JT199" s="302"/>
      <c r="JU199" s="302"/>
      <c r="JV199" s="302"/>
      <c r="JW199" s="302"/>
      <c r="JX199" s="302"/>
      <c r="JY199" s="303"/>
      <c r="JZ199" s="303"/>
      <c r="KA199" s="303"/>
      <c r="KB199" s="303"/>
      <c r="KC199" s="303"/>
      <c r="KD199" s="303"/>
      <c r="KE199" s="303"/>
      <c r="KF199" s="303"/>
      <c r="KG199" s="303"/>
      <c r="KH199" s="303"/>
      <c r="KI199" s="303"/>
      <c r="KJ199" s="303"/>
      <c r="KK199" s="303"/>
      <c r="KL199" s="234"/>
      <c r="KN199" s="236"/>
      <c r="KO199" s="302"/>
      <c r="KP199" s="302"/>
      <c r="KQ199" s="309"/>
      <c r="KR199" s="310"/>
      <c r="KS199" s="302"/>
      <c r="KT199" s="302"/>
      <c r="KU199" s="302"/>
      <c r="KV199" s="302"/>
      <c r="KW199" s="302"/>
      <c r="KX199" s="302"/>
      <c r="KY199" s="302"/>
      <c r="KZ199" s="302"/>
      <c r="LA199" s="302"/>
      <c r="LB199" s="302"/>
      <c r="LC199" s="302"/>
      <c r="LD199" s="302"/>
      <c r="LE199" s="302"/>
      <c r="LF199" s="303"/>
      <c r="LG199" s="303"/>
      <c r="LH199" s="303"/>
      <c r="LI199" s="303"/>
      <c r="LJ199" s="303"/>
      <c r="LK199" s="303"/>
      <c r="LL199" s="303"/>
      <c r="LM199" s="303"/>
      <c r="LN199" s="303"/>
      <c r="LO199" s="303"/>
      <c r="LP199" s="303"/>
      <c r="LQ199" s="303"/>
      <c r="LR199" s="303"/>
      <c r="LU199" s="236"/>
      <c r="LV199" s="304"/>
      <c r="LW199" s="302"/>
      <c r="LX199" s="302"/>
      <c r="LY199" s="302"/>
      <c r="LZ199" s="302"/>
      <c r="MA199" s="302"/>
      <c r="MB199" s="302"/>
      <c r="MC199" s="302"/>
      <c r="MD199" s="302"/>
      <c r="ME199" s="302"/>
      <c r="MF199" s="302"/>
      <c r="MG199" s="302"/>
      <c r="MH199" s="302"/>
      <c r="MI199" s="302"/>
      <c r="MJ199" s="302"/>
      <c r="MK199" s="302"/>
      <c r="ML199" s="302"/>
      <c r="MM199" s="303"/>
      <c r="MN199" s="303"/>
      <c r="MO199" s="303"/>
      <c r="MP199" s="303"/>
      <c r="MQ199" s="303"/>
      <c r="MR199" s="303"/>
      <c r="MS199" s="303"/>
      <c r="MT199" s="303"/>
      <c r="MU199" s="303"/>
      <c r="MV199" s="303"/>
      <c r="MW199" s="303"/>
      <c r="MX199" s="303"/>
      <c r="MY199" s="303"/>
      <c r="NB199" s="236"/>
      <c r="NC199" s="302"/>
      <c r="ND199" s="302"/>
      <c r="NE199" s="302"/>
      <c r="NF199" s="302"/>
      <c r="NG199" s="302"/>
      <c r="NH199" s="302"/>
      <c r="NI199" s="302"/>
      <c r="NJ199" s="302"/>
      <c r="NK199" s="302"/>
      <c r="NL199" s="302"/>
      <c r="NM199" s="302"/>
      <c r="NN199" s="302"/>
      <c r="NO199" s="302"/>
      <c r="NP199" s="302"/>
      <c r="NQ199" s="302"/>
      <c r="NR199" s="302"/>
      <c r="NS199" s="302"/>
      <c r="NT199" s="303"/>
      <c r="NU199" s="303"/>
      <c r="NV199" s="303"/>
      <c r="NW199" s="303"/>
      <c r="NX199" s="303"/>
      <c r="NY199" s="303"/>
      <c r="NZ199" s="303"/>
      <c r="OA199" s="303"/>
      <c r="OB199" s="303"/>
      <c r="OC199" s="303"/>
      <c r="OD199" s="303"/>
      <c r="OE199" s="303"/>
      <c r="OF199" s="303"/>
      <c r="OI199" s="236"/>
      <c r="OJ199" s="302"/>
      <c r="OK199" s="302"/>
      <c r="OL199" s="302"/>
      <c r="OM199" s="302"/>
      <c r="ON199" s="302"/>
      <c r="OO199" s="302"/>
      <c r="OP199" s="302"/>
      <c r="OQ199" s="302"/>
      <c r="OR199" s="302"/>
      <c r="OS199" s="302"/>
      <c r="OT199" s="302"/>
      <c r="OU199" s="302"/>
      <c r="OV199" s="302"/>
      <c r="OW199" s="302"/>
      <c r="OX199" s="302"/>
      <c r="OY199" s="302"/>
      <c r="OZ199" s="302"/>
      <c r="PA199" s="303"/>
      <c r="PB199" s="303"/>
      <c r="PC199" s="303"/>
      <c r="PD199" s="303"/>
      <c r="PE199" s="303"/>
      <c r="PF199" s="303"/>
      <c r="PG199" s="303"/>
      <c r="PH199" s="303"/>
      <c r="PI199" s="303"/>
      <c r="PJ199" s="303"/>
      <c r="PK199" s="303"/>
      <c r="PL199" s="303"/>
      <c r="PM199" s="303"/>
      <c r="PP199" s="545">
        <f>PP200/PP160%</f>
        <v>30</v>
      </c>
      <c r="PQ199" s="302"/>
      <c r="PR199" s="302"/>
      <c r="PS199" s="302"/>
      <c r="PT199" s="302"/>
      <c r="PU199" s="302"/>
      <c r="PV199" s="302"/>
      <c r="PW199" s="302"/>
      <c r="PX199" s="302"/>
      <c r="PY199" s="302"/>
      <c r="PZ199" s="302"/>
      <c r="QA199" s="302"/>
      <c r="QB199" s="302"/>
      <c r="QC199" s="302"/>
      <c r="QD199" s="302"/>
      <c r="QE199" s="302"/>
      <c r="QF199" s="302"/>
      <c r="QG199" s="302"/>
      <c r="QH199" s="303"/>
      <c r="QI199" s="303"/>
      <c r="QJ199" s="303"/>
      <c r="QK199" s="303"/>
      <c r="QL199" s="303"/>
      <c r="QM199" s="303"/>
      <c r="QN199" s="303"/>
      <c r="QO199" s="303"/>
      <c r="QP199" s="303"/>
      <c r="QQ199" s="303"/>
      <c r="QR199" s="303"/>
      <c r="QS199" s="303"/>
      <c r="QT199" s="545">
        <f>QT200/QT160%</f>
        <v>30</v>
      </c>
      <c r="QU199" s="235"/>
      <c r="QV199" s="235"/>
      <c r="QW199" s="236"/>
      <c r="QX199" s="302"/>
      <c r="QY199" s="302"/>
      <c r="QZ199" s="302"/>
      <c r="RA199" s="302"/>
      <c r="RB199" s="302"/>
      <c r="RC199" s="302"/>
      <c r="RD199" s="302"/>
      <c r="RE199" s="302"/>
      <c r="RF199" s="302"/>
      <c r="RG199" s="302"/>
      <c r="RH199" s="302"/>
      <c r="RI199" s="302"/>
      <c r="RJ199" s="302"/>
      <c r="RK199" s="302"/>
      <c r="RL199" s="302"/>
      <c r="RM199" s="302"/>
      <c r="RN199" s="302"/>
      <c r="RO199" s="303"/>
      <c r="RP199" s="303"/>
      <c r="RQ199" s="303"/>
      <c r="RR199" s="303"/>
      <c r="RS199" s="303"/>
      <c r="RT199" s="303"/>
      <c r="RU199" s="303"/>
      <c r="RV199" s="303"/>
      <c r="RW199" s="303"/>
      <c r="RX199" s="303"/>
      <c r="RY199" s="303"/>
      <c r="RZ199" s="303"/>
      <c r="SA199" s="303"/>
    </row>
    <row r="200" spans="1:495" s="234" customFormat="1" ht="15" hidden="1" outlineLevel="1">
      <c r="A200" s="603">
        <f t="shared" si="349"/>
        <v>188</v>
      </c>
      <c r="B200" s="311" t="s">
        <v>141</v>
      </c>
      <c r="C200" s="237">
        <f>IF(C160&gt;0,(C160*HLOOKUP($C$2,Standard_data!$C$5:$R$10,2,FALSE)),(0))</f>
        <v>0</v>
      </c>
      <c r="D200" s="236">
        <f>IF(D160&gt;0,(D160*HLOOKUP($C$2,Standard_data!$C$5:$R$10,2,FALSE)),(0))</f>
        <v>0</v>
      </c>
      <c r="E200" s="236">
        <f>IF(E160&gt;0,(E160*HLOOKUP($C$2,Standard_data!$C$5:$R$10,2,FALSE)),(0))</f>
        <v>0</v>
      </c>
      <c r="F200" s="236">
        <f>IF(F160&gt;0,(F160*HLOOKUP($C$2,Standard_data!$C$5:$R$10,2,FALSE)),(0))</f>
        <v>0</v>
      </c>
      <c r="G200" s="236">
        <f>IF(G160&gt;0,(G160*HLOOKUP($C$2,Standard_data!$C$5:$R$10,2,FALSE)),(0))</f>
        <v>0</v>
      </c>
      <c r="H200" s="236">
        <f>IF(H160&gt;0,(H160*HLOOKUP($C$2,Standard_data!$C$5:$R$10,2,FALSE)),(0))</f>
        <v>0</v>
      </c>
      <c r="I200" s="236">
        <f>IF(I160&gt;0,(I160*HLOOKUP($C$2,Standard_data!$C$5:$R$10,2,FALSE)),(0))</f>
        <v>0</v>
      </c>
      <c r="J200" s="236">
        <f>IF(J160&gt;0,(J160*HLOOKUP($C$2,Standard_data!$C$5:$R$10,2,FALSE)),(0))</f>
        <v>0</v>
      </c>
      <c r="K200" s="236">
        <f>IF(K160&gt;0,(K160*HLOOKUP($C$2,Standard_data!$C$5:$R$10,2,FALSE)),(0))</f>
        <v>0</v>
      </c>
      <c r="L200" s="236">
        <f>IF(L160&gt;0,(L160*HLOOKUP($C$2,Standard_data!$C$5:$R$10,2,FALSE)),(0))</f>
        <v>0</v>
      </c>
      <c r="M200" s="236">
        <f>IF(M160&gt;0,(M160*HLOOKUP($C$2,Standard_data!$C$5:$R$10,2,FALSE)),(0))</f>
        <v>0</v>
      </c>
      <c r="N200" s="236">
        <f>IF(N160&gt;0,(N160*HLOOKUP($C$2,Standard_data!$C$5:$R$10,2,FALSE)),(0))</f>
        <v>0</v>
      </c>
      <c r="O200" s="236">
        <f>IF(O160&gt;0,(O160*HLOOKUP($C$2,Standard_data!$C$5:$R$10,2,FALSE)),(0))</f>
        <v>0</v>
      </c>
      <c r="P200" s="236">
        <f>IF(P160&gt;0,(P160*HLOOKUP($C$2,Standard_data!$C$5:$R$10,2,FALSE)),(0))</f>
        <v>0</v>
      </c>
      <c r="Q200" s="236">
        <f>IF(Q160&gt;0,(Q160*HLOOKUP($C$2,Standard_data!$C$5:$R$10,2,FALSE)),(0))</f>
        <v>0</v>
      </c>
      <c r="R200" s="236">
        <f>IF(R160&gt;0,(R160*HLOOKUP($C$2,Standard_data!$C$5:$R$10,2,FALSE)),(0))</f>
        <v>0</v>
      </c>
      <c r="S200" s="236">
        <f>IF(S160&gt;0,(S160*HLOOKUP($C$2,Standard_data!$C$5:$R$10,2,FALSE)),(0))</f>
        <v>0</v>
      </c>
      <c r="T200" s="236">
        <f>IF(T160&gt;0,(T160*HLOOKUP($C$2,Standard_data!$C$5:$R$10,2,FALSE)),(0))</f>
        <v>0</v>
      </c>
      <c r="U200" s="236">
        <f>IF(U160&gt;0,(U160*HLOOKUP($C$2,Standard_data!$C$5:$R$10,2,FALSE)),(0))</f>
        <v>0</v>
      </c>
      <c r="V200" s="236">
        <f>IF(V160&gt;0,(V160*HLOOKUP($C$2,Standard_data!$C$5:$R$10,2,FALSE)),(0))</f>
        <v>0</v>
      </c>
      <c r="W200" s="236">
        <f>IF(W160&gt;0,(W160*HLOOKUP($C$2,Standard_data!$C$5:$R$10,2,FALSE)),(0))</f>
        <v>0</v>
      </c>
      <c r="X200" s="236">
        <f>IF(X160&gt;0,(X160*HLOOKUP($C$2,Standard_data!$C$5:$R$10,2,FALSE)),(0))</f>
        <v>0</v>
      </c>
      <c r="Y200" s="236">
        <f>IF(Y160&gt;0,(Y160*HLOOKUP($C$2,Standard_data!$C$5:$R$10,2,FALSE)),(0))</f>
        <v>0</v>
      </c>
      <c r="Z200" s="236">
        <f>IF(Z160&gt;0,(Z160*HLOOKUP($C$2,Standard_data!$C$5:$R$10,2,FALSE)),(0))</f>
        <v>0</v>
      </c>
      <c r="AA200" s="236">
        <f>IF(AA160&gt;0,(AA160*HLOOKUP($C$2,Standard_data!$C$5:$R$10,2,FALSE)),(0))</f>
        <v>0</v>
      </c>
      <c r="AB200" s="236">
        <f>IF(AB160&gt;0,(AB160*HLOOKUP($C$2,Standard_data!$C$5:$R$10,2,FALSE)),(0))</f>
        <v>0</v>
      </c>
      <c r="AC200" s="236">
        <f>IF(AC160&gt;0,(AC160*HLOOKUP($C$2,Standard_data!$C$5:$R$10,2,FALSE)),(0))</f>
        <v>0</v>
      </c>
      <c r="AD200" s="236">
        <f>IF(AD160&gt;0,(AD160*HLOOKUP($C$2,Standard_data!$C$5:$R$10,2,FALSE)),(0))</f>
        <v>0</v>
      </c>
      <c r="AE200" s="236">
        <f>IF(AE160&gt;0,(AE160*HLOOKUP($C$2,Standard_data!$C$5:$R$10,2,FALSE)),(0))</f>
        <v>0</v>
      </c>
      <c r="AF200" s="236">
        <f>IF(AF160&gt;0,(AF160*HLOOKUP($C$2,Standard_data!$C$5:$R$10,2,FALSE)),(0))</f>
        <v>0</v>
      </c>
      <c r="AG200" s="236">
        <f>IF(AG160&gt;0,(AG160*HLOOKUP($C$2,Standard_data!$C$5:$R$10,2,FALSE)),(0))</f>
        <v>0</v>
      </c>
      <c r="AH200" s="236"/>
      <c r="AI200" s="236"/>
      <c r="AJ200" s="236">
        <f>IF(AJ160&gt;0,(AJ160*HLOOKUP($AJ$2,Standard_data!$C$5:$R$10,2,FALSE)),(0))</f>
        <v>0</v>
      </c>
      <c r="AK200" s="236">
        <f>IF(AK160&gt;0,(AK160*HLOOKUP($AJ$2,Standard_data!$C$5:$R$10,2,FALSE)),(0))</f>
        <v>0</v>
      </c>
      <c r="AL200" s="236">
        <f>IF(AL160&gt;0,(AL160*HLOOKUP($AJ$2,Standard_data!$C$5:$R$10,2,FALSE)),(0))</f>
        <v>0</v>
      </c>
      <c r="AM200" s="236">
        <f>IF(AM160&gt;0,(AM160*HLOOKUP($AJ$2,Standard_data!$C$5:$R$10,2,FALSE)),(0))</f>
        <v>0</v>
      </c>
      <c r="AN200" s="236">
        <f>IF(AN160&gt;0,(AN160*HLOOKUP($AJ$2,Standard_data!$C$5:$R$10,2,FALSE)),(0))</f>
        <v>0</v>
      </c>
      <c r="AO200" s="236">
        <f>IF(AO160&gt;0,(AO160*HLOOKUP($AJ$2,Standard_data!$C$5:$R$10,2,FALSE)),(0))</f>
        <v>0</v>
      </c>
      <c r="AP200" s="236">
        <f>IF(AP160&gt;0,(AP160*HLOOKUP($AJ$2,Standard_data!$C$5:$R$10,2,FALSE)),(0))</f>
        <v>0</v>
      </c>
      <c r="AQ200" s="236">
        <f>IF(AQ160&gt;0,(AQ160*HLOOKUP($AJ$2,Standard_data!$C$5:$R$10,2,FALSE)),(0))</f>
        <v>0</v>
      </c>
      <c r="AR200" s="236">
        <f>IF(AR160&gt;0,(AR160*HLOOKUP($AJ$2,Standard_data!$C$5:$R$10,2,FALSE)),(0))</f>
        <v>0</v>
      </c>
      <c r="AS200" s="236">
        <f>IF(AS160&gt;0,(AS160*HLOOKUP($AJ$2,Standard_data!$C$5:$R$10,2,FALSE)),(0))</f>
        <v>0</v>
      </c>
      <c r="AT200" s="236">
        <f>IF(AT160&gt;0,(AT160*HLOOKUP($AJ$2,Standard_data!$C$5:$R$10,2,FALSE)),(0))</f>
        <v>0</v>
      </c>
      <c r="AU200" s="236">
        <f>IF(AU160&gt;0,(AU160*HLOOKUP($AJ$2,Standard_data!$C$5:$R$10,2,FALSE)),(0))</f>
        <v>0</v>
      </c>
      <c r="AV200" s="236">
        <f>IF(AV160&gt;0,(AV160*HLOOKUP($AJ$2,Standard_data!$C$5:$R$10,2,FALSE)),(0))</f>
        <v>0</v>
      </c>
      <c r="AW200" s="236">
        <f>IF(AW160&gt;0,(AW160*HLOOKUP($AJ$2,Standard_data!$C$5:$R$10,2,FALSE)),(0))</f>
        <v>0</v>
      </c>
      <c r="AX200" s="236">
        <f>IF(AX160&gt;0,(AX160*HLOOKUP($AJ$2,Standard_data!$C$5:$R$10,2,FALSE)),(0))</f>
        <v>0</v>
      </c>
      <c r="AY200" s="236">
        <f>IF(AY160&gt;0,(AY160*HLOOKUP($AJ$2,Standard_data!$C$5:$R$10,2,FALSE)),(0))</f>
        <v>0</v>
      </c>
      <c r="AZ200" s="236">
        <f>IF(AZ160&gt;0,(AZ160*HLOOKUP($AJ$2,Standard_data!$C$5:$R$10,2,FALSE)),(0))</f>
        <v>0</v>
      </c>
      <c r="BA200" s="236">
        <f>IF(BA160&gt;0,(BA160*HLOOKUP($AJ$2,Standard_data!$C$5:$R$10,2,FALSE)),(0))</f>
        <v>0</v>
      </c>
      <c r="BB200" s="236">
        <f>IF(BB160&gt;0,(BB160*HLOOKUP($AJ$2,Standard_data!$C$5:$R$10,2,FALSE)),(0))</f>
        <v>0</v>
      </c>
      <c r="BC200" s="236">
        <f>IF(BC160&gt;0,(BC160*HLOOKUP($AJ$2,Standard_data!$C$5:$R$10,2,FALSE)),(0))</f>
        <v>0</v>
      </c>
      <c r="BD200" s="236">
        <f>IF(BD160&gt;0,(BD160*HLOOKUP($AJ$2,Standard_data!$C$5:$R$10,2,FALSE)),(0))</f>
        <v>0</v>
      </c>
      <c r="BE200" s="236">
        <f>IF(BE160&gt;0,(BE160*HLOOKUP($AJ$2,Standard_data!$C$5:$R$10,2,FALSE)),(0))</f>
        <v>0</v>
      </c>
      <c r="BF200" s="236">
        <f>IF(BF160&gt;0,(BF160*HLOOKUP($AJ$2,Standard_data!$C$5:$R$10,2,FALSE)),(0))</f>
        <v>0</v>
      </c>
      <c r="BG200" s="236">
        <f>IF(BG160&gt;0,(BG160*HLOOKUP($AJ$2,Standard_data!$C$5:$R$10,2,FALSE)),(0))</f>
        <v>0</v>
      </c>
      <c r="BH200" s="236">
        <f>IF(BH160&gt;0,(BH160*HLOOKUP($AJ$2,Standard_data!$C$5:$R$10,2,FALSE)),(0))</f>
        <v>0</v>
      </c>
      <c r="BI200" s="236">
        <f>IF(BI160&gt;0,(BI160*HLOOKUP($AJ$2,Standard_data!$C$5:$R$10,2,FALSE)),(0))</f>
        <v>0</v>
      </c>
      <c r="BJ200" s="236">
        <f>IF(BJ160&gt;0,(BJ160*HLOOKUP($AJ$2,Standard_data!$C$5:$R$10,2,FALSE)),(0))</f>
        <v>0</v>
      </c>
      <c r="BK200" s="236">
        <f>IF(BK160&gt;0,(BK160*HLOOKUP($AJ$2,Standard_data!$C$5:$R$10,2,FALSE)),(0))</f>
        <v>0</v>
      </c>
      <c r="BL200" s="236">
        <f>IF(BL160&gt;0,(BL160*HLOOKUP($AJ$2,Standard_data!$C$5:$R$10,2,FALSE)),(0))</f>
        <v>0</v>
      </c>
      <c r="BM200" s="236">
        <f>IF(BM160&gt;0,(BM160*HLOOKUP($AJ$2,Standard_data!$C$5:$R$10,2,FALSE)),(0))</f>
        <v>0</v>
      </c>
      <c r="BN200" s="236">
        <f>IF(BN160&gt;0,(BN160*HLOOKUP($AJ$2,Standard_data!$C$5:$R$10,2,FALSE)),(0))</f>
        <v>0</v>
      </c>
      <c r="BO200" s="236"/>
      <c r="BP200" s="236"/>
      <c r="BQ200" s="236">
        <f>IF(BQ160&gt;0,(BQ160*HLOOKUP($BQ$2,Standard_data!$C$5:$R$10,2,FALSE)),(0))</f>
        <v>0</v>
      </c>
      <c r="BR200" s="236">
        <f>IF(BR160&gt;0,(BR160*HLOOKUP($BQ$2,Standard_data!$C$5:$R$10,2,FALSE)),(0))</f>
        <v>0</v>
      </c>
      <c r="BS200" s="236">
        <f>IF(BS160&gt;0,(BS160*HLOOKUP($BQ$2,Standard_data!$C$5:$R$10,2,FALSE)),(0))</f>
        <v>0</v>
      </c>
      <c r="BT200" s="236">
        <f>IF(BT160&gt;0,(BT160*HLOOKUP($BQ$2,Standard_data!$C$5:$R$10,2,FALSE)),(0))</f>
        <v>0</v>
      </c>
      <c r="BU200" s="236">
        <f>IF(BU160&gt;0,(BU160*HLOOKUP($BQ$2,Standard_data!$C$5:$R$10,2,FALSE)),(0))</f>
        <v>0</v>
      </c>
      <c r="BV200" s="236">
        <f>IF(BV160&gt;0,(BV160*HLOOKUP($BQ$2,Standard_data!$C$5:$R$10,2,FALSE)),(0))</f>
        <v>0</v>
      </c>
      <c r="BW200" s="236">
        <f>IF(BW160&gt;0,(BW160*HLOOKUP($BQ$2,Standard_data!$C$5:$R$10,2,FALSE)),(0))</f>
        <v>0</v>
      </c>
      <c r="BX200" s="236">
        <f>IF(BX160&gt;0,(BX160*HLOOKUP($BQ$2,Standard_data!$C$5:$R$10,2,FALSE)),(0))</f>
        <v>0</v>
      </c>
      <c r="BY200" s="236">
        <f>IF(BY160&gt;0,(BY160*HLOOKUP($BQ$2,Standard_data!$C$5:$R$10,2,FALSE)),(0))</f>
        <v>0</v>
      </c>
      <c r="BZ200" s="236">
        <f>IF(BZ160&gt;0,(BZ160*HLOOKUP($BQ$2,Standard_data!$C$5:$R$10,2,FALSE)),(0))</f>
        <v>0</v>
      </c>
      <c r="CA200" s="236">
        <f>IF(CA160&gt;0,(CA160*HLOOKUP($BQ$2,Standard_data!$C$5:$R$10,2,FALSE)),(0))</f>
        <v>0</v>
      </c>
      <c r="CB200" s="236">
        <f>IF(CB160&gt;0,(CB160*HLOOKUP($BQ$2,Standard_data!$C$5:$R$10,2,FALSE)),(0))</f>
        <v>0</v>
      </c>
      <c r="CC200" s="236">
        <f>IF(CC160&gt;0,(CC160*HLOOKUP($BQ$2,Standard_data!$C$5:$R$10,2,FALSE)),(0))</f>
        <v>0</v>
      </c>
      <c r="CD200" s="236">
        <f>IF(CD160&gt;0,(CD160*HLOOKUP($BQ$2,Standard_data!$C$5:$R$10,2,FALSE)),(0))</f>
        <v>0</v>
      </c>
      <c r="CE200" s="236">
        <f>IF(CE160&gt;0,(CE160*HLOOKUP($BQ$2,Standard_data!$C$5:$R$10,2,FALSE)),(0))</f>
        <v>0</v>
      </c>
      <c r="CF200" s="236">
        <f>IF(CF160&gt;0,(CF160*HLOOKUP($BQ$2,Standard_data!$C$5:$R$10,2,FALSE)),(0))</f>
        <v>0</v>
      </c>
      <c r="CG200" s="236">
        <f>IF(CG160&gt;0,(CG160*HLOOKUP($BQ$2,Standard_data!$C$5:$R$10,2,FALSE)),(0))</f>
        <v>0</v>
      </c>
      <c r="CH200" s="236">
        <f>IF(CH160&gt;0,(CH160*HLOOKUP($BQ$2,Standard_data!$C$5:$R$10,2,FALSE)),(0))</f>
        <v>0</v>
      </c>
      <c r="CI200" s="236">
        <f>IF(CI160&gt;0,(CI160*HLOOKUP($BQ$2,Standard_data!$C$5:$R$10,2,FALSE)),(0))</f>
        <v>0</v>
      </c>
      <c r="CJ200" s="236">
        <f>IF(CJ160&gt;0,(CJ160*HLOOKUP($BQ$2,Standard_data!$C$5:$R$10,2,FALSE)),(0))</f>
        <v>0</v>
      </c>
      <c r="CK200" s="236">
        <f>IF(CK160&gt;0,(CK160*HLOOKUP($BQ$2,Standard_data!$C$5:$R$10,2,FALSE)),(0))</f>
        <v>0</v>
      </c>
      <c r="CL200" s="236">
        <f>IF(CL160&gt;0,(CL160*HLOOKUP($BQ$2,Standard_data!$C$5:$R$10,2,FALSE)),(0))</f>
        <v>0</v>
      </c>
      <c r="CM200" s="236">
        <f>IF(CM160&gt;0,(CM160*HLOOKUP($BQ$2,Standard_data!$C$5:$R$10,2,FALSE)),(0))</f>
        <v>0</v>
      </c>
      <c r="CN200" s="236">
        <f>IF(CN160&gt;0,(CN160*HLOOKUP($BQ$2,Standard_data!$C$5:$R$10,2,FALSE)),(0))</f>
        <v>0</v>
      </c>
      <c r="CO200" s="236">
        <f>IF(CO160&gt;0,(CO160*HLOOKUP($BQ$2,Standard_data!$C$5:$R$10,2,FALSE)),(0))</f>
        <v>0</v>
      </c>
      <c r="CP200" s="236">
        <f>IF(CP160&gt;0,(CP160*HLOOKUP($BQ$2,Standard_data!$C$5:$R$10,2,FALSE)),(0))</f>
        <v>0</v>
      </c>
      <c r="CQ200" s="236">
        <f>IF(CQ160&gt;0,(CQ160*HLOOKUP($BQ$2,Standard_data!$C$5:$R$10,2,FALSE)),(0))</f>
        <v>0</v>
      </c>
      <c r="CR200" s="236">
        <f>IF(CR160&gt;0,(CR160*HLOOKUP($BQ$2,Standard_data!$C$5:$R$10,2,FALSE)),(0))</f>
        <v>0</v>
      </c>
      <c r="CS200" s="236">
        <f>IF(CS160&gt;0,(CS160*HLOOKUP($BQ$2,Standard_data!$C$5:$R$10,2,FALSE)),(0))</f>
        <v>0</v>
      </c>
      <c r="CT200" s="236">
        <f>IF(CT160&gt;0,(CT160*HLOOKUP($BQ$2,Standard_data!$C$5:$R$10,2,FALSE)),(0))</f>
        <v>0</v>
      </c>
      <c r="CU200" s="236">
        <f>IF(CU160&gt;0,(CU160*HLOOKUP($BQ$2,Standard_data!$C$5:$R$10,2,FALSE)),(0))</f>
        <v>0</v>
      </c>
      <c r="CV200" s="236"/>
      <c r="CW200" s="236"/>
      <c r="CX200" s="236">
        <f>IF(CX160&gt;0,(CX160*HLOOKUP($CX$2,Standard_data!$C$5:$R$10,2,FALSE)),(0))</f>
        <v>0</v>
      </c>
      <c r="CY200" s="236">
        <f>IF(CY160&gt;0,(CY160*HLOOKUP($CX$2,Standard_data!$C$5:$R$10,2,FALSE)),(0))</f>
        <v>0</v>
      </c>
      <c r="CZ200" s="236">
        <f>IF(CZ160&gt;0,(CZ160*HLOOKUP($CX$2,Standard_data!$C$5:$R$10,2,FALSE)),(0))</f>
        <v>0</v>
      </c>
      <c r="DA200" s="236">
        <f>IF(DA160&gt;0,(DA160*HLOOKUP($CX$2,Standard_data!$C$5:$R$10,2,FALSE)),(0))</f>
        <v>0</v>
      </c>
      <c r="DB200" s="236">
        <f>IF(DB160&gt;0,(DB160*HLOOKUP($CX$2,Standard_data!$C$5:$R$10,2,FALSE)),(0))</f>
        <v>0</v>
      </c>
      <c r="DC200" s="236">
        <f>IF(DC160&gt;0,(DC160*HLOOKUP($CX$2,Standard_data!$C$5:$R$10,2,FALSE)),(0))</f>
        <v>0</v>
      </c>
      <c r="DD200" s="236">
        <f>IF(DD160&gt;0,(DD160*HLOOKUP($CX$2,Standard_data!$C$5:$R$10,2,FALSE)),(0))</f>
        <v>0</v>
      </c>
      <c r="DE200" s="236">
        <f>IF(DE160&gt;0,(DE160*HLOOKUP($CX$2,Standard_data!$C$5:$R$10,2,FALSE)),(0))</f>
        <v>0</v>
      </c>
      <c r="DF200" s="236">
        <f>IF(DF160&gt;0,(DF160*HLOOKUP($CX$2,Standard_data!$C$5:$R$10,2,FALSE)),(0))</f>
        <v>0</v>
      </c>
      <c r="DG200" s="236">
        <f>IF(DG160&gt;0,(DG160*HLOOKUP($CX$2,Standard_data!$C$5:$R$10,2,FALSE)),(0))</f>
        <v>0</v>
      </c>
      <c r="DH200" s="236">
        <f>IF(DH160&gt;0,(DH160*HLOOKUP($CX$2,Standard_data!$C$5:$R$10,2,FALSE)),(0))</f>
        <v>0</v>
      </c>
      <c r="DI200" s="236">
        <f>IF(DI160&gt;0,(DI160*HLOOKUP($CX$2,Standard_data!$C$5:$R$10,2,FALSE)),(0))</f>
        <v>0</v>
      </c>
      <c r="DJ200" s="236">
        <f>IF(DJ160&gt;0,(DJ160*HLOOKUP($CX$2,Standard_data!$C$5:$R$10,2,FALSE)),(0))</f>
        <v>0</v>
      </c>
      <c r="DK200" s="236">
        <f>IF(DK160&gt;0,(DK160*HLOOKUP($CX$2,Standard_data!$C$5:$R$10,2,FALSE)),(0))</f>
        <v>0</v>
      </c>
      <c r="DL200" s="236">
        <f>IF(DL160&gt;0,(DL160*HLOOKUP($CX$2,Standard_data!$C$5:$R$10,2,FALSE)),(0))</f>
        <v>0</v>
      </c>
      <c r="DM200" s="236">
        <f>IF(DM160&gt;0,(DM160*HLOOKUP($CX$2,Standard_data!$C$5:$R$10,2,FALSE)),(0))</f>
        <v>0</v>
      </c>
      <c r="DN200" s="236">
        <f>IF(DN160&gt;0,(DN160*HLOOKUP($CX$2,Standard_data!$C$5:$R$10,2,FALSE)),(0))</f>
        <v>0</v>
      </c>
      <c r="DO200" s="236">
        <f>IF(DO160&gt;0,(DO160*HLOOKUP($CX$2,Standard_data!$C$5:$R$10,2,FALSE)),(0))</f>
        <v>0</v>
      </c>
      <c r="DP200" s="236">
        <f>IF(DP160&gt;0,(DP160*HLOOKUP($CX$2,Standard_data!$C$5:$R$10,2,FALSE)),(0))</f>
        <v>0</v>
      </c>
      <c r="DQ200" s="236">
        <f>IF(DQ160&gt;0,(DQ160*HLOOKUP($CX$2,Standard_data!$C$5:$R$10,2,FALSE)),(0))</f>
        <v>0</v>
      </c>
      <c r="DR200" s="236">
        <f>IF(DR160&gt;0,(DR160*HLOOKUP($CX$2,Standard_data!$C$5:$R$10,2,FALSE)),(0))</f>
        <v>0</v>
      </c>
      <c r="DS200" s="236">
        <f>IF(DS160&gt;0,(DS160*HLOOKUP($CX$2,Standard_data!$C$5:$R$10,2,FALSE)),(0))</f>
        <v>0</v>
      </c>
      <c r="DT200" s="236">
        <f>IF(DT160&gt;0,(DT160*HLOOKUP($CX$2,Standard_data!$C$5:$R$10,2,FALSE)),(0))</f>
        <v>0</v>
      </c>
      <c r="DU200" s="236">
        <f>IF(DU160&gt;0,(DU160*HLOOKUP($CX$2,Standard_data!$C$5:$R$10,2,FALSE)),(0))</f>
        <v>0</v>
      </c>
      <c r="DV200" s="236">
        <f>IF(DV160&gt;0,(DV160*HLOOKUP($CX$2,Standard_data!$C$5:$R$10,2,FALSE)),(0))</f>
        <v>0</v>
      </c>
      <c r="DW200" s="236">
        <f>IF(DW160&gt;0,(DW160*HLOOKUP($CX$2,Standard_data!$C$5:$R$10,2,FALSE)),(0))</f>
        <v>0</v>
      </c>
      <c r="DX200" s="236">
        <f>IF(DX160&gt;0,(DX160*HLOOKUP($CX$2,Standard_data!$C$5:$R$10,2,FALSE)),(0))</f>
        <v>0</v>
      </c>
      <c r="DY200" s="236">
        <f>IF(DY160&gt;0,(DY160*HLOOKUP($CX$2,Standard_data!$C$5:$R$10,2,FALSE)),(0))</f>
        <v>0</v>
      </c>
      <c r="DZ200" s="236">
        <f>IF(DZ160&gt;0,(DZ160*HLOOKUP($CX$2,Standard_data!$C$5:$R$10,2,FALSE)),(0))</f>
        <v>0</v>
      </c>
      <c r="EA200" s="236">
        <f>IF(EA160&gt;0,(EA160*HLOOKUP($CX$2,Standard_data!$C$5:$R$10,2,FALSE)),(0))</f>
        <v>0</v>
      </c>
      <c r="EB200" s="236">
        <f>IF(EB160&gt;0,(EB160*HLOOKUP($CX$2,Standard_data!$C$5:$R$10,2,FALSE)),(0))</f>
        <v>0</v>
      </c>
      <c r="EC200" s="236"/>
      <c r="ED200" s="236"/>
      <c r="EE200" s="236">
        <f>IF(EE160&gt;0,(EE160*HLOOKUP($EE$2,Standard_data!$C$5:$R$10,2,FALSE)),(0))</f>
        <v>0</v>
      </c>
      <c r="EF200" s="236">
        <f>IF(EF160&gt;0,(EF160*HLOOKUP($EE$2,Standard_data!$C$5:$R$10,2,FALSE)),(0))</f>
        <v>0</v>
      </c>
      <c r="EG200" s="236">
        <f>IF(EG160&gt;0,(EG160*HLOOKUP($EE$2,Standard_data!$C$5:$R$10,2,FALSE)),(0))</f>
        <v>0</v>
      </c>
      <c r="EH200" s="236">
        <f>IF(EH160&gt;0,(EH160*HLOOKUP($EE$2,Standard_data!$C$5:$R$10,2,FALSE)),(0))</f>
        <v>0</v>
      </c>
      <c r="EI200" s="236">
        <f>IF(EI160&gt;0,(EI160*HLOOKUP($EE$2,Standard_data!$C$5:$R$10,2,FALSE)),(0))</f>
        <v>0</v>
      </c>
      <c r="EJ200" s="236">
        <f>IF(EJ160&gt;0,(EJ160*HLOOKUP($EE$2,Standard_data!$C$5:$R$10,2,FALSE)),(0))</f>
        <v>0</v>
      </c>
      <c r="EK200" s="236">
        <f>IF(EK160&gt;0,(EK160*HLOOKUP($EE$2,Standard_data!$C$5:$R$10,2,FALSE)),(0))</f>
        <v>0</v>
      </c>
      <c r="EL200" s="236">
        <f>IF(EL160&gt;0,(EL160*HLOOKUP($EE$2,Standard_data!$C$5:$R$10,2,FALSE)),(0))</f>
        <v>0</v>
      </c>
      <c r="EM200" s="236">
        <f>IF(EM160&gt;0,(EM160*HLOOKUP($EE$2,Standard_data!$C$5:$R$10,2,FALSE)),(0))</f>
        <v>0</v>
      </c>
      <c r="EN200" s="236">
        <f>IF(EN160&gt;0,(EN160*HLOOKUP($EE$2,Standard_data!$C$5:$R$10,2,FALSE)),(0))</f>
        <v>0</v>
      </c>
      <c r="EO200" s="236">
        <f>IF(EO160&gt;0,(EO160*HLOOKUP($EE$2,Standard_data!$C$5:$R$10,2,FALSE)),(0))</f>
        <v>0</v>
      </c>
      <c r="EP200" s="236">
        <f>IF(EP160&gt;0,(EP160*HLOOKUP($EE$2,Standard_data!$C$5:$R$10,2,FALSE)),(0))</f>
        <v>0</v>
      </c>
      <c r="EQ200" s="236">
        <f>IF(EQ160&gt;0,(EQ160*HLOOKUP($EE$2,Standard_data!$C$5:$R$10,2,FALSE)),(0))</f>
        <v>0</v>
      </c>
      <c r="ER200" s="236">
        <f>IF(ER160&gt;0,(ER160*HLOOKUP($EE$2,Standard_data!$C$5:$R$10,2,FALSE)),(0))</f>
        <v>0</v>
      </c>
      <c r="ES200" s="236">
        <f>IF(ES160&gt;0,(ES160*HLOOKUP($EE$2,Standard_data!$C$5:$R$10,2,FALSE)),(0))</f>
        <v>0</v>
      </c>
      <c r="ET200" s="236">
        <f>IF(ET160&gt;0,(ET160*HLOOKUP($EE$2,Standard_data!$C$5:$R$10,2,FALSE)),(0))</f>
        <v>0</v>
      </c>
      <c r="EU200" s="236">
        <f>IF(EU160&gt;0,(EU160*HLOOKUP($EE$2,Standard_data!$C$5:$R$10,2,FALSE)),(0))</f>
        <v>0</v>
      </c>
      <c r="EV200" s="236">
        <f>IF(EV160&gt;0,(EV160*HLOOKUP($EE$2,Standard_data!$C$5:$R$10,2,FALSE)),(0))</f>
        <v>0</v>
      </c>
      <c r="EW200" s="236">
        <f>IF(EW160&gt;0,(EW160*HLOOKUP($EE$2,Standard_data!$C$5:$R$10,2,FALSE)),(0))</f>
        <v>0</v>
      </c>
      <c r="EX200" s="236">
        <f>IF(EX160&gt;0,(EX160*HLOOKUP($EE$2,Standard_data!$C$5:$R$10,2,FALSE)),(0))</f>
        <v>0</v>
      </c>
      <c r="EY200" s="236">
        <f>IF(EY160&gt;0,(EY160*HLOOKUP($EE$2,Standard_data!$C$5:$R$10,2,FALSE)),(0))</f>
        <v>0</v>
      </c>
      <c r="EZ200" s="236">
        <f>IF(EZ160&gt;0,(EZ160*HLOOKUP($EE$2,Standard_data!$C$5:$R$10,2,FALSE)),(0))</f>
        <v>0</v>
      </c>
      <c r="FA200" s="236">
        <f>IF(FA160&gt;0,(FA160*HLOOKUP($EE$2,Standard_data!$C$5:$R$10,2,FALSE)),(0))</f>
        <v>0</v>
      </c>
      <c r="FB200" s="236">
        <f>IF(FB160&gt;0,(FB160*HLOOKUP($EE$2,Standard_data!$C$5:$R$10,2,FALSE)),(0))</f>
        <v>0</v>
      </c>
      <c r="FC200" s="236">
        <f>IF(FC160&gt;0,(FC160*HLOOKUP($EE$2,Standard_data!$C$5:$R$10,2,FALSE)),(0))</f>
        <v>0</v>
      </c>
      <c r="FD200" s="236">
        <f>IF(FD160&gt;0,(FD160*HLOOKUP($EE$2,Standard_data!$C$5:$R$10,2,FALSE)),(0))</f>
        <v>0</v>
      </c>
      <c r="FE200" s="236">
        <f>IF(FE160&gt;0,(FE160*HLOOKUP($EE$2,Standard_data!$C$5:$R$10,2,FALSE)),(0))</f>
        <v>0</v>
      </c>
      <c r="FF200" s="236">
        <f>IF(FF160&gt;0,(FF160*HLOOKUP($EE$2,Standard_data!$C$5:$R$10,2,FALSE)),(0))</f>
        <v>0</v>
      </c>
      <c r="FG200" s="236">
        <f>IF(FG160&gt;0,(FG160*HLOOKUP($EE$2,Standard_data!$C$5:$R$10,2,FALSE)),(0))</f>
        <v>0</v>
      </c>
      <c r="FH200" s="236">
        <f>IF(FH160&gt;0,(FH160*HLOOKUP($EE$2,Standard_data!$C$5:$R$10,2,FALSE)),(0))</f>
        <v>0</v>
      </c>
      <c r="FI200" s="236">
        <f>IF(FI160&gt;0,(FI160*HLOOKUP($EE$2,Standard_data!$C$5:$R$10,2,FALSE)),(0))</f>
        <v>0</v>
      </c>
      <c r="FJ200" s="236"/>
      <c r="FK200" s="236"/>
      <c r="FL200" s="236">
        <f>IF(FL160&gt;0,(FL160*HLOOKUP($FL$2,Standard_data!$C$5:$R$10,2,FALSE)),(0))</f>
        <v>0</v>
      </c>
      <c r="FM200" s="236">
        <f>IF(FM160&gt;0,(FM160*HLOOKUP($FL$2,Standard_data!$C$5:$R$10,2,FALSE)),(0))</f>
        <v>0</v>
      </c>
      <c r="FN200" s="236">
        <f>IF(FN160&gt;0,(FN160*HLOOKUP($FL$2,Standard_data!$C$5:$R$10,2,FALSE)),(0))</f>
        <v>0</v>
      </c>
      <c r="FO200" s="236">
        <f>IF(FO160&gt;0,(FO160*HLOOKUP($FL$2,Standard_data!$C$5:$R$10,2,FALSE)),(0))</f>
        <v>0</v>
      </c>
      <c r="FP200" s="236">
        <f>IF(FP160&gt;0,(FP160*HLOOKUP($FL$2,Standard_data!$C$5:$R$10,2,FALSE)),(0))</f>
        <v>0</v>
      </c>
      <c r="FQ200" s="236">
        <f>IF(FQ160&gt;0,(FQ160*HLOOKUP($FL$2,Standard_data!$C$5:$R$10,2,FALSE)),(0))</f>
        <v>0</v>
      </c>
      <c r="FR200" s="236">
        <f>IF(FR160&gt;0,(FR160*HLOOKUP($FL$2,Standard_data!$C$5:$R$10,2,FALSE)),(0))</f>
        <v>0</v>
      </c>
      <c r="FS200" s="236">
        <f>IF(FS160&gt;0,(FS160*HLOOKUP($FL$2,Standard_data!$C$5:$R$10,2,FALSE)),(0))</f>
        <v>0</v>
      </c>
      <c r="FT200" s="236">
        <f>IF(FT160&gt;0,(FT160*HLOOKUP($FL$2,Standard_data!$C$5:$R$10,2,FALSE)),(0))</f>
        <v>0</v>
      </c>
      <c r="FU200" s="236">
        <f>IF(FU160&gt;0,(FU160*HLOOKUP($FL$2,Standard_data!$C$5:$R$10,2,FALSE)),(0))</f>
        <v>0</v>
      </c>
      <c r="FV200" s="236">
        <f>IF(FV160&gt;0,(FV160*HLOOKUP($FL$2,Standard_data!$C$5:$R$10,2,FALSE)),(0))</f>
        <v>0</v>
      </c>
      <c r="FW200" s="236">
        <f>IF(FW160&gt;0,(FW160*HLOOKUP($FL$2,Standard_data!$C$5:$R$10,2,FALSE)),(0))</f>
        <v>0</v>
      </c>
      <c r="FX200" s="236">
        <f>IF(FX160&gt;0,(FX160*HLOOKUP($FL$2,Standard_data!$C$5:$R$10,2,FALSE)),(0))</f>
        <v>0</v>
      </c>
      <c r="FY200" s="236">
        <f>IF(FY160&gt;0,(FY160*HLOOKUP($FL$2,Standard_data!$C$5:$R$10,2,FALSE)),(0))</f>
        <v>0</v>
      </c>
      <c r="FZ200" s="236">
        <f>IF(FZ160&gt;0,(FZ160*HLOOKUP($FL$2,Standard_data!$C$5:$R$10,2,FALSE)),(0))</f>
        <v>0</v>
      </c>
      <c r="GA200" s="236">
        <f>IF(GA160&gt;0,(GA160*HLOOKUP($FL$2,Standard_data!$C$5:$R$10,2,FALSE)),(0))</f>
        <v>0</v>
      </c>
      <c r="GB200" s="236">
        <f>IF(GB160&gt;0,(GB160*HLOOKUP($FL$2,Standard_data!$C$5:$R$10,2,FALSE)),(0))</f>
        <v>0</v>
      </c>
      <c r="GC200" s="236">
        <f>IF(GC160&gt;0,(GC160*HLOOKUP($FL$2,Standard_data!$C$5:$R$10,2,FALSE)),(0))</f>
        <v>0</v>
      </c>
      <c r="GD200" s="236">
        <f>IF(GD160&gt;0,(GD160*HLOOKUP($FL$2,Standard_data!$C$5:$R$10,2,FALSE)),(0))</f>
        <v>0</v>
      </c>
      <c r="GE200" s="236">
        <f>IF(GE160&gt;0,(GE160*HLOOKUP($FL$2,Standard_data!$C$5:$R$10,2,FALSE)),(0))</f>
        <v>0</v>
      </c>
      <c r="GF200" s="236">
        <f>IF(GF160&gt;0,(GF160*HLOOKUP($FL$2,Standard_data!$C$5:$R$10,2,FALSE)),(0))</f>
        <v>0</v>
      </c>
      <c r="GG200" s="236">
        <f>IF(GG160&gt;0,(GG160*HLOOKUP($FL$2,Standard_data!$C$5:$R$10,2,FALSE)),(0))</f>
        <v>0</v>
      </c>
      <c r="GH200" s="236">
        <f>IF(GH160&gt;0,(GH160*HLOOKUP($FL$2,Standard_data!$C$5:$R$10,2,FALSE)),(0))</f>
        <v>0</v>
      </c>
      <c r="GI200" s="236">
        <f>IF(GI160&gt;0,(GI160*HLOOKUP($FL$2,Standard_data!$C$5:$R$10,2,FALSE)),(0))</f>
        <v>0</v>
      </c>
      <c r="GJ200" s="236">
        <f>IF(GJ160&gt;0,(GJ160*HLOOKUP($FL$2,Standard_data!$C$5:$R$10,2,FALSE)),(0))</f>
        <v>0</v>
      </c>
      <c r="GK200" s="236">
        <f>IF(GK160&gt;0,(GK160*HLOOKUP($FL$2,Standard_data!$C$5:$R$10,2,FALSE)),(0))</f>
        <v>0</v>
      </c>
      <c r="GL200" s="236">
        <f>IF(GL160&gt;0,(GL160*HLOOKUP($FL$2,Standard_data!$C$5:$R$10,2,FALSE)),(0))</f>
        <v>0</v>
      </c>
      <c r="GM200" s="236">
        <f>IF(GM160&gt;0,(GM160*HLOOKUP($FL$2,Standard_data!$C$5:$R$10,2,FALSE)),(0))</f>
        <v>0</v>
      </c>
      <c r="GN200" s="236">
        <f>IF(GN160&gt;0,(GN160*HLOOKUP($FL$2,Standard_data!$C$5:$R$10,2,FALSE)),(0))</f>
        <v>0</v>
      </c>
      <c r="GO200" s="236">
        <f>IF(GO160&gt;0,(GO160*HLOOKUP($FL$2,Standard_data!$C$5:$R$10,2,FALSE)),(0))</f>
        <v>0</v>
      </c>
      <c r="GP200" s="236">
        <f>IF(GP160&gt;0,(GP160*HLOOKUP($FL$2,Standard_data!$C$5:$R$10,2,FALSE)),(0))</f>
        <v>0</v>
      </c>
      <c r="GQ200" s="236"/>
      <c r="GR200" s="236"/>
      <c r="GS200" s="236"/>
      <c r="GT200" s="236"/>
      <c r="GU200" s="236"/>
      <c r="GV200" s="236"/>
      <c r="GW200" s="236"/>
      <c r="GX200" s="236"/>
      <c r="GY200" s="236"/>
      <c r="GZ200" s="236"/>
      <c r="HA200" s="236"/>
      <c r="HB200" s="236"/>
      <c r="HC200" s="236"/>
      <c r="HD200" s="236"/>
      <c r="HE200" s="236"/>
      <c r="HF200" s="236"/>
      <c r="HG200" s="236"/>
      <c r="HH200" s="236"/>
      <c r="HI200" s="236"/>
      <c r="HJ200" s="236"/>
      <c r="HK200" s="236"/>
      <c r="HL200" s="236"/>
      <c r="HM200" s="236"/>
      <c r="HN200" s="236"/>
      <c r="HO200" s="236"/>
      <c r="HP200" s="236"/>
      <c r="HQ200" s="236"/>
      <c r="HR200" s="236"/>
      <c r="HS200" s="236"/>
      <c r="HT200" s="236"/>
      <c r="HU200" s="236"/>
      <c r="HV200" s="236"/>
      <c r="HW200" s="236"/>
      <c r="HX200" s="238"/>
      <c r="HY200" s="237"/>
      <c r="HZ200" s="236">
        <f>IF(HZ160&gt;0,(HZ160*HLOOKUP($HZ$2,Standard_data!$C$5:$R$10,2,FALSE)),(0))</f>
        <v>299899809</v>
      </c>
      <c r="IA200" s="236">
        <f>IF(IA160&gt;0,(IA160*HLOOKUP($HZ$2,Standard_data!$C$5:$R$10,2,FALSE)),(0))</f>
        <v>299899809</v>
      </c>
      <c r="IB200" s="236">
        <f>IF(IB160&gt;0,(IB160*HLOOKUP($HZ$2,Standard_data!$C$5:$R$10,2,FALSE)),(0))</f>
        <v>0</v>
      </c>
      <c r="IC200" s="236">
        <f>324350049</f>
        <v>324350049</v>
      </c>
      <c r="ID200" s="236">
        <f>IF(ID160&gt;0,(ID160*HLOOKUP($HZ$2,Standard_data!$C$5:$R$10,2,FALSE)),(0))</f>
        <v>0</v>
      </c>
      <c r="IE200" s="236">
        <f>IF(IE160&gt;0,(IE160*HLOOKUP($HZ$2,Standard_data!$C$5:$R$10,2,FALSE)),(0))</f>
        <v>328879149</v>
      </c>
      <c r="IF200" s="236">
        <f>IF(IF160&gt;0,(IF160*HLOOKUP($HZ$2,Standard_data!$C$5:$R$10,2,FALSE)),(0))</f>
        <v>0</v>
      </c>
      <c r="IG200" s="236">
        <f>IF(IG160&gt;0,(IG160*HLOOKUP($HZ$2,Standard_data!$C$5:$R$10,2,FALSE)),(0))</f>
        <v>0</v>
      </c>
      <c r="IH200" s="236">
        <f>IF(IH160&gt;0,(IH160*HLOOKUP($HZ$2,Standard_data!$C$5:$R$10,2,FALSE)),(0))</f>
        <v>0</v>
      </c>
      <c r="II200" s="239">
        <f>IF(II160&gt;0,(II160*HLOOKUP($HZ$2,Standard_data!$C$5:$R$10,2,FALSE)),(0))</f>
        <v>1298362602</v>
      </c>
      <c r="IJ200" s="236">
        <f>IF(IJ160&gt;0,(IJ160*HLOOKUP($HZ$2,Standard_data!$C$5:$R$10,2,FALSE)),(0))</f>
        <v>0</v>
      </c>
      <c r="IK200" s="236">
        <f>IF(IK160&gt;0,(IK160*HLOOKUP($HZ$2,Standard_data!$C$5:$R$10,2,FALSE)),(0))</f>
        <v>0</v>
      </c>
      <c r="IL200" s="236">
        <f>IF(IL160&gt;0,(IL160*HLOOKUP($HZ$2,Standard_data!$C$5:$R$10,2,FALSE)),(0))</f>
        <v>0</v>
      </c>
      <c r="IM200" s="236">
        <f>IF(IM160&gt;0,(IM160*HLOOKUP($HZ$2,Standard_data!$C$5:$R$10,2,FALSE)),(0))</f>
        <v>0</v>
      </c>
      <c r="IN200" s="236">
        <f>IF(IN160&gt;0,(IN160*HLOOKUP($HZ$2,Standard_data!$C$5:$R$10,2,FALSE)),(0))</f>
        <v>327772602</v>
      </c>
      <c r="IO200" s="236">
        <f>IF(IO160&gt;0,(IO160*HLOOKUP($HZ$2,Standard_data!$C$5:$R$10,2,FALSE)),(0))</f>
        <v>0</v>
      </c>
      <c r="IP200" s="236">
        <f>IF(IP160&gt;0,(IP160*HLOOKUP($HZ$2,Standard_data!$C$5:$R$10,2,FALSE)),(0))</f>
        <v>0</v>
      </c>
      <c r="IQ200" s="236">
        <f>IF(IQ160&gt;0,(IQ160*HLOOKUP($HZ$2,Standard_data!$C$5:$R$10,2,FALSE)),(0))</f>
        <v>0</v>
      </c>
      <c r="IR200" s="236">
        <f>IF(IR160&gt;0,(IR160*HLOOKUP($HZ$2,Standard_data!$C$5:$R$10,2,FALSE)),(0))</f>
        <v>0</v>
      </c>
      <c r="IS200" s="236">
        <f>IF(IS160&gt;0,(IS160*HLOOKUP($HZ$2,Standard_data!$C$5:$R$10,2,FALSE)),(0))</f>
        <v>0</v>
      </c>
      <c r="IT200" s="236">
        <f>IF(IT160&gt;0,(IT160*HLOOKUP($HZ$2,Standard_data!$C$5:$R$10,2,FALSE)),(0))</f>
        <v>0</v>
      </c>
      <c r="IU200" s="236">
        <f>IF(IU160&gt;0,(IU160*HLOOKUP($HZ$2,Standard_data!$C$5:$R$10,2,FALSE)),(0))</f>
        <v>0</v>
      </c>
      <c r="IV200" s="236">
        <f>IF(IV160&gt;0,(IV160*HLOOKUP($HZ$2,Standard_data!$C$5:$R$10,2,FALSE)),(0))</f>
        <v>0</v>
      </c>
      <c r="IW200" s="236">
        <f>IF(IW160&gt;0,(IW160*HLOOKUP($HZ$2,Standard_data!$C$5:$R$10,2,FALSE)),(0))</f>
        <v>0</v>
      </c>
      <c r="IX200" s="236">
        <f>IF(IX160&gt;0,(IX160*HLOOKUP($HZ$2,Standard_data!$C$5:$R$10,2,FALSE)),(0))</f>
        <v>0</v>
      </c>
      <c r="IY200" s="236">
        <f>IF(IY160&gt;0,(IY160*HLOOKUP($HZ$2,Standard_data!$C$5:$R$10,2,FALSE)),(0))</f>
        <v>0</v>
      </c>
      <c r="IZ200" s="236">
        <f>IF(IZ160&gt;0,(IZ160*HLOOKUP($HZ$2,Standard_data!$C$5:$R$10,2,FALSE)),(0))</f>
        <v>0</v>
      </c>
      <c r="JA200" s="236">
        <f>IF(JA160&gt;0,(JA160*HLOOKUP($HZ$2,Standard_data!$C$5:$R$10,2,FALSE)),(0))</f>
        <v>0</v>
      </c>
      <c r="JB200" s="236">
        <f>IF(JB160&gt;0,(JB160*HLOOKUP($HZ$2,Standard_data!$C$5:$R$10,2,FALSE)),(0))</f>
        <v>0</v>
      </c>
      <c r="JC200" s="238">
        <f>IF(JC160&gt;0,(JC160*HLOOKUP($HZ$2,Standard_data!$C$5:$R$10,2,FALSE)),(0))</f>
        <v>0</v>
      </c>
      <c r="JD200" s="236">
        <f>IF(JD160&gt;0,(JD160*HLOOKUP($HZ$2,Standard_data!$C$5:$R$10,2,FALSE)),(0))</f>
        <v>327772602</v>
      </c>
      <c r="JF200" s="237"/>
      <c r="JG200" s="236">
        <f>IF(JG160&gt;0,(JG160*HLOOKUP($JG$2,Standard_data!$C$5:$R$10,2,FALSE)),(0))</f>
        <v>181188511.19999999</v>
      </c>
      <c r="JH200" s="236">
        <f>IF(JH160&gt;0,(JH160*HLOOKUP($JG$2,Standard_data!$C$5:$R$10,2,FALSE)),(0))</f>
        <v>181188511.19999999</v>
      </c>
      <c r="JI200" s="236">
        <f>IF(JI160&gt;0,(JI160*HLOOKUP($JG$2,Standard_data!$C$5:$R$10,2,FALSE)),(0))</f>
        <v>0</v>
      </c>
      <c r="JJ200" s="240">
        <f>IF(JJ160&gt;0,(JJ160*HLOOKUP($JG$2,Standard_data!$C$5:$R$10,2,FALSE)),(0))</f>
        <v>240493830</v>
      </c>
      <c r="JK200" s="236">
        <f>IF(JK160&gt;0,(JK160*HLOOKUP($JG$2,Standard_data!$C$5:$R$10,2,FALSE)),(0))</f>
        <v>0</v>
      </c>
      <c r="JL200" s="236">
        <f>IF(JL160&gt;0,(JL160*HLOOKUP($JG$2,Standard_data!$C$5:$R$10,2,FALSE)),(0))</f>
        <v>240493828.5</v>
      </c>
      <c r="JM200" s="236">
        <f>IF(JM160&gt;0,(JM160*HLOOKUP($JG$2,Standard_data!$C$5:$R$10,2,FALSE)),(0))</f>
        <v>0</v>
      </c>
      <c r="JN200" s="236">
        <f>IF(JN160&gt;0,(JN160*HLOOKUP($JG$2,Standard_data!$C$5:$R$10,2,FALSE)),(0))</f>
        <v>0</v>
      </c>
      <c r="JO200" s="236">
        <f>IF(JO160&gt;0,(JO160*HLOOKUP($JG$2,Standard_data!$C$5:$R$10,2,FALSE)),(0))</f>
        <v>0</v>
      </c>
      <c r="JP200" s="236">
        <f>IF(JP160&gt;0,(JP160*HLOOKUP($JG$2,Standard_data!$C$5:$R$10,2,FALSE)),(0))</f>
        <v>0</v>
      </c>
      <c r="JQ200" s="236">
        <f>IF(JQ160&gt;0,(JQ160*HLOOKUP($JG$2,Standard_data!$C$5:$R$10,2,FALSE)),(0))</f>
        <v>0</v>
      </c>
      <c r="JR200" s="236">
        <f>IF(JR160&gt;0,(JR160*HLOOKUP($JG$2,Standard_data!$C$5:$R$10,2,FALSE)),(0))</f>
        <v>0</v>
      </c>
      <c r="JS200" s="236">
        <f>IF(JS160&gt;0,(JS160*HLOOKUP($JG$2,Standard_data!$C$5:$R$10,2,FALSE)),(0))</f>
        <v>0</v>
      </c>
      <c r="JT200" s="236">
        <f>IF(JT160&gt;0,(JT160*HLOOKUP($JG$2,Standard_data!$C$5:$R$10,2,FALSE)),(0))</f>
        <v>0</v>
      </c>
      <c r="JU200" s="236">
        <f>IF(JU160&gt;0,(JU160*HLOOKUP($JG$2,Standard_data!$C$5:$R$10,2,FALSE)),(0))</f>
        <v>0</v>
      </c>
      <c r="JV200" s="236">
        <f>IF(JV160&gt;0,(JV160*HLOOKUP($JG$2,Standard_data!$C$5:$R$10,2,FALSE)),(0))</f>
        <v>0</v>
      </c>
      <c r="JW200" s="236">
        <f>IF(JW160&gt;0,(JW160*HLOOKUP($JG$2,Standard_data!$C$5:$R$10,2,FALSE)),(0))</f>
        <v>0</v>
      </c>
      <c r="JX200" s="236">
        <f>IF(JX160&gt;0,(JX160*HLOOKUP($JG$2,Standard_data!$C$5:$R$10,2,FALSE)),(0))</f>
        <v>0</v>
      </c>
      <c r="JY200" s="236">
        <f>IF(JY160&gt;0,(JY160*HLOOKUP($JG$2,Standard_data!$C$5:$R$10,2,FALSE)),(0))</f>
        <v>0</v>
      </c>
      <c r="JZ200" s="236">
        <f>IF(JZ160&gt;0,(JZ160*HLOOKUP($JG$2,Standard_data!$C$5:$R$10,2,FALSE)),(0))</f>
        <v>0</v>
      </c>
      <c r="KA200" s="236">
        <f>IF(KA160&gt;0,(KA160*HLOOKUP($JG$2,Standard_data!$C$5:$R$10,2,FALSE)),(0))</f>
        <v>0</v>
      </c>
      <c r="KB200" s="236">
        <f>IF(KB160&gt;0,(KB160*HLOOKUP($JG$2,Standard_data!$C$5:$R$10,2,FALSE)),(0))</f>
        <v>0</v>
      </c>
      <c r="KC200" s="236">
        <f>IF(KC160&gt;0,(KC160*HLOOKUP($JG$2,Standard_data!$C$5:$R$10,2,FALSE)),(0))</f>
        <v>0</v>
      </c>
      <c r="KD200" s="236">
        <f>IF(KD160&gt;0,(KD160*HLOOKUP($JG$2,Standard_data!$C$5:$R$10,2,FALSE)),(0))</f>
        <v>0</v>
      </c>
      <c r="KE200" s="236">
        <f>IF(KE160&gt;0,(KE160*HLOOKUP($JG$2,Standard_data!$C$5:$R$10,2,FALSE)),(0))</f>
        <v>0</v>
      </c>
      <c r="KF200" s="236">
        <f>IF(KF160&gt;0,(KF160*HLOOKUP($JG$2,Standard_data!$C$5:$R$10,2,FALSE)),(0))</f>
        <v>0</v>
      </c>
      <c r="KG200" s="236">
        <f>IF(KG160&gt;0,(KG160*HLOOKUP($JG$2,Standard_data!$C$5:$R$10,2,FALSE)),(0))</f>
        <v>0</v>
      </c>
      <c r="KH200" s="236">
        <f>IF(KH160&gt;0,(KH160*HLOOKUP($JG$2,Standard_data!$C$5:$R$10,2,FALSE)),(0))</f>
        <v>0</v>
      </c>
      <c r="KI200" s="236">
        <f>IF(KI160&gt;0,(KI160*HLOOKUP($JG$2,Standard_data!$C$5:$R$10,2,FALSE)),(0))</f>
        <v>0</v>
      </c>
      <c r="KJ200" s="236">
        <f>IF(KJ160&gt;0,(KJ160*HLOOKUP($JG$2,Standard_data!$C$5:$R$10,2,FALSE)),(0))</f>
        <v>0</v>
      </c>
      <c r="KK200" s="236">
        <f>IF(KK160&gt;0,(KK160*HLOOKUP($JG$2,Standard_data!$C$5:$R$10,2,FALSE)),(0))</f>
        <v>240470418.90000001</v>
      </c>
      <c r="KM200" s="237"/>
      <c r="KN200" s="236">
        <f>IF(KN160&gt;0,(KN160*HLOOKUP($KN$2,Standard_data!$C$5:$R$10,2,FALSE)),(0))</f>
        <v>182632923</v>
      </c>
      <c r="KO200" s="236">
        <f>IF(KO160&gt;0,(KO160*HLOOKUP($KN$2,Standard_data!$C$5:$R$10,2,FALSE)),(0))</f>
        <v>43253439</v>
      </c>
      <c r="KP200" s="236">
        <f>IF(KP160&gt;0,(KP160*HLOOKUP($KN$2,Standard_data!$C$5:$R$10,2,FALSE)),(0))</f>
        <v>0</v>
      </c>
      <c r="KQ200" s="236">
        <v>146445647</v>
      </c>
      <c r="KR200" s="236">
        <f>IF(KR160&gt;0,(KR160*HLOOKUP($KN$2,Standard_data!$C$5:$R$10,2,FALSE)),(0))</f>
        <v>0</v>
      </c>
      <c r="KS200" s="236">
        <f>IF(KS160&gt;0,(KS160*HLOOKUP($KN$2,Standard_data!$C$5:$R$10,2,FALSE)),(0))</f>
        <v>108904023</v>
      </c>
      <c r="KT200" s="236">
        <f>IF(KT160&gt;0,(KT160*HLOOKUP($KN$2,Standard_data!$C$5:$R$10,2,FALSE)),(0))</f>
        <v>0</v>
      </c>
      <c r="KU200" s="236">
        <f>IF(KU160&gt;0,(KU160*HLOOKUP($KN$2,Standard_data!$C$5:$R$10,2,FALSE)),(0))</f>
        <v>0</v>
      </c>
      <c r="KV200" s="236">
        <f>IF(KV160&gt;0,(KV160*HLOOKUP($KN$2,Standard_data!$C$5:$R$10,2,FALSE)),(0))</f>
        <v>0</v>
      </c>
      <c r="KW200" s="236">
        <f>IF(KW160&gt;0,(KW160*HLOOKUP($KN$2,Standard_data!$C$5:$R$10,2,FALSE)),(0))</f>
        <v>0</v>
      </c>
      <c r="KX200" s="236">
        <f>IF(KX160&gt;0,(KX160*HLOOKUP($KN$2,Standard_data!$C$5:$R$10,2,FALSE)),(0))</f>
        <v>0</v>
      </c>
      <c r="KY200" s="236">
        <f>IF(KY160&gt;0,(KY160*HLOOKUP($KN$2,Standard_data!$C$5:$R$10,2,FALSE)),(0))</f>
        <v>0</v>
      </c>
      <c r="KZ200" s="236">
        <f>IF(KZ160&gt;0,(KZ160*HLOOKUP($KN$2,Standard_data!$C$5:$R$10,2,FALSE)),(0))</f>
        <v>0</v>
      </c>
      <c r="LA200" s="236">
        <f>IF(LA160&gt;0,(LA160*HLOOKUP($KN$2,Standard_data!$C$5:$R$10,2,FALSE)),(0))</f>
        <v>0</v>
      </c>
      <c r="LB200" s="236">
        <f>IF(LB160&gt;0,(LB160*HLOOKUP($KN$2,Standard_data!$C$5:$R$10,2,FALSE)),(0))</f>
        <v>0</v>
      </c>
      <c r="LC200" s="236">
        <f>IF(LC160&gt;0,(LC160*HLOOKUP($KN$2,Standard_data!$C$5:$R$10,2,FALSE)),(0))</f>
        <v>0</v>
      </c>
      <c r="LD200" s="236">
        <f>IF(LD160&gt;0,(LD160*HLOOKUP($KN$2,Standard_data!$C$5:$R$10,2,FALSE)),(0))</f>
        <v>0</v>
      </c>
      <c r="LE200" s="236">
        <f>IF(LE160&gt;0,(LE160*HLOOKUP($KN$2,Standard_data!$C$5:$R$10,2,FALSE)),(0))</f>
        <v>0</v>
      </c>
      <c r="LF200" s="236">
        <f>IF(LF160&gt;0,(LF160*HLOOKUP($KN$2,Standard_data!$C$5:$R$10,2,FALSE)),(0))</f>
        <v>0</v>
      </c>
      <c r="LG200" s="236">
        <f>IF(LG160&gt;0,(LG160*HLOOKUP($KN$2,Standard_data!$C$5:$R$10,2,FALSE)),(0))</f>
        <v>0</v>
      </c>
      <c r="LH200" s="236">
        <f>IF(LH160&gt;0,(LH160*HLOOKUP($KN$2,Standard_data!$C$5:$R$10,2,FALSE)),(0))</f>
        <v>0</v>
      </c>
      <c r="LI200" s="236">
        <f>IF(LI160&gt;0,(LI160*HLOOKUP($KN$2,Standard_data!$C$5:$R$10,2,FALSE)),(0))</f>
        <v>0</v>
      </c>
      <c r="LJ200" s="236">
        <f>IF(LJ160&gt;0,(LJ160*HLOOKUP($KN$2,Standard_data!$C$5:$R$10,2,FALSE)),(0))</f>
        <v>0</v>
      </c>
      <c r="LK200" s="236">
        <f>IF(LK160&gt;0,(LK160*HLOOKUP($KN$2,Standard_data!$C$5:$R$10,2,FALSE)),(0))</f>
        <v>0</v>
      </c>
      <c r="LL200" s="236">
        <f>IF(LL160&gt;0,(LL160*HLOOKUP($KN$2,Standard_data!$C$5:$R$10,2,FALSE)),(0))</f>
        <v>0</v>
      </c>
      <c r="LM200" s="236">
        <f>IF(LM160&gt;0,(LM160*HLOOKUP($KN$2,Standard_data!$C$5:$R$10,2,FALSE)),(0))</f>
        <v>0</v>
      </c>
      <c r="LN200" s="236">
        <f>IF(LN160&gt;0,(LN160*HLOOKUP($KN$2,Standard_data!$C$5:$R$10,2,FALSE)),(0))</f>
        <v>0</v>
      </c>
      <c r="LO200" s="236">
        <f>IF(LO160&gt;0,(LO160*HLOOKUP($KN$2,Standard_data!$C$5:$R$10,2,FALSE)),(0))</f>
        <v>0</v>
      </c>
      <c r="LP200" s="236">
        <f>IF(LP160&gt;0,(LP160*HLOOKUP($KN$2,Standard_data!$C$5:$R$10,2,FALSE)),(0))</f>
        <v>0</v>
      </c>
      <c r="LQ200" s="236">
        <f>IF(LQ160&gt;0,(LQ160*HLOOKUP($KN$2,Standard_data!$C$5:$R$10,2,FALSE)),(0))</f>
        <v>0</v>
      </c>
      <c r="LR200" s="236">
        <f>IF(LR160&gt;0,(LR160*HLOOKUP($KN$2,Standard_data!$C$5:$R$10,2,FALSE)),(0))</f>
        <v>108904023</v>
      </c>
      <c r="LS200" s="238"/>
      <c r="LT200" s="237"/>
      <c r="LU200" s="312">
        <v>356314386</v>
      </c>
      <c r="LV200" s="312">
        <v>356314386</v>
      </c>
      <c r="LW200" s="236">
        <f>IF(LW160&gt;0,(LW160*HLOOKUP($LU$2,Standard_data!$C$5:$R$10,2,FALSE)),(0))</f>
        <v>0</v>
      </c>
      <c r="LX200" s="236">
        <f>IF(LX160&gt;0,(LX160*HLOOKUP($LU$2,Standard_data!$C$5:$R$10,2,FALSE)),(0))</f>
        <v>527154573</v>
      </c>
      <c r="LY200" s="236">
        <f>IF(LY160&gt;0,(LY160*HLOOKUP($LU$2,Standard_data!$C$5:$R$10,2,FALSE)),(0))</f>
        <v>0</v>
      </c>
      <c r="LZ200" s="236">
        <f>IF(LZ160&gt;0,(LZ160*HLOOKUP($LU$2,Standard_data!$C$5:$R$10,2,FALSE)),(0))</f>
        <v>527154573</v>
      </c>
      <c r="MA200" s="236">
        <f>IF(MA160&gt;0,(MA160*HLOOKUP($LU$2,Standard_data!$C$5:$R$10,2,FALSE)),(0))</f>
        <v>0</v>
      </c>
      <c r="MB200" s="236">
        <f>IF(MB160&gt;0,(MB160*HLOOKUP($LU$2,Standard_data!$C$5:$R$10,2,FALSE)),(0))</f>
        <v>0</v>
      </c>
      <c r="MC200" s="236">
        <f>IF(MC160&gt;0,(MC160*HLOOKUP($LU$2,Standard_data!$C$5:$R$10,2,FALSE)),(0))</f>
        <v>0</v>
      </c>
      <c r="MD200" s="236">
        <f>IF(MD160&gt;0,(MD160*HLOOKUP($LU$2,Standard_data!$C$5:$R$10,2,FALSE)),(0))</f>
        <v>0</v>
      </c>
      <c r="ME200" s="236">
        <f>IF(ME160&gt;0,(ME160*HLOOKUP($LU$2,Standard_data!$C$5:$R$10,2,FALSE)),(0))</f>
        <v>0</v>
      </c>
      <c r="MF200" s="236">
        <f>IF(MF160&gt;0,(MF160*HLOOKUP($LU$2,Standard_data!$C$5:$R$10,2,FALSE)),(0))</f>
        <v>0</v>
      </c>
      <c r="MG200" s="236">
        <f>IF(MG160&gt;0,(MG160*HLOOKUP($LU$2,Standard_data!$C$5:$R$10,2,FALSE)),(0))</f>
        <v>0</v>
      </c>
      <c r="MH200" s="236">
        <f>IF(MH160&gt;0,(MH160*HLOOKUP($LU$2,Standard_data!$C$5:$R$10,2,FALSE)),(0))</f>
        <v>0</v>
      </c>
      <c r="MI200" s="236">
        <f>IF(MI160&gt;0,(MI160*HLOOKUP($LU$2,Standard_data!$C$5:$R$10,2,FALSE)),(0))</f>
        <v>0</v>
      </c>
      <c r="MJ200" s="236">
        <f>IF(MJ160&gt;0,(MJ160*HLOOKUP($LU$2,Standard_data!$C$5:$R$10,2,FALSE)),(0))</f>
        <v>0</v>
      </c>
      <c r="MK200" s="236">
        <f>IF(MK160&gt;0,(MK160*HLOOKUP($LU$2,Standard_data!$C$5:$R$10,2,FALSE)),(0))</f>
        <v>0</v>
      </c>
      <c r="ML200" s="236">
        <f>IF(ML160&gt;0,(ML160*HLOOKUP($LU$2,Standard_data!$C$5:$R$10,2,FALSE)),(0))</f>
        <v>0</v>
      </c>
      <c r="MM200" s="236">
        <f>IF(MM160&gt;0,(MM160*HLOOKUP($LU$2,Standard_data!$C$5:$R$10,2,FALSE)),(0))</f>
        <v>0</v>
      </c>
      <c r="MN200" s="236">
        <f>IF(MN160&gt;0,(MN160*HLOOKUP($LU$2,Standard_data!$C$5:$R$10,2,FALSE)),(0))</f>
        <v>0</v>
      </c>
      <c r="MO200" s="236">
        <f>IF(MO160&gt;0,(MO160*HLOOKUP($LU$2,Standard_data!$C$5:$R$10,2,FALSE)),(0))</f>
        <v>0</v>
      </c>
      <c r="MP200" s="236">
        <f>IF(MP160&gt;0,(MP160*HLOOKUP($LU$2,Standard_data!$C$5:$R$10,2,FALSE)),(0))</f>
        <v>0</v>
      </c>
      <c r="MQ200" s="236">
        <f>IF(MQ160&gt;0,(MQ160*HLOOKUP($LU$2,Standard_data!$C$5:$R$10,2,FALSE)),(0))</f>
        <v>0</v>
      </c>
      <c r="MR200" s="236">
        <f>IF(MR160&gt;0,(MR160*HLOOKUP($LU$2,Standard_data!$C$5:$R$10,2,FALSE)),(0))</f>
        <v>0</v>
      </c>
      <c r="MS200" s="236">
        <f>IF(MS160&gt;0,(MS160*HLOOKUP($LU$2,Standard_data!$C$5:$R$10,2,FALSE)),(0))</f>
        <v>0</v>
      </c>
      <c r="MT200" s="236">
        <f>IF(MT160&gt;0,(MT160*HLOOKUP($LU$2,Standard_data!$C$5:$R$10,2,FALSE)),(0))</f>
        <v>0</v>
      </c>
      <c r="MU200" s="236">
        <f>IF(MU160&gt;0,(MU160*HLOOKUP($LU$2,Standard_data!$C$5:$R$10,2,FALSE)),(0))</f>
        <v>0</v>
      </c>
      <c r="MV200" s="236">
        <f>IF(MV160&gt;0,(MV160*HLOOKUP($LU$2,Standard_data!$C$5:$R$10,2,FALSE)),(0))</f>
        <v>0</v>
      </c>
      <c r="MW200" s="236">
        <f>IF(MW160&gt;0,(MW160*HLOOKUP($LU$2,Standard_data!$C$5:$R$10,2,FALSE)),(0))</f>
        <v>0</v>
      </c>
      <c r="MX200" s="236">
        <f>IF(MX160&gt;0,(MX160*HLOOKUP($LU$2,Standard_data!$C$5:$R$10,2,FALSE)),(0))</f>
        <v>0</v>
      </c>
      <c r="MY200" s="236">
        <f>IF(MY160&gt;0,(MY160*HLOOKUP($LU$2,Standard_data!$C$5:$R$10,2,FALSE)),(0))</f>
        <v>527154573</v>
      </c>
      <c r="MZ200" s="238"/>
      <c r="NA200" s="237"/>
      <c r="NB200" s="236">
        <f>IF(NB160&gt;0,(NB160*HLOOKUP($NB$2,Standard_data!$C$5:$R$10,2,FALSE)),(0))</f>
        <v>1600806816</v>
      </c>
      <c r="NC200" s="236">
        <f>IF(NC160&gt;0,(NC160*HLOOKUP($NB$2,Standard_data!$C$5:$R$10,2,FALSE)),(0))</f>
        <v>0</v>
      </c>
      <c r="ND200" s="236">
        <f>IF(ND160&gt;0,(ND160*HLOOKUP($NB$2,Standard_data!$C$5:$R$10,2,FALSE)),(0))</f>
        <v>0</v>
      </c>
      <c r="NE200" s="236">
        <f>IF(NE160&gt;0,(NE160*HLOOKUP($NB$2,Standard_data!$C$5:$R$10,2,FALSE)),(0))</f>
        <v>1684755276</v>
      </c>
      <c r="NF200" s="236">
        <f>IF(NF160&gt;0,(NF160*HLOOKUP($NB$2,Standard_data!$C$5:$R$10,2,FALSE)),(0))</f>
        <v>0</v>
      </c>
      <c r="NG200" s="236">
        <f>IF(NG160&gt;0,(NG160*HLOOKUP($NB$2,Standard_data!$C$5:$R$10,2,FALSE)),(0))</f>
        <v>0</v>
      </c>
      <c r="NH200" s="236">
        <f>IF(NH160&gt;0,(NH160*HLOOKUP($NB$2,Standard_data!$C$5:$R$10,2,FALSE)),(0))</f>
        <v>0</v>
      </c>
      <c r="NI200" s="236">
        <f>IF(NI160&gt;0,(NI160*HLOOKUP($NB$2,Standard_data!$C$5:$R$10,2,FALSE)),(0))</f>
        <v>0</v>
      </c>
      <c r="NJ200" s="236">
        <f>IF(NJ160&gt;0,(NJ160*HLOOKUP($NB$2,Standard_data!$C$5:$R$10,2,FALSE)),(0))</f>
        <v>0</v>
      </c>
      <c r="NK200" s="236">
        <f>IF(NK160&gt;0,(NK160*HLOOKUP($NB$2,Standard_data!$C$5:$R$10,2,FALSE)),(0))</f>
        <v>0</v>
      </c>
      <c r="NL200" s="236">
        <f>IF(NL160&gt;0,(NL160*HLOOKUP($NB$2,Standard_data!$C$5:$R$10,2,FALSE)),(0))</f>
        <v>0</v>
      </c>
      <c r="NM200" s="236">
        <f>IF(NM160&gt;0,(NM160*HLOOKUP($NB$2,Standard_data!$C$5:$R$10,2,FALSE)),(0))</f>
        <v>0</v>
      </c>
      <c r="NN200" s="236">
        <f>IF(NN160&gt;0,(NN160*HLOOKUP($NB$2,Standard_data!$C$5:$R$10,2,FALSE)),(0))</f>
        <v>0</v>
      </c>
      <c r="NO200" s="236">
        <f>IF(NO160&gt;0,(NO160*HLOOKUP($NB$2,Standard_data!$C$5:$R$10,2,FALSE)),(0))</f>
        <v>0</v>
      </c>
      <c r="NP200" s="236">
        <f>IF(NP160&gt;0,(NP160*HLOOKUP($NB$2,Standard_data!$C$5:$R$10,2,FALSE)),(0))</f>
        <v>0</v>
      </c>
      <c r="NQ200" s="236">
        <f>IF(NQ160&gt;0,(NQ160*HLOOKUP($NB$2,Standard_data!$C$5:$R$10,2,FALSE)),(0))</f>
        <v>0</v>
      </c>
      <c r="NR200" s="236">
        <f>IF(NR160&gt;0,(NR160*HLOOKUP($NB$2,Standard_data!$C$5:$R$10,2,FALSE)),(0))</f>
        <v>0</v>
      </c>
      <c r="NS200" s="236">
        <f>IF(NS160&gt;0,(NS160*HLOOKUP($NB$2,Standard_data!$C$5:$R$10,2,FALSE)),(0))</f>
        <v>0</v>
      </c>
      <c r="NT200" s="236">
        <f>IF(NT160&gt;0,(NT160*HLOOKUP($NB$2,Standard_data!$C$5:$R$10,2,FALSE)),(0))</f>
        <v>0</v>
      </c>
      <c r="NU200" s="236">
        <f>IF(NU160&gt;0,(NU160*HLOOKUP($NB$2,Standard_data!$C$5:$R$10,2,FALSE)),(0))</f>
        <v>0</v>
      </c>
      <c r="NV200" s="236">
        <f>IF(NV160&gt;0,(NV160*HLOOKUP($NB$2,Standard_data!$C$5:$R$10,2,FALSE)),(0))</f>
        <v>0</v>
      </c>
      <c r="NW200" s="236">
        <f>IF(NW160&gt;0,(NW160*HLOOKUP($NB$2,Standard_data!$C$5:$R$10,2,FALSE)),(0))</f>
        <v>0</v>
      </c>
      <c r="NX200" s="236">
        <f>IF(NX160&gt;0,(NX160*HLOOKUP($NB$2,Standard_data!$C$5:$R$10,2,FALSE)),(0))</f>
        <v>0</v>
      </c>
      <c r="NY200" s="236">
        <f>IF(NY160&gt;0,(NY160*HLOOKUP($NB$2,Standard_data!$C$5:$R$10,2,FALSE)),(0))</f>
        <v>0</v>
      </c>
      <c r="NZ200" s="236">
        <f>IF(NZ160&gt;0,(NZ160*HLOOKUP($NB$2,Standard_data!$C$5:$R$10,2,FALSE)),(0))</f>
        <v>0</v>
      </c>
      <c r="OA200" s="236">
        <f>IF(OA160&gt;0,(OA160*HLOOKUP($NB$2,Standard_data!$C$5:$R$10,2,FALSE)),(0))</f>
        <v>0</v>
      </c>
      <c r="OB200" s="236">
        <f>IF(OB160&gt;0,(OB160*HLOOKUP($NB$2,Standard_data!$C$5:$R$10,2,FALSE)),(0))</f>
        <v>0</v>
      </c>
      <c r="OC200" s="236">
        <f>IF(OC160&gt;0,(OC160*HLOOKUP($NB$2,Standard_data!$C$5:$R$10,2,FALSE)),(0))</f>
        <v>0</v>
      </c>
      <c r="OD200" s="236">
        <f>IF(OD160&gt;0,(OD160*HLOOKUP($NB$2,Standard_data!$C$5:$R$10,2,FALSE)),(0))</f>
        <v>0</v>
      </c>
      <c r="OE200" s="236">
        <f>IF(OE160&gt;0,(OE160*HLOOKUP($NB$2,Standard_data!$C$5:$R$10,2,FALSE)),(0))</f>
        <v>0</v>
      </c>
      <c r="OF200" s="236">
        <f>IF(OF160&gt;0,(OF160*HLOOKUP($NB$2,Standard_data!$C$5:$R$10,2,FALSE)),(0))</f>
        <v>1684755276</v>
      </c>
      <c r="OG200" s="238"/>
      <c r="OH200" s="237"/>
      <c r="OI200" s="236">
        <f>IF(OI160&gt;0,(OI160*HLOOKUP($OI$2,Standard_data!$C$5:$R$10,2,FALSE)),(0))</f>
        <v>1973669628</v>
      </c>
      <c r="OJ200" s="236">
        <f>IF(OJ160&gt;0,(OJ160*HLOOKUP($OI$2,Standard_data!$C$5:$R$10,2,FALSE)),(0))</f>
        <v>1973669628</v>
      </c>
      <c r="OK200" s="236">
        <f>IF(OK160&gt;0,(OK160*HLOOKUP($OI$2,Standard_data!$C$5:$R$10,2,FALSE)),(0))</f>
        <v>0</v>
      </c>
      <c r="OL200" s="236">
        <f>IF(OL160&gt;0,(OL160*HLOOKUP($OI$2,Standard_data!$C$5:$R$10,2,FALSE)),(0))</f>
        <v>2267176908</v>
      </c>
      <c r="OM200" s="236">
        <f>IF(OM160&gt;0,(OM160*HLOOKUP($OI$2,Standard_data!$C$5:$R$10,2,FALSE)),(0))</f>
        <v>0</v>
      </c>
      <c r="ON200" s="236">
        <f>IF(ON160&gt;0,(ON160*HLOOKUP($OI$2,Standard_data!$C$5:$R$10,2,FALSE)),(0))</f>
        <v>0</v>
      </c>
      <c r="OO200" s="236">
        <f>IF(OO160&gt;0,(OO160*HLOOKUP($OI$2,Standard_data!$C$5:$R$10,2,FALSE)),(0))</f>
        <v>0</v>
      </c>
      <c r="OP200" s="236">
        <f>IF(OP160&gt;0,(OP160*HLOOKUP($OI$2,Standard_data!$C$5:$R$10,2,FALSE)),(0))</f>
        <v>0</v>
      </c>
      <c r="OQ200" s="236">
        <f>IF(OQ160&gt;0,(OQ160*HLOOKUP($OI$2,Standard_data!$C$5:$R$10,2,FALSE)),(0))</f>
        <v>0</v>
      </c>
      <c r="OR200" s="236">
        <f>IF(OR160&gt;0,(OR160*HLOOKUP($OI$2,Standard_data!$C$5:$R$10,2,FALSE)),(0))</f>
        <v>0</v>
      </c>
      <c r="OS200" s="236">
        <f>IF(OS160&gt;0,(OS160*HLOOKUP($OI$2,Standard_data!$C$5:$R$10,2,FALSE)),(0))</f>
        <v>0</v>
      </c>
      <c r="OT200" s="236">
        <f>IF(OT160&gt;0,(OT160*HLOOKUP($OI$2,Standard_data!$C$5:$R$10,2,FALSE)),(0))</f>
        <v>0</v>
      </c>
      <c r="OU200" s="236">
        <f>IF(OU160&gt;0,(OU160*HLOOKUP($OI$2,Standard_data!$C$5:$R$10,2,FALSE)),(0))</f>
        <v>0</v>
      </c>
      <c r="OV200" s="236">
        <f>IF(OV160&gt;0,(OV160*HLOOKUP($OI$2,Standard_data!$C$5:$R$10,2,FALSE)),(0))</f>
        <v>0</v>
      </c>
      <c r="OW200" s="236">
        <f>IF(OW160&gt;0,(OW160*HLOOKUP($OI$2,Standard_data!$C$5:$R$10,2,FALSE)),(0))</f>
        <v>0</v>
      </c>
      <c r="OX200" s="236">
        <f>IF(OX160&gt;0,(OX160*HLOOKUP($OI$2,Standard_data!$C$5:$R$10,2,FALSE)),(0))</f>
        <v>0</v>
      </c>
      <c r="OY200" s="236">
        <f>IF(OY160&gt;0,(OY160*HLOOKUP($OI$2,Standard_data!$C$5:$R$10,2,FALSE)),(0))</f>
        <v>0</v>
      </c>
      <c r="OZ200" s="236">
        <f>IF(OZ160&gt;0,(OZ160*HLOOKUP($OI$2,Standard_data!$C$5:$R$10,2,FALSE)),(0))</f>
        <v>0</v>
      </c>
      <c r="PA200" s="236">
        <f>IF(PA160&gt;0,(PA160*HLOOKUP($OI$2,Standard_data!$C$5:$R$10,2,FALSE)),(0))</f>
        <v>0</v>
      </c>
      <c r="PB200" s="236">
        <f>IF(PB160&gt;0,(PB160*HLOOKUP($OI$2,Standard_data!$C$5:$R$10,2,FALSE)),(0))</f>
        <v>0</v>
      </c>
      <c r="PC200" s="236">
        <f>IF(PC160&gt;0,(PC160*HLOOKUP($OI$2,Standard_data!$C$5:$R$10,2,FALSE)),(0))</f>
        <v>0</v>
      </c>
      <c r="PD200" s="236">
        <f>IF(PD160&gt;0,(PD160*HLOOKUP($OI$2,Standard_data!$C$5:$R$10,2,FALSE)),(0))</f>
        <v>0</v>
      </c>
      <c r="PE200" s="236">
        <f>IF(PE160&gt;0,(PE160*HLOOKUP($OI$2,Standard_data!$C$5:$R$10,2,FALSE)),(0))</f>
        <v>0</v>
      </c>
      <c r="PF200" s="236">
        <f>IF(PF160&gt;0,(PF160*HLOOKUP($OI$2,Standard_data!$C$5:$R$10,2,FALSE)),(0))</f>
        <v>0</v>
      </c>
      <c r="PG200" s="236">
        <f>IF(PG160&gt;0,(PG160*HLOOKUP($OI$2,Standard_data!$C$5:$R$10,2,FALSE)),(0))</f>
        <v>0</v>
      </c>
      <c r="PH200" s="236">
        <f>IF(PH160&gt;0,(PH160*HLOOKUP($OI$2,Standard_data!$C$5:$R$10,2,FALSE)),(0))</f>
        <v>0</v>
      </c>
      <c r="PI200" s="236">
        <f>IF(PI160&gt;0,(PI160*HLOOKUP($OI$2,Standard_data!$C$5:$R$10,2,FALSE)),(0))</f>
        <v>0</v>
      </c>
      <c r="PJ200" s="236">
        <f>IF(PJ160&gt;0,(PJ160*HLOOKUP($OI$2,Standard_data!$C$5:$R$10,2,FALSE)),(0))</f>
        <v>0</v>
      </c>
      <c r="PK200" s="236">
        <f>IF(PK160&gt;0,(PK160*HLOOKUP($OI$2,Standard_data!$C$5:$R$10,2,FALSE)),(0))</f>
        <v>0</v>
      </c>
      <c r="PL200" s="236">
        <f>IF(PL160&gt;0,(PL160*HLOOKUP($OI$2,Standard_data!$C$5:$R$10,2,FALSE)),(0))</f>
        <v>0</v>
      </c>
      <c r="PM200" s="236">
        <f>IF(PM160&gt;0,(PM160*HLOOKUP($OI$2,Standard_data!$C$5:$R$10,2,FALSE)),(0))</f>
        <v>2267176908</v>
      </c>
      <c r="PN200" s="238"/>
      <c r="PO200" s="237"/>
      <c r="PP200" s="236">
        <f>IF(PP160&gt;0,(PP160*HLOOKUP($PP$2,Standard_data!$C$5:$R$10,2,FALSE)),(0))</f>
        <v>2419377399</v>
      </c>
      <c r="PQ200" s="236">
        <f>IF(PQ160&gt;0,(PQ160*HLOOKUP($PP$2,Standard_data!$C$5:$R$10,2,FALSE)),(0))</f>
        <v>0</v>
      </c>
      <c r="PR200" s="236">
        <f>IF(PR160&gt;0,(PR160*HLOOKUP($PP$2,Standard_data!$C$5:$R$10,2,FALSE)),(0))</f>
        <v>0</v>
      </c>
      <c r="PS200" s="236">
        <f>IF(PS160&gt;0,(PS160*HLOOKUP($PP$2,Standard_data!$C$5:$R$10,2,FALSE)),(0))</f>
        <v>0</v>
      </c>
      <c r="PT200" s="236">
        <f>IF(PT160&gt;0,(PT160*HLOOKUP($PP$2,Standard_data!$C$5:$R$10,2,FALSE)),(0))</f>
        <v>0</v>
      </c>
      <c r="PU200" s="236">
        <f>IF(PU160&gt;0,(PU160*HLOOKUP($PP$2,Standard_data!$C$5:$R$10,2,FALSE)),(0))</f>
        <v>0</v>
      </c>
      <c r="PV200" s="236">
        <f>IF(PV160&gt;0,(PV160*HLOOKUP($PP$2,Standard_data!$C$5:$R$10,2,FALSE)),(0))</f>
        <v>0</v>
      </c>
      <c r="PW200" s="236">
        <f>IF(PW160&gt;0,(PW160*HLOOKUP($PP$2,Standard_data!$C$5:$R$10,2,FALSE)),(0))</f>
        <v>0</v>
      </c>
      <c r="PX200" s="236">
        <f>IF(PX160&gt;0,(PX160*HLOOKUP($PP$2,Standard_data!$C$5:$R$10,2,FALSE)),(0))</f>
        <v>0</v>
      </c>
      <c r="PY200" s="236">
        <f>IF(PY160&gt;0,(PY160*HLOOKUP($PP$2,Standard_data!$C$5:$R$10,2,FALSE)),(0))</f>
        <v>0</v>
      </c>
      <c r="PZ200" s="236">
        <f>IF(PZ160&gt;0,(PZ160*HLOOKUP($PP$2,Standard_data!$C$5:$R$10,2,FALSE)),(0))</f>
        <v>0</v>
      </c>
      <c r="QA200" s="236">
        <f>IF(QA160&gt;0,(QA160*HLOOKUP($PP$2,Standard_data!$C$5:$R$10,2,FALSE)),(0))</f>
        <v>0</v>
      </c>
      <c r="QB200" s="236">
        <f>IF(QB160&gt;0,(QB160*HLOOKUP($PP$2,Standard_data!$C$5:$R$10,2,FALSE)),(0))</f>
        <v>0</v>
      </c>
      <c r="QC200" s="236">
        <f>IF(QC160&gt;0,(QC160*HLOOKUP($PP$2,Standard_data!$C$5:$R$10,2,FALSE)),(0))</f>
        <v>0</v>
      </c>
      <c r="QD200" s="236">
        <f>IF(QD160&gt;0,(QD160*HLOOKUP($PP$2,Standard_data!$C$5:$R$10,2,FALSE)),(0))</f>
        <v>0</v>
      </c>
      <c r="QE200" s="236">
        <f>IF(QE160&gt;0,(QE160*HLOOKUP($PP$2,Standard_data!$C$5:$R$10,2,FALSE)),(0))</f>
        <v>0</v>
      </c>
      <c r="QF200" s="236">
        <f>IF(QF160&gt;0,(QF160*HLOOKUP($PP$2,Standard_data!$C$5:$R$10,2,FALSE)),(0))</f>
        <v>0</v>
      </c>
      <c r="QG200" s="236">
        <f>IF(QG160&gt;0,(QG160*HLOOKUP($PP$2,Standard_data!$C$5:$R$10,2,FALSE)),(0))</f>
        <v>0</v>
      </c>
      <c r="QH200" s="236">
        <f>IF(QH160&gt;0,(QH160*HLOOKUP($PP$2,Standard_data!$C$5:$R$10,2,FALSE)),(0))</f>
        <v>0</v>
      </c>
      <c r="QI200" s="236">
        <f>IF(QI160&gt;0,(QI160*HLOOKUP($PP$2,Standard_data!$C$5:$R$10,2,FALSE)),(0))</f>
        <v>0</v>
      </c>
      <c r="QJ200" s="236">
        <f>IF(QJ160&gt;0,(QJ160*HLOOKUP($PP$2,Standard_data!$C$5:$R$10,2,FALSE)),(0))</f>
        <v>0</v>
      </c>
      <c r="QK200" s="236">
        <f>IF(QK160&gt;0,(QK160*HLOOKUP($PP$2,Standard_data!$C$5:$R$10,2,FALSE)),(0))</f>
        <v>0</v>
      </c>
      <c r="QL200" s="236">
        <f>IF(QL160&gt;0,(QL160*HLOOKUP($PP$2,Standard_data!$C$5:$R$10,2,FALSE)),(0))</f>
        <v>0</v>
      </c>
      <c r="QM200" s="236">
        <f>IF(QM160&gt;0,(QM160*HLOOKUP($PP$2,Standard_data!$C$5:$R$10,2,FALSE)),(0))</f>
        <v>0</v>
      </c>
      <c r="QN200" s="236">
        <f>IF(QN160&gt;0,(QN160*HLOOKUP($PP$2,Standard_data!$C$5:$R$10,2,FALSE)),(0))</f>
        <v>0</v>
      </c>
      <c r="QO200" s="236">
        <f>IF(QO160&gt;0,(QO160*HLOOKUP($PP$2,Standard_data!$C$5:$R$10,2,FALSE)),(0))</f>
        <v>0</v>
      </c>
      <c r="QP200" s="236">
        <f>IF(QP160&gt;0,(QP160*HLOOKUP($PP$2,Standard_data!$C$5:$R$10,2,FALSE)),(0))</f>
        <v>0</v>
      </c>
      <c r="QQ200" s="236">
        <f>IF(QQ160&gt;0,(QQ160*HLOOKUP($PP$2,Standard_data!$C$5:$R$10,2,FALSE)),(0))</f>
        <v>0</v>
      </c>
      <c r="QR200" s="236">
        <f>IF(QR160&gt;0,(QR160*HLOOKUP($PP$2,Standard_data!$C$5:$R$10,2,FALSE)),(0))</f>
        <v>0</v>
      </c>
      <c r="QS200" s="236">
        <f>IF(QS160&gt;0,(QS160*HLOOKUP($PP$2,Standard_data!$C$5:$R$10,2,FALSE)),(0))</f>
        <v>0</v>
      </c>
      <c r="QT200" s="236">
        <f>IF(QT160&gt;0,(QT160*HLOOKUP($PP$2,Standard_data!$C$5:$R$10,2,FALSE)),(0))</f>
        <v>2419377399</v>
      </c>
      <c r="QU200" s="544">
        <f>PP200-QT200</f>
        <v>0</v>
      </c>
      <c r="QV200" s="235"/>
      <c r="QW200" s="236">
        <f>IF(QW160&gt;0,(QW160*HLOOKUP($QW$2,Standard_data!$C$5:$R$10,2,FALSE)),(0))</f>
        <v>0</v>
      </c>
      <c r="QX200" s="236">
        <f>IF(QX160&gt;0,(QX160*HLOOKUP($QW$2,Standard_data!$C$5:$R$10,2,FALSE)),(0))</f>
        <v>0</v>
      </c>
      <c r="QY200" s="236">
        <f>IF(QY160&gt;0,(QY160*HLOOKUP($QW$2,Standard_data!$C$5:$R$10,2,FALSE)),(0))</f>
        <v>0</v>
      </c>
      <c r="QZ200" s="236">
        <f>IF(QZ160&gt;0,(QZ160*HLOOKUP($QW$2,Standard_data!$C$5:$R$10,2,FALSE)),(0))</f>
        <v>0</v>
      </c>
      <c r="RA200" s="236">
        <f>IF(RA160&gt;0,(RA160*HLOOKUP($QW$2,Standard_data!$C$5:$R$10,2,FALSE)),(0))</f>
        <v>0</v>
      </c>
      <c r="RB200" s="236">
        <f>IF(RB160&gt;0,(RB160*HLOOKUP($QW$2,Standard_data!$C$5:$R$10,2,FALSE)),(0))</f>
        <v>0</v>
      </c>
      <c r="RC200" s="236">
        <f>IF(RC160&gt;0,(RC160*HLOOKUP($QW$2,Standard_data!$C$5:$R$10,2,FALSE)),(0))</f>
        <v>0</v>
      </c>
      <c r="RD200" s="236">
        <f>IF(RD160&gt;0,(RD160*HLOOKUP($QW$2,Standard_data!$C$5:$R$10,2,FALSE)),(0))</f>
        <v>0</v>
      </c>
      <c r="RE200" s="236">
        <f>IF(RE160&gt;0,(RE160*HLOOKUP($QW$2,Standard_data!$C$5:$R$10,2,FALSE)),(0))</f>
        <v>0</v>
      </c>
      <c r="RF200" s="236">
        <f>IF(RF160&gt;0,(RF160*HLOOKUP($QW$2,Standard_data!$C$5:$R$10,2,FALSE)),(0))</f>
        <v>0</v>
      </c>
      <c r="RG200" s="236">
        <f>IF(RG160&gt;0,(RG160*HLOOKUP($QW$2,Standard_data!$C$5:$R$10,2,FALSE)),(0))</f>
        <v>0</v>
      </c>
      <c r="RH200" s="236">
        <f>IF(RH160&gt;0,(RH160*HLOOKUP($QW$2,Standard_data!$C$5:$R$10,2,FALSE)),(0))</f>
        <v>0</v>
      </c>
      <c r="RI200" s="236">
        <f>IF(RI160&gt;0,(RI160*HLOOKUP($QW$2,Standard_data!$C$5:$R$10,2,FALSE)),(0))</f>
        <v>0</v>
      </c>
      <c r="RJ200" s="236">
        <f>IF(RJ160&gt;0,(RJ160*HLOOKUP($QW$2,Standard_data!$C$5:$R$10,2,FALSE)),(0))</f>
        <v>0</v>
      </c>
      <c r="RK200" s="236">
        <f>IF(RK160&gt;0,(RK160*HLOOKUP($QW$2,Standard_data!$C$5:$R$10,2,FALSE)),(0))</f>
        <v>0</v>
      </c>
      <c r="RL200" s="236">
        <f>IF(RL160&gt;0,(RL160*HLOOKUP($QW$2,Standard_data!$C$5:$R$10,2,FALSE)),(0))</f>
        <v>0</v>
      </c>
      <c r="RM200" s="236">
        <f>IF(RM160&gt;0,(RM160*HLOOKUP($QW$2,Standard_data!$C$5:$R$10,2,FALSE)),(0))</f>
        <v>0</v>
      </c>
      <c r="RN200" s="236">
        <f>IF(RN160&gt;0,(RN160*HLOOKUP($QW$2,Standard_data!$C$5:$R$10,2,FALSE)),(0))</f>
        <v>0</v>
      </c>
      <c r="RO200" s="236">
        <f>IF(RO160&gt;0,(RO160*HLOOKUP($QW$2,Standard_data!$C$5:$R$10,2,FALSE)),(0))</f>
        <v>0</v>
      </c>
      <c r="RP200" s="236">
        <f>IF(RP160&gt;0,(RP160*HLOOKUP($QW$2,Standard_data!$C$5:$R$10,2,FALSE)),(0))</f>
        <v>0</v>
      </c>
      <c r="RQ200" s="236">
        <f>IF(RQ160&gt;0,(RQ160*HLOOKUP($QW$2,Standard_data!$C$5:$R$10,2,FALSE)),(0))</f>
        <v>0</v>
      </c>
      <c r="RR200" s="236">
        <f>IF(RR160&gt;0,(RR160*HLOOKUP($QW$2,Standard_data!$C$5:$R$10,2,FALSE)),(0))</f>
        <v>0</v>
      </c>
      <c r="RS200" s="236">
        <f>IF(RS160&gt;0,(RS160*HLOOKUP($QW$2,Standard_data!$C$5:$R$10,2,FALSE)),(0))</f>
        <v>0</v>
      </c>
      <c r="RT200" s="236">
        <f>IF(RT160&gt;0,(RT160*HLOOKUP($QW$2,Standard_data!$C$5:$R$10,2,FALSE)),(0))</f>
        <v>0</v>
      </c>
      <c r="RU200" s="236">
        <f>IF(RU160&gt;0,(RU160*HLOOKUP($QW$2,Standard_data!$C$5:$R$10,2,FALSE)),(0))</f>
        <v>0</v>
      </c>
      <c r="RV200" s="236">
        <f>IF(RV160&gt;0,(RV160*HLOOKUP($QW$2,Standard_data!$C$5:$R$10,2,FALSE)),(0))</f>
        <v>0</v>
      </c>
      <c r="RW200" s="236">
        <f>IF(RW160&gt;0,(RW160*HLOOKUP($QW$2,Standard_data!$C$5:$R$10,2,FALSE)),(0))</f>
        <v>0</v>
      </c>
      <c r="RX200" s="236">
        <f>IF(RX160&gt;0,(RX160*HLOOKUP($QW$2,Standard_data!$C$5:$R$10,2,FALSE)),(0))</f>
        <v>0</v>
      </c>
      <c r="RY200" s="236">
        <f>IF(RY160&gt;0,(RY160*HLOOKUP($QW$2,Standard_data!$C$5:$R$10,2,FALSE)),(0))</f>
        <v>0</v>
      </c>
      <c r="RZ200" s="236">
        <f>IF(RZ160&gt;0,(RZ160*HLOOKUP($QW$2,Standard_data!$C$5:$R$10,2,FALSE)),(0))</f>
        <v>0</v>
      </c>
      <c r="SA200" s="236">
        <f>IF(SA160&gt;0,(SA160*HLOOKUP($QW$2,Standard_data!$C$5:$R$10,2,FALSE)),(0))</f>
        <v>0</v>
      </c>
    </row>
    <row r="201" spans="1:495" ht="15" hidden="1" outlineLevel="1">
      <c r="A201" s="603">
        <f t="shared" si="349"/>
        <v>189</v>
      </c>
      <c r="B201" s="265" t="s">
        <v>142</v>
      </c>
      <c r="C201" s="237">
        <f>IF(C160&gt;HLOOKUP($C$2,Standard_data!$C$5:$R$10,4,FALSE),C200*HLOOKUP($C$2,Standard_data!$C$5:$R$10,5,FALSE),0)</f>
        <v>0</v>
      </c>
      <c r="D201" s="236">
        <f>IF(D160&gt;HLOOKUP($C$2,Standard_data!$C$5:$R$10,4,FALSE),D200*HLOOKUP($C$2,Standard_data!$C$5:$R$10,5,FALSE),0)</f>
        <v>0</v>
      </c>
      <c r="E201" s="236">
        <f>IF(E160&gt;HLOOKUP($C$2,Standard_data!$C$5:$R$10,4,FALSE),E200*HLOOKUP($C$2,Standard_data!$C$5:$R$10,5,FALSE),0)</f>
        <v>0</v>
      </c>
      <c r="F201" s="236">
        <f>IF(F160&gt;HLOOKUP($C$2,Standard_data!$C$5:$R$10,4,FALSE),F200*HLOOKUP($C$2,Standard_data!$C$5:$R$10,5,FALSE),0)</f>
        <v>0</v>
      </c>
      <c r="G201" s="236">
        <f>IF(G160&gt;HLOOKUP($C$2,Standard_data!$C$5:$R$10,4,FALSE),G200*HLOOKUP($C$2,Standard_data!$C$5:$R$10,5,FALSE),0)</f>
        <v>0</v>
      </c>
      <c r="H201" s="236">
        <f>IF(H160&gt;HLOOKUP($C$2,Standard_data!$C$5:$R$10,4,FALSE),H200*HLOOKUP($C$2,Standard_data!$C$5:$R$10,5,FALSE),0)</f>
        <v>0</v>
      </c>
      <c r="I201" s="236">
        <f>IF(I160&gt;HLOOKUP($C$2,Standard_data!$C$5:$R$10,4,FALSE),I200*HLOOKUP($C$2,Standard_data!$C$5:$R$10,5,FALSE),0)</f>
        <v>0</v>
      </c>
      <c r="J201" s="236">
        <f>IF(J160&gt;HLOOKUP($C$2,Standard_data!$C$5:$R$10,4,FALSE),J200*HLOOKUP($C$2,Standard_data!$C$5:$R$10,5,FALSE),0)</f>
        <v>0</v>
      </c>
      <c r="K201" s="236">
        <f>IF(K160&gt;HLOOKUP($C$2,Standard_data!$C$5:$R$10,4,FALSE),K200*HLOOKUP($C$2,Standard_data!$C$5:$R$10,5,FALSE),0)</f>
        <v>0</v>
      </c>
      <c r="L201" s="236">
        <f>IF(L160&gt;HLOOKUP($C$2,Standard_data!$C$5:$R$10,4,FALSE),L200*HLOOKUP($C$2,Standard_data!$C$5:$R$10,5,FALSE),0)</f>
        <v>0</v>
      </c>
      <c r="M201" s="236">
        <f>IF(M160&gt;HLOOKUP($C$2,Standard_data!$C$5:$R$10,4,FALSE),M200*HLOOKUP($C$2,Standard_data!$C$5:$R$10,5,FALSE),0)</f>
        <v>0</v>
      </c>
      <c r="N201" s="236">
        <f>IF(N160&gt;HLOOKUP($C$2,Standard_data!$C$5:$R$10,4,FALSE),N200*HLOOKUP($C$2,Standard_data!$C$5:$R$10,5,FALSE),0)</f>
        <v>0</v>
      </c>
      <c r="O201" s="236">
        <f>IF(O160&gt;HLOOKUP($C$2,Standard_data!$C$5:$R$10,4,FALSE),O200*HLOOKUP($C$2,Standard_data!$C$5:$R$10,5,FALSE),0)</f>
        <v>0</v>
      </c>
      <c r="P201" s="236">
        <f>IF(P160&gt;HLOOKUP($C$2,Standard_data!$C$5:$R$10,4,FALSE),P200*HLOOKUP($C$2,Standard_data!$C$5:$R$10,5,FALSE),0)</f>
        <v>0</v>
      </c>
      <c r="Q201" s="236">
        <f>IF(Q160&gt;HLOOKUP($C$2,Standard_data!$C$5:$R$10,4,FALSE),Q200*HLOOKUP($C$2,Standard_data!$C$5:$R$10,5,FALSE),0)</f>
        <v>0</v>
      </c>
      <c r="R201" s="236">
        <f>IF(R160&gt;HLOOKUP($C$2,Standard_data!$C$5:$R$10,4,FALSE),R200*HLOOKUP($C$2,Standard_data!$C$5:$R$10,5,FALSE),0)</f>
        <v>0</v>
      </c>
      <c r="S201" s="236">
        <f>IF(S160&gt;HLOOKUP($C$2,Standard_data!$C$5:$R$10,4,FALSE),S200*HLOOKUP($C$2,Standard_data!$C$5:$R$10,5,FALSE),0)</f>
        <v>0</v>
      </c>
      <c r="T201" s="236">
        <f>IF(T160&gt;HLOOKUP($C$2,Standard_data!$C$5:$R$10,4,FALSE),T200*HLOOKUP($C$2,Standard_data!$C$5:$R$10,5,FALSE),0)</f>
        <v>0</v>
      </c>
      <c r="U201" s="236">
        <f>IF(U160&gt;HLOOKUP($C$2,Standard_data!$C$5:$R$10,4,FALSE),U200*HLOOKUP($C$2,Standard_data!$C$5:$R$10,5,FALSE),0)</f>
        <v>0</v>
      </c>
      <c r="V201" s="236">
        <f>IF(V160&gt;HLOOKUP($C$2,Standard_data!$C$5:$R$10,4,FALSE),V200*HLOOKUP($C$2,Standard_data!$C$5:$R$10,5,FALSE),0)</f>
        <v>0</v>
      </c>
      <c r="W201" s="236">
        <f>IF(W160&gt;HLOOKUP($C$2,Standard_data!$C$5:$R$10,4,FALSE),W200*HLOOKUP($C$2,Standard_data!$C$5:$R$10,5,FALSE),0)</f>
        <v>0</v>
      </c>
      <c r="X201" s="236">
        <f>IF(X160&gt;HLOOKUP($C$2,Standard_data!$C$5:$R$10,4,FALSE),X200*HLOOKUP($C$2,Standard_data!$C$5:$R$10,5,FALSE),0)</f>
        <v>0</v>
      </c>
      <c r="Y201" s="236">
        <f>IF(Y160&gt;HLOOKUP($C$2,Standard_data!$C$5:$R$10,4,FALSE),Y200*HLOOKUP($C$2,Standard_data!$C$5:$R$10,5,FALSE),0)</f>
        <v>0</v>
      </c>
      <c r="Z201" s="236">
        <f>IF(Z160&gt;HLOOKUP($C$2,Standard_data!$C$5:$R$10,4,FALSE),Z200*HLOOKUP($C$2,Standard_data!$C$5:$R$10,5,FALSE),0)</f>
        <v>0</v>
      </c>
      <c r="AA201" s="236">
        <f>IF(AA160&gt;HLOOKUP($C$2,Standard_data!$C$5:$R$10,4,FALSE),AA200*HLOOKUP($C$2,Standard_data!$C$5:$R$10,5,FALSE),0)</f>
        <v>0</v>
      </c>
      <c r="AB201" s="236">
        <f>IF(AB160&gt;HLOOKUP($C$2,Standard_data!$C$5:$R$10,4,FALSE),AB200*HLOOKUP($C$2,Standard_data!$C$5:$R$10,5,FALSE),0)</f>
        <v>0</v>
      </c>
      <c r="AC201" s="236">
        <f>IF(AC160&gt;HLOOKUP($C$2,Standard_data!$C$5:$R$10,4,FALSE),AC200*HLOOKUP($C$2,Standard_data!$C$5:$R$10,5,FALSE),0)</f>
        <v>0</v>
      </c>
      <c r="AD201" s="236">
        <f>IF(AD160&gt;HLOOKUP($C$2,Standard_data!$C$5:$R$10,4,FALSE),AD200*HLOOKUP($C$2,Standard_data!$C$5:$R$10,5,FALSE),0)</f>
        <v>0</v>
      </c>
      <c r="AE201" s="236">
        <f>IF(AE160&gt;HLOOKUP($C$2,Standard_data!$C$5:$R$10,4,FALSE),AE200*HLOOKUP($C$2,Standard_data!$C$5:$R$10,5,FALSE),0)</f>
        <v>0</v>
      </c>
      <c r="AF201" s="236">
        <f>IF(AF160&gt;HLOOKUP($C$2,Standard_data!$C$5:$R$10,4,FALSE),AF200*HLOOKUP($C$2,Standard_data!$C$5:$R$10,5,FALSE),0)</f>
        <v>0</v>
      </c>
      <c r="AG201" s="236">
        <f>IF(AG160&gt;HLOOKUP($C$2,Standard_data!$C$5:$R$10,4,FALSE),AG200*HLOOKUP($C$2,Standard_data!$C$5:$R$10,5,FALSE),0)</f>
        <v>0</v>
      </c>
      <c r="AH201" s="236"/>
      <c r="AI201" s="236"/>
      <c r="AJ201" s="236">
        <f>IF(AJ160&gt;HLOOKUP($AJ$2,Standard_data!$C$5:$R$10,4,FALSE),AJ200*HLOOKUP($AJ$2,Standard_data!$C$5:$R$10,5,FALSE),0)</f>
        <v>0</v>
      </c>
      <c r="AK201" s="236">
        <f>IF(AK160&gt;HLOOKUP($AJ$2,Standard_data!$C$5:$R$10,4,FALSE),AK200*HLOOKUP($AJ$2,Standard_data!$C$5:$R$10,5,FALSE),0)</f>
        <v>0</v>
      </c>
      <c r="AL201" s="236">
        <f>IF(AL160&gt;HLOOKUP($AJ$2,Standard_data!$C$5:$R$10,4,FALSE),AL200*HLOOKUP($AJ$2,Standard_data!$C$5:$R$10,5,FALSE),0)</f>
        <v>0</v>
      </c>
      <c r="AM201" s="236">
        <f>IF(AM160&gt;HLOOKUP($AJ$2,Standard_data!$C$5:$R$10,4,FALSE),AM200*HLOOKUP($AJ$2,Standard_data!$C$5:$R$10,5,FALSE),0)</f>
        <v>0</v>
      </c>
      <c r="AN201" s="236">
        <f>IF(AN160&gt;HLOOKUP($AJ$2,Standard_data!$C$5:$R$10,4,FALSE),AN200*HLOOKUP($AJ$2,Standard_data!$C$5:$R$10,5,FALSE),0)</f>
        <v>0</v>
      </c>
      <c r="AO201" s="236">
        <f>IF(AO160&gt;HLOOKUP($AJ$2,Standard_data!$C$5:$R$10,4,FALSE),AO200*HLOOKUP($AJ$2,Standard_data!$C$5:$R$10,5,FALSE),0)</f>
        <v>0</v>
      </c>
      <c r="AP201" s="236">
        <f>IF(AP160&gt;HLOOKUP($AJ$2,Standard_data!$C$5:$R$10,4,FALSE),AP200*HLOOKUP($AJ$2,Standard_data!$C$5:$R$10,5,FALSE),0)</f>
        <v>0</v>
      </c>
      <c r="AQ201" s="236">
        <f>IF(AQ160&gt;HLOOKUP($AJ$2,Standard_data!$C$5:$R$10,4,FALSE),AQ200*HLOOKUP($AJ$2,Standard_data!$C$5:$R$10,5,FALSE),0)</f>
        <v>0</v>
      </c>
      <c r="AR201" s="236">
        <f>IF(AR160&gt;HLOOKUP($AJ$2,Standard_data!$C$5:$R$10,4,FALSE),AR200*HLOOKUP($AJ$2,Standard_data!$C$5:$R$10,5,FALSE),0)</f>
        <v>0</v>
      </c>
      <c r="AS201" s="236">
        <f>IF(AS160&gt;HLOOKUP($AJ$2,Standard_data!$C$5:$R$10,4,FALSE),AS200*HLOOKUP($AJ$2,Standard_data!$C$5:$R$10,5,FALSE),0)</f>
        <v>0</v>
      </c>
      <c r="AT201" s="236">
        <f>IF(AT160&gt;HLOOKUP($AJ$2,Standard_data!$C$5:$R$10,4,FALSE),AT200*HLOOKUP($AJ$2,Standard_data!$C$5:$R$10,5,FALSE),0)</f>
        <v>0</v>
      </c>
      <c r="AU201" s="236">
        <f>IF(AU160&gt;HLOOKUP($AJ$2,Standard_data!$C$5:$R$10,4,FALSE),AU200*HLOOKUP($AJ$2,Standard_data!$C$5:$R$10,5,FALSE),0)</f>
        <v>0</v>
      </c>
      <c r="AV201" s="236">
        <f>IF(AV160&gt;HLOOKUP($AJ$2,Standard_data!$C$5:$R$10,4,FALSE),AV200*HLOOKUP($AJ$2,Standard_data!$C$5:$R$10,5,FALSE),0)</f>
        <v>0</v>
      </c>
      <c r="AW201" s="236">
        <f>IF(AW160&gt;HLOOKUP($AJ$2,Standard_data!$C$5:$R$10,4,FALSE),AW200*HLOOKUP($AJ$2,Standard_data!$C$5:$R$10,5,FALSE),0)</f>
        <v>0</v>
      </c>
      <c r="AX201" s="236">
        <f>IF(AX160&gt;HLOOKUP($AJ$2,Standard_data!$C$5:$R$10,4,FALSE),AX200*HLOOKUP($AJ$2,Standard_data!$C$5:$R$10,5,FALSE),0)</f>
        <v>0</v>
      </c>
      <c r="AY201" s="236">
        <f>IF(AY160&gt;HLOOKUP($AJ$2,Standard_data!$C$5:$R$10,4,FALSE),AY200*HLOOKUP($AJ$2,Standard_data!$C$5:$R$10,5,FALSE),0)</f>
        <v>0</v>
      </c>
      <c r="AZ201" s="236">
        <f>IF(AZ160&gt;HLOOKUP($AJ$2,Standard_data!$C$5:$R$10,4,FALSE),AZ200*HLOOKUP($AJ$2,Standard_data!$C$5:$R$10,5,FALSE),0)</f>
        <v>0</v>
      </c>
      <c r="BA201" s="236">
        <f>IF(BA160&gt;HLOOKUP($AJ$2,Standard_data!$C$5:$R$10,4,FALSE),BA200*HLOOKUP($AJ$2,Standard_data!$C$5:$R$10,5,FALSE),0)</f>
        <v>0</v>
      </c>
      <c r="BB201" s="236">
        <f>IF(BB160&gt;HLOOKUP($AJ$2,Standard_data!$C$5:$R$10,4,FALSE),BB200*HLOOKUP($AJ$2,Standard_data!$C$5:$R$10,5,FALSE),0)</f>
        <v>0</v>
      </c>
      <c r="BC201" s="236">
        <f>IF(BC160&gt;HLOOKUP($AJ$2,Standard_data!$C$5:$R$10,4,FALSE),BC200*HLOOKUP($AJ$2,Standard_data!$C$5:$R$10,5,FALSE),0)</f>
        <v>0</v>
      </c>
      <c r="BD201" s="236">
        <f>IF(BD160&gt;HLOOKUP($AJ$2,Standard_data!$C$5:$R$10,4,FALSE),BD200*HLOOKUP($AJ$2,Standard_data!$C$5:$R$10,5,FALSE),0)</f>
        <v>0</v>
      </c>
      <c r="BE201" s="236">
        <f>IF(BE160&gt;HLOOKUP($AJ$2,Standard_data!$C$5:$R$10,4,FALSE),BE200*HLOOKUP($AJ$2,Standard_data!$C$5:$R$10,5,FALSE),0)</f>
        <v>0</v>
      </c>
      <c r="BF201" s="236">
        <f>IF(BF160&gt;HLOOKUP($AJ$2,Standard_data!$C$5:$R$10,4,FALSE),BF200*HLOOKUP($AJ$2,Standard_data!$C$5:$R$10,5,FALSE),0)</f>
        <v>0</v>
      </c>
      <c r="BG201" s="236">
        <f>IF(BG160&gt;HLOOKUP($AJ$2,Standard_data!$C$5:$R$10,4,FALSE),BG200*HLOOKUP($AJ$2,Standard_data!$C$5:$R$10,5,FALSE),0)</f>
        <v>0</v>
      </c>
      <c r="BH201" s="236">
        <f>IF(BH160&gt;HLOOKUP($AJ$2,Standard_data!$C$5:$R$10,4,FALSE),BH200*HLOOKUP($AJ$2,Standard_data!$C$5:$R$10,5,FALSE),0)</f>
        <v>0</v>
      </c>
      <c r="BI201" s="236">
        <f>IF(BI160&gt;HLOOKUP($AJ$2,Standard_data!$C$5:$R$10,4,FALSE),BI200*HLOOKUP($AJ$2,Standard_data!$C$5:$R$10,5,FALSE),0)</f>
        <v>0</v>
      </c>
      <c r="BJ201" s="236">
        <f>IF(BJ160&gt;HLOOKUP($AJ$2,Standard_data!$C$5:$R$10,4,FALSE),BJ200*HLOOKUP($AJ$2,Standard_data!$C$5:$R$10,5,FALSE),0)</f>
        <v>0</v>
      </c>
      <c r="BK201" s="236">
        <f>IF(BK160&gt;HLOOKUP($AJ$2,Standard_data!$C$5:$R$10,4,FALSE),BK200*HLOOKUP($AJ$2,Standard_data!$C$5:$R$10,5,FALSE),0)</f>
        <v>0</v>
      </c>
      <c r="BL201" s="236">
        <f>IF(BL160&gt;HLOOKUP($AJ$2,Standard_data!$C$5:$R$10,4,FALSE),BL200*HLOOKUP($AJ$2,Standard_data!$C$5:$R$10,5,FALSE),0)</f>
        <v>0</v>
      </c>
      <c r="BM201" s="236">
        <f>IF(BM160&gt;HLOOKUP($AJ$2,Standard_data!$C$5:$R$10,4,FALSE),BM200*HLOOKUP($AJ$2,Standard_data!$C$5:$R$10,5,FALSE),0)</f>
        <v>0</v>
      </c>
      <c r="BN201" s="236">
        <f>IF(BN160&gt;HLOOKUP($AJ$2,Standard_data!$C$5:$R$10,4,FALSE),BN200*HLOOKUP($AJ$2,Standard_data!$C$5:$R$10,5,FALSE),0)</f>
        <v>0</v>
      </c>
      <c r="BO201" s="236"/>
      <c r="BP201" s="236"/>
      <c r="BQ201" s="236">
        <f>IF(BQ160&gt;HLOOKUP($BQ$2,Standard_data!$C$5:$R$10,4,FALSE),BQ200*HLOOKUP($BQ$2,Standard_data!$C$5:$R$10,5,FALSE),0)</f>
        <v>0</v>
      </c>
      <c r="BR201" s="236">
        <f>IF(BR160&gt;HLOOKUP($BQ$2,Standard_data!$C$5:$R$10,4,FALSE),BR200*HLOOKUP($BQ$2,Standard_data!$C$5:$R$10,5,FALSE),0)</f>
        <v>0</v>
      </c>
      <c r="BS201" s="236">
        <f>IF(BS160&gt;HLOOKUP($BQ$2,Standard_data!$C$5:$R$10,4,FALSE),BS200*HLOOKUP($BQ$2,Standard_data!$C$5:$R$10,5,FALSE),0)</f>
        <v>0</v>
      </c>
      <c r="BT201" s="236">
        <f>IF(BT160&gt;HLOOKUP($BQ$2,Standard_data!$C$5:$R$10,4,FALSE),BT200*HLOOKUP($BQ$2,Standard_data!$C$5:$R$10,5,FALSE),0)</f>
        <v>0</v>
      </c>
      <c r="BU201" s="236">
        <f>IF(BU160&gt;HLOOKUP($BQ$2,Standard_data!$C$5:$R$10,4,FALSE),BU200*HLOOKUP($BQ$2,Standard_data!$C$5:$R$10,5,FALSE),0)</f>
        <v>0</v>
      </c>
      <c r="BV201" s="236">
        <f>IF(BV160&gt;HLOOKUP($BQ$2,Standard_data!$C$5:$R$10,4,FALSE),BV200*HLOOKUP($BQ$2,Standard_data!$C$5:$R$10,5,FALSE),0)</f>
        <v>0</v>
      </c>
      <c r="BW201" s="236">
        <f>IF(BW160&gt;HLOOKUP($BQ$2,Standard_data!$C$5:$R$10,4,FALSE),BW200*HLOOKUP($BQ$2,Standard_data!$C$5:$R$10,5,FALSE),0)</f>
        <v>0</v>
      </c>
      <c r="BX201" s="236">
        <f>IF(BX160&gt;HLOOKUP($BQ$2,Standard_data!$C$5:$R$10,4,FALSE),BX200*HLOOKUP($BQ$2,Standard_data!$C$5:$R$10,5,FALSE),0)</f>
        <v>0</v>
      </c>
      <c r="BY201" s="236">
        <f>IF(BY160&gt;HLOOKUP($BQ$2,Standard_data!$C$5:$R$10,4,FALSE),BY200*HLOOKUP($BQ$2,Standard_data!$C$5:$R$10,5,FALSE),0)</f>
        <v>0</v>
      </c>
      <c r="BZ201" s="236">
        <f>IF(BZ160&gt;HLOOKUP($BQ$2,Standard_data!$C$5:$R$10,4,FALSE),BZ200*HLOOKUP($BQ$2,Standard_data!$C$5:$R$10,5,FALSE),0)</f>
        <v>0</v>
      </c>
      <c r="CA201" s="236">
        <f>IF(CA160&gt;HLOOKUP($BQ$2,Standard_data!$C$5:$R$10,4,FALSE),CA200*HLOOKUP($BQ$2,Standard_data!$C$5:$R$10,5,FALSE),0)</f>
        <v>0</v>
      </c>
      <c r="CB201" s="236">
        <f>IF(CB160&gt;HLOOKUP($BQ$2,Standard_data!$C$5:$R$10,4,FALSE),CB200*HLOOKUP($BQ$2,Standard_data!$C$5:$R$10,5,FALSE),0)</f>
        <v>0</v>
      </c>
      <c r="CC201" s="236">
        <f>IF(CC160&gt;HLOOKUP($BQ$2,Standard_data!$C$5:$R$10,4,FALSE),CC200*HLOOKUP($BQ$2,Standard_data!$C$5:$R$10,5,FALSE),0)</f>
        <v>0</v>
      </c>
      <c r="CD201" s="236">
        <f>IF(CD160&gt;HLOOKUP($BQ$2,Standard_data!$C$5:$R$10,4,FALSE),CD200*HLOOKUP($BQ$2,Standard_data!$C$5:$R$10,5,FALSE),0)</f>
        <v>0</v>
      </c>
      <c r="CE201" s="236">
        <f>IF(CE160&gt;HLOOKUP($BQ$2,Standard_data!$C$5:$R$10,4,FALSE),CE200*HLOOKUP($BQ$2,Standard_data!$C$5:$R$10,5,FALSE),0)</f>
        <v>0</v>
      </c>
      <c r="CF201" s="236">
        <f>IF(CF160&gt;HLOOKUP($BQ$2,Standard_data!$C$5:$R$10,4,FALSE),CF200*HLOOKUP($BQ$2,Standard_data!$C$5:$R$10,5,FALSE),0)</f>
        <v>0</v>
      </c>
      <c r="CG201" s="236">
        <f>IF(CG160&gt;HLOOKUP($BQ$2,Standard_data!$C$5:$R$10,4,FALSE),CG200*HLOOKUP($BQ$2,Standard_data!$C$5:$R$10,5,FALSE),0)</f>
        <v>0</v>
      </c>
      <c r="CH201" s="236">
        <f>IF(CH160&gt;HLOOKUP($BQ$2,Standard_data!$C$5:$R$10,4,FALSE),CH200*HLOOKUP($BQ$2,Standard_data!$C$5:$R$10,5,FALSE),0)</f>
        <v>0</v>
      </c>
      <c r="CI201" s="236">
        <f>IF(CI160&gt;HLOOKUP($BQ$2,Standard_data!$C$5:$R$10,4,FALSE),CI200*HLOOKUP($BQ$2,Standard_data!$C$5:$R$10,5,FALSE),0)</f>
        <v>0</v>
      </c>
      <c r="CJ201" s="236">
        <f>IF(CJ160&gt;HLOOKUP($BQ$2,Standard_data!$C$5:$R$10,4,FALSE),CJ200*HLOOKUP($BQ$2,Standard_data!$C$5:$R$10,5,FALSE),0)</f>
        <v>0</v>
      </c>
      <c r="CK201" s="236">
        <f>IF(CK160&gt;HLOOKUP($BQ$2,Standard_data!$C$5:$R$10,4,FALSE),CK200*HLOOKUP($BQ$2,Standard_data!$C$5:$R$10,5,FALSE),0)</f>
        <v>0</v>
      </c>
      <c r="CL201" s="236">
        <f>IF(CL160&gt;HLOOKUP($BQ$2,Standard_data!$C$5:$R$10,4,FALSE),CL200*HLOOKUP($BQ$2,Standard_data!$C$5:$R$10,5,FALSE),0)</f>
        <v>0</v>
      </c>
      <c r="CM201" s="236">
        <f>IF(CM160&gt;HLOOKUP($BQ$2,Standard_data!$C$5:$R$10,4,FALSE),CM200*HLOOKUP($BQ$2,Standard_data!$C$5:$R$10,5,FALSE),0)</f>
        <v>0</v>
      </c>
      <c r="CN201" s="236">
        <f>IF(CN160&gt;HLOOKUP($BQ$2,Standard_data!$C$5:$R$10,4,FALSE),CN200*HLOOKUP($BQ$2,Standard_data!$C$5:$R$10,5,FALSE),0)</f>
        <v>0</v>
      </c>
      <c r="CO201" s="236">
        <f>IF(CO160&gt;HLOOKUP($BQ$2,Standard_data!$C$5:$R$10,4,FALSE),CO200*HLOOKUP($BQ$2,Standard_data!$C$5:$R$10,5,FALSE),0)</f>
        <v>0</v>
      </c>
      <c r="CP201" s="236">
        <f>IF(CP160&gt;HLOOKUP($BQ$2,Standard_data!$C$5:$R$10,4,FALSE),CP200*HLOOKUP($BQ$2,Standard_data!$C$5:$R$10,5,FALSE),0)</f>
        <v>0</v>
      </c>
      <c r="CQ201" s="236">
        <f>IF(CQ160&gt;HLOOKUP($BQ$2,Standard_data!$C$5:$R$10,4,FALSE),CQ200*HLOOKUP($BQ$2,Standard_data!$C$5:$R$10,5,FALSE),0)</f>
        <v>0</v>
      </c>
      <c r="CR201" s="236">
        <f>IF(CR160&gt;HLOOKUP($BQ$2,Standard_data!$C$5:$R$10,4,FALSE),CR200*HLOOKUP($BQ$2,Standard_data!$C$5:$R$10,5,FALSE),0)</f>
        <v>0</v>
      </c>
      <c r="CS201" s="236">
        <f>IF(CS160&gt;HLOOKUP($BQ$2,Standard_data!$C$5:$R$10,4,FALSE),CS200*HLOOKUP($BQ$2,Standard_data!$C$5:$R$10,5,FALSE),0)</f>
        <v>0</v>
      </c>
      <c r="CT201" s="236">
        <f>IF(CT160&gt;HLOOKUP($BQ$2,Standard_data!$C$5:$R$10,4,FALSE),CT200*HLOOKUP($BQ$2,Standard_data!$C$5:$R$10,5,FALSE),0)</f>
        <v>0</v>
      </c>
      <c r="CU201" s="236">
        <f>IF(CU160&gt;HLOOKUP($BQ$2,Standard_data!$C$5:$R$10,4,FALSE),CU200*HLOOKUP($BQ$2,Standard_data!$C$5:$R$10,5,FALSE),0)</f>
        <v>0</v>
      </c>
      <c r="CV201" s="236"/>
      <c r="CW201" s="236"/>
      <c r="CX201" s="236">
        <f>IF(CX160&gt;HLOOKUP($CX$2,Standard_data!$C$5:$R$10,4,FALSE),CX200*HLOOKUP($CX$2,Standard_data!$C$5:$R$10,5,FALSE),0)</f>
        <v>0</v>
      </c>
      <c r="CY201" s="236">
        <f>IF(CY160&gt;HLOOKUP($CX$2,Standard_data!$C$5:$R$10,4,FALSE),CY200*HLOOKUP($CX$2,Standard_data!$C$5:$R$10,5,FALSE),0)</f>
        <v>0</v>
      </c>
      <c r="CZ201" s="236">
        <f>IF(CZ160&gt;HLOOKUP($CX$2,Standard_data!$C$5:$R$10,4,FALSE),CZ200*HLOOKUP($CX$2,Standard_data!$C$5:$R$10,5,FALSE),0)</f>
        <v>0</v>
      </c>
      <c r="DA201" s="236">
        <f>IF(DA160&gt;HLOOKUP($CX$2,Standard_data!$C$5:$R$10,4,FALSE),DA200*HLOOKUP($CX$2,Standard_data!$C$5:$R$10,5,FALSE),0)</f>
        <v>0</v>
      </c>
      <c r="DB201" s="236">
        <f>IF(DB160&gt;HLOOKUP($CX$2,Standard_data!$C$5:$R$10,4,FALSE),DB200*HLOOKUP($CX$2,Standard_data!$C$5:$R$10,5,FALSE),0)</f>
        <v>0</v>
      </c>
      <c r="DC201" s="236">
        <f>IF(DC160&gt;HLOOKUP($CX$2,Standard_data!$C$5:$R$10,4,FALSE),DC200*HLOOKUP($CX$2,Standard_data!$C$5:$R$10,5,FALSE),0)</f>
        <v>0</v>
      </c>
      <c r="DD201" s="236">
        <f>IF(DD160&gt;HLOOKUP($CX$2,Standard_data!$C$5:$R$10,4,FALSE),DD200*HLOOKUP($CX$2,Standard_data!$C$5:$R$10,5,FALSE),0)</f>
        <v>0</v>
      </c>
      <c r="DE201" s="236">
        <f>IF(DE160&gt;HLOOKUP($CX$2,Standard_data!$C$5:$R$10,4,FALSE),DE200*HLOOKUP($CX$2,Standard_data!$C$5:$R$10,5,FALSE),0)</f>
        <v>0</v>
      </c>
      <c r="DF201" s="236">
        <f>IF(DF160&gt;HLOOKUP($CX$2,Standard_data!$C$5:$R$10,4,FALSE),DF200*HLOOKUP($CX$2,Standard_data!$C$5:$R$10,5,FALSE),0)</f>
        <v>0</v>
      </c>
      <c r="DG201" s="236">
        <f>IF(DG160&gt;HLOOKUP($CX$2,Standard_data!$C$5:$R$10,4,FALSE),DG200*HLOOKUP($CX$2,Standard_data!$C$5:$R$10,5,FALSE),0)</f>
        <v>0</v>
      </c>
      <c r="DH201" s="236">
        <f>IF(DH160&gt;HLOOKUP($CX$2,Standard_data!$C$5:$R$10,4,FALSE),DH200*HLOOKUP($CX$2,Standard_data!$C$5:$R$10,5,FALSE),0)</f>
        <v>0</v>
      </c>
      <c r="DI201" s="236">
        <f>IF(DI160&gt;HLOOKUP($CX$2,Standard_data!$C$5:$R$10,4,FALSE),DI200*HLOOKUP($CX$2,Standard_data!$C$5:$R$10,5,FALSE),0)</f>
        <v>0</v>
      </c>
      <c r="DJ201" s="236">
        <f>IF(DJ160&gt;HLOOKUP($CX$2,Standard_data!$C$5:$R$10,4,FALSE),DJ200*HLOOKUP($CX$2,Standard_data!$C$5:$R$10,5,FALSE),0)</f>
        <v>0</v>
      </c>
      <c r="DK201" s="236">
        <f>IF(DK160&gt;HLOOKUP($CX$2,Standard_data!$C$5:$R$10,4,FALSE),DK200*HLOOKUP($CX$2,Standard_data!$C$5:$R$10,5,FALSE),0)</f>
        <v>0</v>
      </c>
      <c r="DL201" s="236">
        <f>IF(DL160&gt;HLOOKUP($CX$2,Standard_data!$C$5:$R$10,4,FALSE),DL200*HLOOKUP($CX$2,Standard_data!$C$5:$R$10,5,FALSE),0)</f>
        <v>0</v>
      </c>
      <c r="DM201" s="236">
        <f>IF(DM160&gt;HLOOKUP($CX$2,Standard_data!$C$5:$R$10,4,FALSE),DM200*HLOOKUP($CX$2,Standard_data!$C$5:$R$10,5,FALSE),0)</f>
        <v>0</v>
      </c>
      <c r="DN201" s="236">
        <f>IF(DN160&gt;HLOOKUP($CX$2,Standard_data!$C$5:$R$10,4,FALSE),DN200*HLOOKUP($CX$2,Standard_data!$C$5:$R$10,5,FALSE),0)</f>
        <v>0</v>
      </c>
      <c r="DO201" s="236">
        <f>IF(DO160&gt;HLOOKUP($CX$2,Standard_data!$C$5:$R$10,4,FALSE),DO200*HLOOKUP($CX$2,Standard_data!$C$5:$R$10,5,FALSE),0)</f>
        <v>0</v>
      </c>
      <c r="DP201" s="236">
        <f>IF(DP160&gt;HLOOKUP($CX$2,Standard_data!$C$5:$R$10,4,FALSE),DP200*HLOOKUP($CX$2,Standard_data!$C$5:$R$10,5,FALSE),0)</f>
        <v>0</v>
      </c>
      <c r="DQ201" s="236">
        <f>IF(DQ160&gt;HLOOKUP($CX$2,Standard_data!$C$5:$R$10,4,FALSE),DQ200*HLOOKUP($CX$2,Standard_data!$C$5:$R$10,5,FALSE),0)</f>
        <v>0</v>
      </c>
      <c r="DR201" s="236">
        <f>IF(DR160&gt;HLOOKUP($CX$2,Standard_data!$C$5:$R$10,4,FALSE),DR200*HLOOKUP($CX$2,Standard_data!$C$5:$R$10,5,FALSE),0)</f>
        <v>0</v>
      </c>
      <c r="DS201" s="236">
        <f>IF(DS160&gt;HLOOKUP($CX$2,Standard_data!$C$5:$R$10,4,FALSE),DS200*HLOOKUP($CX$2,Standard_data!$C$5:$R$10,5,FALSE),0)</f>
        <v>0</v>
      </c>
      <c r="DT201" s="236">
        <f>IF(DT160&gt;HLOOKUP($CX$2,Standard_data!$C$5:$R$10,4,FALSE),DT200*HLOOKUP($CX$2,Standard_data!$C$5:$R$10,5,FALSE),0)</f>
        <v>0</v>
      </c>
      <c r="DU201" s="236">
        <f>IF(DU160&gt;HLOOKUP($CX$2,Standard_data!$C$5:$R$10,4,FALSE),DU200*HLOOKUP($CX$2,Standard_data!$C$5:$R$10,5,FALSE),0)</f>
        <v>0</v>
      </c>
      <c r="DV201" s="236">
        <f>IF(DV160&gt;HLOOKUP($CX$2,Standard_data!$C$5:$R$10,4,FALSE),DV200*HLOOKUP($CX$2,Standard_data!$C$5:$R$10,5,FALSE),0)</f>
        <v>0</v>
      </c>
      <c r="DW201" s="236">
        <f>IF(DW160&gt;HLOOKUP($CX$2,Standard_data!$C$5:$R$10,4,FALSE),DW200*HLOOKUP($CX$2,Standard_data!$C$5:$R$10,5,FALSE),0)</f>
        <v>0</v>
      </c>
      <c r="DX201" s="236">
        <f>IF(DX160&gt;HLOOKUP($CX$2,Standard_data!$C$5:$R$10,4,FALSE),DX200*HLOOKUP($CX$2,Standard_data!$C$5:$R$10,5,FALSE),0)</f>
        <v>0</v>
      </c>
      <c r="DY201" s="236">
        <f>IF(DY160&gt;HLOOKUP($CX$2,Standard_data!$C$5:$R$10,4,FALSE),DY200*HLOOKUP($CX$2,Standard_data!$C$5:$R$10,5,FALSE),0)</f>
        <v>0</v>
      </c>
      <c r="DZ201" s="236">
        <f>IF(DZ160&gt;HLOOKUP($CX$2,Standard_data!$C$5:$R$10,4,FALSE),DZ200*HLOOKUP($CX$2,Standard_data!$C$5:$R$10,5,FALSE),0)</f>
        <v>0</v>
      </c>
      <c r="EA201" s="236">
        <f>IF(EA160&gt;HLOOKUP($CX$2,Standard_data!$C$5:$R$10,4,FALSE),EA200*HLOOKUP($CX$2,Standard_data!$C$5:$R$10,5,FALSE),0)</f>
        <v>0</v>
      </c>
      <c r="EB201" s="236">
        <f>IF(EB160&gt;HLOOKUP($CX$2,Standard_data!$C$5:$R$10,4,FALSE),EB200*HLOOKUP($CX$2,Standard_data!$C$5:$R$10,5,FALSE),0)</f>
        <v>0</v>
      </c>
      <c r="EC201" s="236"/>
      <c r="ED201" s="236"/>
      <c r="EE201" s="236">
        <f>IF(EE160&gt;HLOOKUP($EE$2,Standard_data!$C$5:$R$10,4,FALSE),EE200*HLOOKUP($EE$2,Standard_data!$C$5:$R$10,5,FALSE),0)</f>
        <v>0</v>
      </c>
      <c r="EF201" s="236">
        <f>IF(EF160&gt;HLOOKUP($EE$2,Standard_data!$C$5:$R$10,4,FALSE),EF200*HLOOKUP($EE$2,Standard_data!$C$5:$R$10,5,FALSE),0)</f>
        <v>0</v>
      </c>
      <c r="EG201" s="236">
        <f>IF(EG160&gt;HLOOKUP($EE$2,Standard_data!$C$5:$R$10,4,FALSE),EG200*HLOOKUP($EE$2,Standard_data!$C$5:$R$10,5,FALSE),0)</f>
        <v>0</v>
      </c>
      <c r="EH201" s="236">
        <f>IF(EH160&gt;HLOOKUP($EE$2,Standard_data!$C$5:$R$10,4,FALSE),EH200*HLOOKUP($EE$2,Standard_data!$C$5:$R$10,5,FALSE),0)</f>
        <v>0</v>
      </c>
      <c r="EI201" s="236">
        <f>IF(EI160&gt;HLOOKUP($EE$2,Standard_data!$C$5:$R$10,4,FALSE),EI200*HLOOKUP($EE$2,Standard_data!$C$5:$R$10,5,FALSE),0)</f>
        <v>0</v>
      </c>
      <c r="EJ201" s="236">
        <f>IF(EJ160&gt;HLOOKUP($EE$2,Standard_data!$C$5:$R$10,4,FALSE),EJ200*HLOOKUP($EE$2,Standard_data!$C$5:$R$10,5,FALSE),0)</f>
        <v>0</v>
      </c>
      <c r="EK201" s="236">
        <f>IF(EK160&gt;HLOOKUP($EE$2,Standard_data!$C$5:$R$10,4,FALSE),EK200*HLOOKUP($EE$2,Standard_data!$C$5:$R$10,5,FALSE),0)</f>
        <v>0</v>
      </c>
      <c r="EL201" s="236">
        <f>IF(EL160&gt;HLOOKUP($EE$2,Standard_data!$C$5:$R$10,4,FALSE),EL200*HLOOKUP($EE$2,Standard_data!$C$5:$R$10,5,FALSE),0)</f>
        <v>0</v>
      </c>
      <c r="EM201" s="236">
        <f>IF(EM160&gt;HLOOKUP($EE$2,Standard_data!$C$5:$R$10,4,FALSE),EM200*HLOOKUP($EE$2,Standard_data!$C$5:$R$10,5,FALSE),0)</f>
        <v>0</v>
      </c>
      <c r="EN201" s="236">
        <f>IF(EN160&gt;HLOOKUP($EE$2,Standard_data!$C$5:$R$10,4,FALSE),EN200*HLOOKUP($EE$2,Standard_data!$C$5:$R$10,5,FALSE),0)</f>
        <v>0</v>
      </c>
      <c r="EO201" s="236">
        <f>IF(EO160&gt;HLOOKUP($EE$2,Standard_data!$C$5:$R$10,4,FALSE),EO200*HLOOKUP($EE$2,Standard_data!$C$5:$R$10,5,FALSE),0)</f>
        <v>0</v>
      </c>
      <c r="EP201" s="236">
        <f>IF(EP160&gt;HLOOKUP($EE$2,Standard_data!$C$5:$R$10,4,FALSE),EP200*HLOOKUP($EE$2,Standard_data!$C$5:$R$10,5,FALSE),0)</f>
        <v>0</v>
      </c>
      <c r="EQ201" s="236">
        <f>IF(EQ160&gt;HLOOKUP($EE$2,Standard_data!$C$5:$R$10,4,FALSE),EQ200*HLOOKUP($EE$2,Standard_data!$C$5:$R$10,5,FALSE),0)</f>
        <v>0</v>
      </c>
      <c r="ER201" s="236">
        <f>IF(ER160&gt;HLOOKUP($EE$2,Standard_data!$C$5:$R$10,4,FALSE),ER200*HLOOKUP($EE$2,Standard_data!$C$5:$R$10,5,FALSE),0)</f>
        <v>0</v>
      </c>
      <c r="ES201" s="236">
        <f>IF(ES160&gt;HLOOKUP($EE$2,Standard_data!$C$5:$R$10,4,FALSE),ES200*HLOOKUP($EE$2,Standard_data!$C$5:$R$10,5,FALSE),0)</f>
        <v>0</v>
      </c>
      <c r="ET201" s="236">
        <f>IF(ET160&gt;HLOOKUP($EE$2,Standard_data!$C$5:$R$10,4,FALSE),ET200*HLOOKUP($EE$2,Standard_data!$C$5:$R$10,5,FALSE),0)</f>
        <v>0</v>
      </c>
      <c r="EU201" s="236">
        <f>IF(EU160&gt;HLOOKUP($EE$2,Standard_data!$C$5:$R$10,4,FALSE),EU200*HLOOKUP($EE$2,Standard_data!$C$5:$R$10,5,FALSE),0)</f>
        <v>0</v>
      </c>
      <c r="EV201" s="236">
        <f>IF(EV160&gt;HLOOKUP($EE$2,Standard_data!$C$5:$R$10,4,FALSE),EV200*HLOOKUP($EE$2,Standard_data!$C$5:$R$10,5,FALSE),0)</f>
        <v>0</v>
      </c>
      <c r="EW201" s="236">
        <f>IF(EW160&gt;HLOOKUP($EE$2,Standard_data!$C$5:$R$10,4,FALSE),EW200*HLOOKUP($EE$2,Standard_data!$C$5:$R$10,5,FALSE),0)</f>
        <v>0</v>
      </c>
      <c r="EX201" s="236">
        <f>IF(EX160&gt;HLOOKUP($EE$2,Standard_data!$C$5:$R$10,4,FALSE),EX200*HLOOKUP($EE$2,Standard_data!$C$5:$R$10,5,FALSE),0)</f>
        <v>0</v>
      </c>
      <c r="EY201" s="236">
        <f>IF(EY160&gt;HLOOKUP($EE$2,Standard_data!$C$5:$R$10,4,FALSE),EY200*HLOOKUP($EE$2,Standard_data!$C$5:$R$10,5,FALSE),0)</f>
        <v>0</v>
      </c>
      <c r="EZ201" s="236">
        <f>IF(EZ160&gt;HLOOKUP($EE$2,Standard_data!$C$5:$R$10,4,FALSE),EZ200*HLOOKUP($EE$2,Standard_data!$C$5:$R$10,5,FALSE),0)</f>
        <v>0</v>
      </c>
      <c r="FA201" s="236">
        <f>IF(FA160&gt;HLOOKUP($EE$2,Standard_data!$C$5:$R$10,4,FALSE),FA200*HLOOKUP($EE$2,Standard_data!$C$5:$R$10,5,FALSE),0)</f>
        <v>0</v>
      </c>
      <c r="FB201" s="236">
        <f>IF(FB160&gt;HLOOKUP($EE$2,Standard_data!$C$5:$R$10,4,FALSE),FB200*HLOOKUP($EE$2,Standard_data!$C$5:$R$10,5,FALSE),0)</f>
        <v>0</v>
      </c>
      <c r="FC201" s="236">
        <f>IF(FC160&gt;HLOOKUP($EE$2,Standard_data!$C$5:$R$10,4,FALSE),FC200*HLOOKUP($EE$2,Standard_data!$C$5:$R$10,5,FALSE),0)</f>
        <v>0</v>
      </c>
      <c r="FD201" s="236">
        <f>IF(FD160&gt;HLOOKUP($EE$2,Standard_data!$C$5:$R$10,4,FALSE),FD200*HLOOKUP($EE$2,Standard_data!$C$5:$R$10,5,FALSE),0)</f>
        <v>0</v>
      </c>
      <c r="FE201" s="236">
        <f>IF(FE160&gt;HLOOKUP($EE$2,Standard_data!$C$5:$R$10,4,FALSE),FE200*HLOOKUP($EE$2,Standard_data!$C$5:$R$10,5,FALSE),0)</f>
        <v>0</v>
      </c>
      <c r="FF201" s="236">
        <f>IF(FF160&gt;HLOOKUP($EE$2,Standard_data!$C$5:$R$10,4,FALSE),FF200*HLOOKUP($EE$2,Standard_data!$C$5:$R$10,5,FALSE),0)</f>
        <v>0</v>
      </c>
      <c r="FG201" s="236">
        <f>IF(FG160&gt;HLOOKUP($EE$2,Standard_data!$C$5:$R$10,4,FALSE),FG200*HLOOKUP($EE$2,Standard_data!$C$5:$R$10,5,FALSE),0)</f>
        <v>0</v>
      </c>
      <c r="FH201" s="236">
        <f>IF(FH160&gt;HLOOKUP($EE$2,Standard_data!$C$5:$R$10,4,FALSE),FH200*HLOOKUP($EE$2,Standard_data!$C$5:$R$10,5,FALSE),0)</f>
        <v>0</v>
      </c>
      <c r="FI201" s="236">
        <f>IF(FI160&gt;HLOOKUP($EE$2,Standard_data!$C$5:$R$10,4,FALSE),FI200*HLOOKUP($EE$2,Standard_data!$C$5:$R$10,5,FALSE),0)</f>
        <v>0</v>
      </c>
      <c r="FJ201" s="236"/>
      <c r="FK201" s="236"/>
      <c r="FL201" s="236">
        <f>IF(FL160&gt;HLOOKUP($FL$2,Standard_data!$C$5:$R$10,4,FALSE),FL200*HLOOKUP($FL$2,Standard_data!$C$5:$R$10,5,FALSE),0)</f>
        <v>0</v>
      </c>
      <c r="FM201" s="236">
        <f>IF(FM160&gt;HLOOKUP($FL$2,Standard_data!$C$5:$R$10,4,FALSE),FM200*HLOOKUP($FL$2,Standard_data!$C$5:$R$10,5,FALSE),0)</f>
        <v>0</v>
      </c>
      <c r="FN201" s="236">
        <f>IF(FN160&gt;HLOOKUP($FL$2,Standard_data!$C$5:$R$10,4,FALSE),FN200*HLOOKUP($FL$2,Standard_data!$C$5:$R$10,5,FALSE),0)</f>
        <v>0</v>
      </c>
      <c r="FO201" s="236">
        <f>IF(FO160&gt;HLOOKUP($FL$2,Standard_data!$C$5:$R$10,4,FALSE),FO200*HLOOKUP($FL$2,Standard_data!$C$5:$R$10,5,FALSE),0)</f>
        <v>0</v>
      </c>
      <c r="FP201" s="236">
        <f>IF(FP160&gt;HLOOKUP($FL$2,Standard_data!$C$5:$R$10,4,FALSE),FP200*HLOOKUP($FL$2,Standard_data!$C$5:$R$10,5,FALSE),0)</f>
        <v>0</v>
      </c>
      <c r="FQ201" s="236">
        <f>IF(FQ160&gt;HLOOKUP($FL$2,Standard_data!$C$5:$R$10,4,FALSE),FQ200*HLOOKUP($FL$2,Standard_data!$C$5:$R$10,5,FALSE),0)</f>
        <v>0</v>
      </c>
      <c r="FR201" s="236">
        <f>IF(FR160&gt;HLOOKUP($FL$2,Standard_data!$C$5:$R$10,4,FALSE),FR200*HLOOKUP($FL$2,Standard_data!$C$5:$R$10,5,FALSE),0)</f>
        <v>0</v>
      </c>
      <c r="FS201" s="236">
        <f>IF(FS160&gt;HLOOKUP($FL$2,Standard_data!$C$5:$R$10,4,FALSE),FS200*HLOOKUP($FL$2,Standard_data!$C$5:$R$10,5,FALSE),0)</f>
        <v>0</v>
      </c>
      <c r="FT201" s="236">
        <f>IF(FT160&gt;HLOOKUP($FL$2,Standard_data!$C$5:$R$10,4,FALSE),FT200*HLOOKUP($FL$2,Standard_data!$C$5:$R$10,5,FALSE),0)</f>
        <v>0</v>
      </c>
      <c r="FU201" s="236">
        <f>IF(FU160&gt;HLOOKUP($FL$2,Standard_data!$C$5:$R$10,4,FALSE),FU200*HLOOKUP($FL$2,Standard_data!$C$5:$R$10,5,FALSE),0)</f>
        <v>0</v>
      </c>
      <c r="FV201" s="236">
        <f>IF(FV160&gt;HLOOKUP($FL$2,Standard_data!$C$5:$R$10,4,FALSE),FV200*HLOOKUP($FL$2,Standard_data!$C$5:$R$10,5,FALSE),0)</f>
        <v>0</v>
      </c>
      <c r="FW201" s="236">
        <f>IF(FW160&gt;HLOOKUP($FL$2,Standard_data!$C$5:$R$10,4,FALSE),FW200*HLOOKUP($FL$2,Standard_data!$C$5:$R$10,5,FALSE),0)</f>
        <v>0</v>
      </c>
      <c r="FX201" s="236">
        <f>IF(FX160&gt;HLOOKUP($FL$2,Standard_data!$C$5:$R$10,4,FALSE),FX200*HLOOKUP($FL$2,Standard_data!$C$5:$R$10,5,FALSE),0)</f>
        <v>0</v>
      </c>
      <c r="FY201" s="236">
        <f>IF(FY160&gt;HLOOKUP($FL$2,Standard_data!$C$5:$R$10,4,FALSE),FY200*HLOOKUP($FL$2,Standard_data!$C$5:$R$10,5,FALSE),0)</f>
        <v>0</v>
      </c>
      <c r="FZ201" s="236">
        <f>IF(FZ160&gt;HLOOKUP($FL$2,Standard_data!$C$5:$R$10,4,FALSE),FZ200*HLOOKUP($FL$2,Standard_data!$C$5:$R$10,5,FALSE),0)</f>
        <v>0</v>
      </c>
      <c r="GA201" s="236">
        <f>IF(GA160&gt;HLOOKUP($FL$2,Standard_data!$C$5:$R$10,4,FALSE),GA200*HLOOKUP($FL$2,Standard_data!$C$5:$R$10,5,FALSE),0)</f>
        <v>0</v>
      </c>
      <c r="GB201" s="236">
        <f>IF(GB160&gt;HLOOKUP($FL$2,Standard_data!$C$5:$R$10,4,FALSE),GB200*HLOOKUP($FL$2,Standard_data!$C$5:$R$10,5,FALSE),0)</f>
        <v>0</v>
      </c>
      <c r="GC201" s="236">
        <f>IF(GC160&gt;HLOOKUP($FL$2,Standard_data!$C$5:$R$10,4,FALSE),GC200*HLOOKUP($FL$2,Standard_data!$C$5:$R$10,5,FALSE),0)</f>
        <v>0</v>
      </c>
      <c r="GD201" s="236">
        <f>IF(GD160&gt;HLOOKUP($FL$2,Standard_data!$C$5:$R$10,4,FALSE),GD200*HLOOKUP($FL$2,Standard_data!$C$5:$R$10,5,FALSE),0)</f>
        <v>0</v>
      </c>
      <c r="GE201" s="236">
        <f>IF(GE160&gt;HLOOKUP($FL$2,Standard_data!$C$5:$R$10,4,FALSE),GE200*HLOOKUP($FL$2,Standard_data!$C$5:$R$10,5,FALSE),0)</f>
        <v>0</v>
      </c>
      <c r="GF201" s="236">
        <f>IF(GF160&gt;HLOOKUP($FL$2,Standard_data!$C$5:$R$10,4,FALSE),GF200*HLOOKUP($FL$2,Standard_data!$C$5:$R$10,5,FALSE),0)</f>
        <v>0</v>
      </c>
      <c r="GG201" s="236">
        <f>IF(GG160&gt;HLOOKUP($FL$2,Standard_data!$C$5:$R$10,4,FALSE),GG200*HLOOKUP($FL$2,Standard_data!$C$5:$R$10,5,FALSE),0)</f>
        <v>0</v>
      </c>
      <c r="GH201" s="236">
        <f>IF(GH160&gt;HLOOKUP($FL$2,Standard_data!$C$5:$R$10,4,FALSE),GH200*HLOOKUP($FL$2,Standard_data!$C$5:$R$10,5,FALSE),0)</f>
        <v>0</v>
      </c>
      <c r="GI201" s="236">
        <f>IF(GI160&gt;HLOOKUP($FL$2,Standard_data!$C$5:$R$10,4,FALSE),GI200*HLOOKUP($FL$2,Standard_data!$C$5:$R$10,5,FALSE),0)</f>
        <v>0</v>
      </c>
      <c r="GJ201" s="236">
        <f>IF(GJ160&gt;HLOOKUP($FL$2,Standard_data!$C$5:$R$10,4,FALSE),GJ200*HLOOKUP($FL$2,Standard_data!$C$5:$R$10,5,FALSE),0)</f>
        <v>0</v>
      </c>
      <c r="GK201" s="236">
        <f>IF(GK160&gt;HLOOKUP($FL$2,Standard_data!$C$5:$R$10,4,FALSE),GK200*HLOOKUP($FL$2,Standard_data!$C$5:$R$10,5,FALSE),0)</f>
        <v>0</v>
      </c>
      <c r="GL201" s="236">
        <f>IF(GL160&gt;HLOOKUP($FL$2,Standard_data!$C$5:$R$10,4,FALSE),GL200*HLOOKUP($FL$2,Standard_data!$C$5:$R$10,5,FALSE),0)</f>
        <v>0</v>
      </c>
      <c r="GM201" s="236">
        <f>IF(GM160&gt;HLOOKUP($FL$2,Standard_data!$C$5:$R$10,4,FALSE),GM200*HLOOKUP($FL$2,Standard_data!$C$5:$R$10,5,FALSE),0)</f>
        <v>0</v>
      </c>
      <c r="GN201" s="236">
        <f>IF(GN160&gt;HLOOKUP($FL$2,Standard_data!$C$5:$R$10,4,FALSE),GN200*HLOOKUP($FL$2,Standard_data!$C$5:$R$10,5,FALSE),0)</f>
        <v>0</v>
      </c>
      <c r="GO201" s="236">
        <f>IF(GO160&gt;HLOOKUP($FL$2,Standard_data!$C$5:$R$10,4,FALSE),GO200*HLOOKUP($FL$2,Standard_data!$C$5:$R$10,5,FALSE),0)</f>
        <v>0</v>
      </c>
      <c r="GP201" s="236">
        <f>IF(GP160&gt;HLOOKUP($FL$2,Standard_data!$C$5:$R$10,4,FALSE),GP200*HLOOKUP($FL$2,Standard_data!$C$5:$R$10,5,FALSE),0)</f>
        <v>0</v>
      </c>
      <c r="GQ201" s="236"/>
      <c r="GR201" s="236"/>
      <c r="GS201" s="236"/>
      <c r="GT201" s="236"/>
      <c r="GU201" s="236"/>
      <c r="GV201" s="236"/>
      <c r="GW201" s="236"/>
      <c r="GX201" s="236"/>
      <c r="GY201" s="236"/>
      <c r="GZ201" s="236"/>
      <c r="HA201" s="236"/>
      <c r="HB201" s="236"/>
      <c r="HC201" s="236"/>
      <c r="HD201" s="236"/>
      <c r="HE201" s="236"/>
      <c r="HF201" s="236"/>
      <c r="HG201" s="236"/>
      <c r="HH201" s="236"/>
      <c r="HI201" s="236"/>
      <c r="HJ201" s="236"/>
      <c r="HK201" s="236"/>
      <c r="HL201" s="236"/>
      <c r="HM201" s="236"/>
      <c r="HN201" s="236"/>
      <c r="HO201" s="236"/>
      <c r="HP201" s="236"/>
      <c r="HQ201" s="236"/>
      <c r="HR201" s="236"/>
      <c r="HS201" s="236"/>
      <c r="HT201" s="236"/>
      <c r="HU201" s="236"/>
      <c r="HV201" s="236"/>
      <c r="HW201" s="236"/>
      <c r="HX201" s="238"/>
      <c r="HY201" s="237"/>
      <c r="HZ201" s="236">
        <f>IF(HZ160&gt;HLOOKUP($HZ$2,Standard_data!$C$5:$R$10,4,FALSE),HZ200*HLOOKUP($HZ$2,Standard_data!$C$5:$R$10,5,FALSE),0)</f>
        <v>29989980.900000002</v>
      </c>
      <c r="IA201" s="236">
        <f>IF(IA160&gt;HLOOKUP($HZ$2,Standard_data!$C$5:$R$10,4,FALSE),IA200*HLOOKUP($HZ$2,Standard_data!$C$5:$R$10,5,FALSE),0)</f>
        <v>29989980.900000002</v>
      </c>
      <c r="IB201" s="236">
        <f>IF(IB160&gt;HLOOKUP($HZ$2,Standard_data!$C$5:$R$10,4,FALSE),IB200*HLOOKUP($HZ$2,Standard_data!$C$5:$R$10,5,FALSE),0)</f>
        <v>0</v>
      </c>
      <c r="IC201" s="236">
        <f>IF(IC160&gt;HLOOKUP($HZ$2,Standard_data!$C$5:$R$10,4,FALSE),IC200*HLOOKUP($HZ$2,Standard_data!$C$5:$R$10,5,FALSE),0)</f>
        <v>32435004.900000002</v>
      </c>
      <c r="ID201" s="236">
        <f>IF(ID160&gt;HLOOKUP($HZ$2,Standard_data!$C$5:$R$10,4,FALSE),ID200*HLOOKUP($HZ$2,Standard_data!$C$5:$R$10,5,FALSE),0)</f>
        <v>0</v>
      </c>
      <c r="IE201" s="236">
        <f>IF(IE160&gt;HLOOKUP($HZ$2,Standard_data!$C$5:$R$10,4,FALSE),IE200*HLOOKUP($HZ$2,Standard_data!$C$5:$R$10,5,FALSE),0)</f>
        <v>32887914.900000002</v>
      </c>
      <c r="IF201" s="236">
        <f>IF(IF160&gt;HLOOKUP($HZ$2,Standard_data!$C$5:$R$10,4,FALSE),IF200*HLOOKUP($HZ$2,Standard_data!$C$5:$R$10,5,FALSE),0)</f>
        <v>0</v>
      </c>
      <c r="IG201" s="236">
        <f>IF(IG160&gt;HLOOKUP($HZ$2,Standard_data!$C$5:$R$10,4,FALSE),IG200*HLOOKUP($HZ$2,Standard_data!$C$5:$R$10,5,FALSE),0)</f>
        <v>0</v>
      </c>
      <c r="IH201" s="236">
        <f>IF(IH160&gt;HLOOKUP($HZ$2,Standard_data!$C$5:$R$10,4,FALSE),IH200*HLOOKUP($HZ$2,Standard_data!$C$5:$R$10,5,FALSE),0)</f>
        <v>0</v>
      </c>
      <c r="II201" s="239">
        <f>IF(II160&gt;HLOOKUP($HZ$2,Standard_data!$C$5:$R$10,4,FALSE),II200*HLOOKUP($HZ$2,Standard_data!$C$5:$R$10,5,FALSE),0)</f>
        <v>129836260.2</v>
      </c>
      <c r="IJ201" s="236">
        <f>IF(IJ160&gt;HLOOKUP($HZ$2,Standard_data!$C$5:$R$10,4,FALSE),IJ200*HLOOKUP($HZ$2,Standard_data!$C$5:$R$10,5,FALSE),0)</f>
        <v>0</v>
      </c>
      <c r="IK201" s="236">
        <f>IF(IK160&gt;HLOOKUP($HZ$2,Standard_data!$C$5:$R$10,4,FALSE),IK200*HLOOKUP($HZ$2,Standard_data!$C$5:$R$10,5,FALSE),0)</f>
        <v>0</v>
      </c>
      <c r="IL201" s="236">
        <f>IF(IL160&gt;HLOOKUP($HZ$2,Standard_data!$C$5:$R$10,4,FALSE),IL200*HLOOKUP($HZ$2,Standard_data!$C$5:$R$10,5,FALSE),0)</f>
        <v>0</v>
      </c>
      <c r="IM201" s="236">
        <f>IF(IM160&gt;HLOOKUP($HZ$2,Standard_data!$C$5:$R$10,4,FALSE),IM200*HLOOKUP($HZ$2,Standard_data!$C$5:$R$10,5,FALSE),0)</f>
        <v>0</v>
      </c>
      <c r="IN201" s="236">
        <f>IF(IN160&gt;HLOOKUP($HZ$2,Standard_data!$C$5:$R$10,4,FALSE),IN200*HLOOKUP($HZ$2,Standard_data!$C$5:$R$10,5,FALSE),0)</f>
        <v>32777260.200000003</v>
      </c>
      <c r="IO201" s="236">
        <f>IF(IO160&gt;HLOOKUP($HZ$2,Standard_data!$C$5:$R$10,4,FALSE),IO200*HLOOKUP($HZ$2,Standard_data!$C$5:$R$10,5,FALSE),0)</f>
        <v>0</v>
      </c>
      <c r="IP201" s="236">
        <f>IF(IP160&gt;HLOOKUP($HZ$2,Standard_data!$C$5:$R$10,4,FALSE),IP200*HLOOKUP($HZ$2,Standard_data!$C$5:$R$10,5,FALSE),0)</f>
        <v>0</v>
      </c>
      <c r="IQ201" s="236">
        <f>IF(IQ160&gt;HLOOKUP($HZ$2,Standard_data!$C$5:$R$10,4,FALSE),IQ200*HLOOKUP($HZ$2,Standard_data!$C$5:$R$10,5,FALSE),0)</f>
        <v>0</v>
      </c>
      <c r="IR201" s="236">
        <f>IF(IR160&gt;HLOOKUP($HZ$2,Standard_data!$C$5:$R$10,4,FALSE),IR200*HLOOKUP($HZ$2,Standard_data!$C$5:$R$10,5,FALSE),0)</f>
        <v>0</v>
      </c>
      <c r="IS201" s="236">
        <f>IF(IS160&gt;HLOOKUP($HZ$2,Standard_data!$C$5:$R$10,4,FALSE),IS200*HLOOKUP($HZ$2,Standard_data!$C$5:$R$10,5,FALSE),0)</f>
        <v>0</v>
      </c>
      <c r="IT201" s="236">
        <f>IF(IT160&gt;HLOOKUP($HZ$2,Standard_data!$C$5:$R$10,4,FALSE),IT200*HLOOKUP($HZ$2,Standard_data!$C$5:$R$10,5,FALSE),0)</f>
        <v>0</v>
      </c>
      <c r="IU201" s="236">
        <f>IF(IU160&gt;HLOOKUP($HZ$2,Standard_data!$C$5:$R$10,4,FALSE),IU200*HLOOKUP($HZ$2,Standard_data!$C$5:$R$10,5,FALSE),0)</f>
        <v>0</v>
      </c>
      <c r="IV201" s="236">
        <f>IF(IV160&gt;HLOOKUP($HZ$2,Standard_data!$C$5:$R$10,4,FALSE),IV200*HLOOKUP($HZ$2,Standard_data!$C$5:$R$10,5,FALSE),0)</f>
        <v>0</v>
      </c>
      <c r="IW201" s="236">
        <f>IF(IW160&gt;HLOOKUP($HZ$2,Standard_data!$C$5:$R$10,4,FALSE),IW200*HLOOKUP($HZ$2,Standard_data!$C$5:$R$10,5,FALSE),0)</f>
        <v>0</v>
      </c>
      <c r="IX201" s="236">
        <f>IF(IX160&gt;HLOOKUP($HZ$2,Standard_data!$C$5:$R$10,4,FALSE),IX200*HLOOKUP($HZ$2,Standard_data!$C$5:$R$10,5,FALSE),0)</f>
        <v>0</v>
      </c>
      <c r="IY201" s="236">
        <f>IF(IY160&gt;HLOOKUP($HZ$2,Standard_data!$C$5:$R$10,4,FALSE),IY200*HLOOKUP($HZ$2,Standard_data!$C$5:$R$10,5,FALSE),0)</f>
        <v>0</v>
      </c>
      <c r="IZ201" s="236">
        <f>IF(IZ160&gt;HLOOKUP($HZ$2,Standard_data!$C$5:$R$10,4,FALSE),IZ200*HLOOKUP($HZ$2,Standard_data!$C$5:$R$10,5,FALSE),0)</f>
        <v>0</v>
      </c>
      <c r="JA201" s="236">
        <f>IF(JA160&gt;HLOOKUP($HZ$2,Standard_data!$C$5:$R$10,4,FALSE),JA200*HLOOKUP($HZ$2,Standard_data!$C$5:$R$10,5,FALSE),0)</f>
        <v>0</v>
      </c>
      <c r="JB201" s="236">
        <f>IF(JB160&gt;HLOOKUP($HZ$2,Standard_data!$C$5:$R$10,4,FALSE),JB200*HLOOKUP($HZ$2,Standard_data!$C$5:$R$10,5,FALSE),0)</f>
        <v>0</v>
      </c>
      <c r="JC201" s="238">
        <f>IF(JC160&gt;HLOOKUP($HZ$2,Standard_data!$C$5:$R$10,4,FALSE),JC200*HLOOKUP($HZ$2,Standard_data!$C$5:$R$10,5,FALSE),0)</f>
        <v>0</v>
      </c>
      <c r="JD201" s="236">
        <f>IF(JD160&gt;HLOOKUP($HZ$2,Standard_data!$C$5:$R$10,4,FALSE),JD200*HLOOKUP($HZ$2,Standard_data!$C$5:$R$10,5,FALSE),0)</f>
        <v>32777260.200000003</v>
      </c>
      <c r="JE201" s="234"/>
      <c r="JF201" s="237"/>
      <c r="JG201" s="236">
        <f>IF(JG160&gt;HLOOKUP($JG$2,Standard_data!$C$5:$R$10,4,FALSE),JG200*HLOOKUP($JG$2,Standard_data!$C$5:$R$10,5,FALSE),0)</f>
        <v>18118851.120000001</v>
      </c>
      <c r="JH201" s="236">
        <f>IF(JH160&gt;HLOOKUP($JG$2,Standard_data!$C$5:$R$10,4,FALSE),JH200*HLOOKUP($JG$2,Standard_data!$C$5:$R$10,5,FALSE),0)</f>
        <v>18118851.120000001</v>
      </c>
      <c r="JI201" s="236">
        <f>IF(JI160&gt;HLOOKUP($JG$2,Standard_data!$C$5:$R$10,4,FALSE),JI200*HLOOKUP($JG$2,Standard_data!$C$5:$R$10,5,FALSE),0)</f>
        <v>0</v>
      </c>
      <c r="JJ201" s="240">
        <f>IF(JJ160&gt;HLOOKUP($JG$2,Standard_data!$C$5:$R$10,4,FALSE),JJ200*HLOOKUP($JG$2,Standard_data!$C$5:$R$10,5,FALSE),0)</f>
        <v>24049383</v>
      </c>
      <c r="JK201" s="236">
        <f>IF(JK160&gt;HLOOKUP($JG$2,Standard_data!$C$5:$R$10,4,FALSE),JK200*HLOOKUP($JG$2,Standard_data!$C$5:$R$10,5,FALSE),0)</f>
        <v>0</v>
      </c>
      <c r="JL201" s="236">
        <f>IF(JL160&gt;HLOOKUP($JG$2,Standard_data!$C$5:$R$10,4,FALSE),JL200*HLOOKUP($JG$2,Standard_data!$C$5:$R$10,5,FALSE),0)</f>
        <v>24049382.850000001</v>
      </c>
      <c r="JM201" s="236">
        <f>IF(JM160&gt;HLOOKUP($JG$2,Standard_data!$C$5:$R$10,4,FALSE),JM200*HLOOKUP($JG$2,Standard_data!$C$5:$R$10,5,FALSE),0)</f>
        <v>0</v>
      </c>
      <c r="JN201" s="236">
        <f>IF(JN160&gt;HLOOKUP($JG$2,Standard_data!$C$5:$R$10,4,FALSE),JN200*HLOOKUP($JG$2,Standard_data!$C$5:$R$10,5,FALSE),0)</f>
        <v>0</v>
      </c>
      <c r="JO201" s="236">
        <f>IF(JO160&gt;HLOOKUP($JG$2,Standard_data!$C$5:$R$10,4,FALSE),JO200*HLOOKUP($JG$2,Standard_data!$C$5:$R$10,5,FALSE),0)</f>
        <v>0</v>
      </c>
      <c r="JP201" s="236">
        <f>IF(JP160&gt;HLOOKUP($JG$2,Standard_data!$C$5:$R$10,4,FALSE),JP200*HLOOKUP($JG$2,Standard_data!$C$5:$R$10,5,FALSE),0)</f>
        <v>0</v>
      </c>
      <c r="JQ201" s="236">
        <f>IF(JQ160&gt;HLOOKUP($JG$2,Standard_data!$C$5:$R$10,4,FALSE),JQ200*HLOOKUP($JG$2,Standard_data!$C$5:$R$10,5,FALSE),0)</f>
        <v>0</v>
      </c>
      <c r="JR201" s="236">
        <f>IF(JR160&gt;HLOOKUP($JG$2,Standard_data!$C$5:$R$10,4,FALSE),JR200*HLOOKUP($JG$2,Standard_data!$C$5:$R$10,5,FALSE),0)</f>
        <v>0</v>
      </c>
      <c r="JS201" s="236">
        <f>IF(JS160&gt;HLOOKUP($JG$2,Standard_data!$C$5:$R$10,4,FALSE),JS200*HLOOKUP($JG$2,Standard_data!$C$5:$R$10,5,FALSE),0)</f>
        <v>0</v>
      </c>
      <c r="JT201" s="236">
        <f>IF(JT160&gt;HLOOKUP($JG$2,Standard_data!$C$5:$R$10,4,FALSE),JT200*HLOOKUP($JG$2,Standard_data!$C$5:$R$10,5,FALSE),0)</f>
        <v>0</v>
      </c>
      <c r="JU201" s="236">
        <f>IF(JU160&gt;HLOOKUP($JG$2,Standard_data!$C$5:$R$10,4,FALSE),JU200*HLOOKUP($JG$2,Standard_data!$C$5:$R$10,5,FALSE),0)</f>
        <v>0</v>
      </c>
      <c r="JV201" s="236">
        <f>IF(JV160&gt;HLOOKUP($JG$2,Standard_data!$C$5:$R$10,4,FALSE),JV200*HLOOKUP($JG$2,Standard_data!$C$5:$R$10,5,FALSE),0)</f>
        <v>0</v>
      </c>
      <c r="JW201" s="236">
        <f>IF(JW160&gt;HLOOKUP($JG$2,Standard_data!$C$5:$R$10,4,FALSE),JW200*HLOOKUP($JG$2,Standard_data!$C$5:$R$10,5,FALSE),0)</f>
        <v>0</v>
      </c>
      <c r="JX201" s="236">
        <f>IF(JX160&gt;HLOOKUP($JG$2,Standard_data!$C$5:$R$10,4,FALSE),JX200*HLOOKUP($JG$2,Standard_data!$C$5:$R$10,5,FALSE),0)</f>
        <v>0</v>
      </c>
      <c r="JY201" s="236">
        <f>IF(JY160&gt;HLOOKUP($JG$2,Standard_data!$C$5:$R$10,4,FALSE),JY200*HLOOKUP($JG$2,Standard_data!$C$5:$R$10,5,FALSE),0)</f>
        <v>0</v>
      </c>
      <c r="JZ201" s="236">
        <f>IF(JZ160&gt;HLOOKUP($JG$2,Standard_data!$C$5:$R$10,4,FALSE),JZ200*HLOOKUP($JG$2,Standard_data!$C$5:$R$10,5,FALSE),0)</f>
        <v>0</v>
      </c>
      <c r="KA201" s="236">
        <f>IF(KA160&gt;HLOOKUP($JG$2,Standard_data!$C$5:$R$10,4,FALSE),KA200*HLOOKUP($JG$2,Standard_data!$C$5:$R$10,5,FALSE),0)</f>
        <v>0</v>
      </c>
      <c r="KB201" s="236">
        <f>IF(KB160&gt;HLOOKUP($JG$2,Standard_data!$C$5:$R$10,4,FALSE),KB200*HLOOKUP($JG$2,Standard_data!$C$5:$R$10,5,FALSE),0)</f>
        <v>0</v>
      </c>
      <c r="KC201" s="236">
        <f>IF(KC160&gt;HLOOKUP($JG$2,Standard_data!$C$5:$R$10,4,FALSE),KC200*HLOOKUP($JG$2,Standard_data!$C$5:$R$10,5,FALSE),0)</f>
        <v>0</v>
      </c>
      <c r="KD201" s="236">
        <f>IF(KD160&gt;HLOOKUP($JG$2,Standard_data!$C$5:$R$10,4,FALSE),KD200*HLOOKUP($JG$2,Standard_data!$C$5:$R$10,5,FALSE),0)</f>
        <v>0</v>
      </c>
      <c r="KE201" s="236">
        <f>IF(KE160&gt;HLOOKUP($JG$2,Standard_data!$C$5:$R$10,4,FALSE),KE200*HLOOKUP($JG$2,Standard_data!$C$5:$R$10,5,FALSE),0)</f>
        <v>0</v>
      </c>
      <c r="KF201" s="236">
        <f>IF(KF160&gt;HLOOKUP($JG$2,Standard_data!$C$5:$R$10,4,FALSE),KF200*HLOOKUP($JG$2,Standard_data!$C$5:$R$10,5,FALSE),0)</f>
        <v>0</v>
      </c>
      <c r="KG201" s="236">
        <f>IF(KG160&gt;HLOOKUP($JG$2,Standard_data!$C$5:$R$10,4,FALSE),KG200*HLOOKUP($JG$2,Standard_data!$C$5:$R$10,5,FALSE),0)</f>
        <v>0</v>
      </c>
      <c r="KH201" s="236">
        <f>IF(KH160&gt;HLOOKUP($JG$2,Standard_data!$C$5:$R$10,4,FALSE),KH200*HLOOKUP($JG$2,Standard_data!$C$5:$R$10,5,FALSE),0)</f>
        <v>0</v>
      </c>
      <c r="KI201" s="236">
        <f>IF(KI160&gt;HLOOKUP($JG$2,Standard_data!$C$5:$R$10,4,FALSE),KI200*HLOOKUP($JG$2,Standard_data!$C$5:$R$10,5,FALSE),0)</f>
        <v>0</v>
      </c>
      <c r="KJ201" s="236">
        <f>IF(KJ160&gt;HLOOKUP($JG$2,Standard_data!$C$5:$R$10,4,FALSE),KJ200*HLOOKUP($JG$2,Standard_data!$C$5:$R$10,5,FALSE),0)</f>
        <v>0</v>
      </c>
      <c r="KK201" s="236">
        <f>IF(KK160&gt;HLOOKUP($JG$2,Standard_data!$C$5:$R$10,4,FALSE),KK200*HLOOKUP($JG$2,Standard_data!$C$5:$R$10,5,FALSE),0)</f>
        <v>24047041.890000001</v>
      </c>
      <c r="KL201" s="234"/>
      <c r="KM201" s="237"/>
      <c r="KN201" s="236">
        <f>IF(KN160&gt;HLOOKUP($KN$2,Standard_data!$C$5:$R$10,4,FALSE),KN200*HLOOKUP($KN$2,Standard_data!$C$5:$R$10,5,FALSE),0)</f>
        <v>13697469.225</v>
      </c>
      <c r="KO201" s="236">
        <f>IF(KO160&gt;HLOOKUP($KN$2,Standard_data!$C$5:$R$10,4,FALSE),KO200*HLOOKUP($KN$2,Standard_data!$C$5:$R$10,5,FALSE),0)</f>
        <v>3244007.9249999998</v>
      </c>
      <c r="KP201" s="236">
        <f>IF(KP160&gt;HLOOKUP($KN$2,Standard_data!$C$5:$R$10,4,FALSE),KP200*HLOOKUP($KN$2,Standard_data!$C$5:$R$10,5,FALSE),0)</f>
        <v>0</v>
      </c>
      <c r="KQ201" s="236">
        <f>IF(KQ160&gt;HLOOKUP($KN$2,Standard_data!$C$5:$R$10,4,FALSE),KQ200*HLOOKUP($KN$2,Standard_data!$C$5:$R$10,5,FALSE),0)</f>
        <v>10983423.525</v>
      </c>
      <c r="KR201" s="236">
        <f>IF(KR160&gt;HLOOKUP($KN$2,Standard_data!$C$5:$R$10,4,FALSE),KR200*HLOOKUP($KN$2,Standard_data!$C$5:$R$10,5,FALSE),0)</f>
        <v>0</v>
      </c>
      <c r="KS201" s="236">
        <f>IF(KS160&gt;HLOOKUP($KN$2,Standard_data!$C$5:$R$10,4,FALSE),KS200*HLOOKUP($KN$2,Standard_data!$C$5:$R$10,5,FALSE),0)</f>
        <v>8167801.7249999996</v>
      </c>
      <c r="KT201" s="236">
        <f>IF(KT160&gt;HLOOKUP($KN$2,Standard_data!$C$5:$R$10,4,FALSE),KT200*HLOOKUP($KN$2,Standard_data!$C$5:$R$10,5,FALSE),0)</f>
        <v>0</v>
      </c>
      <c r="KU201" s="236">
        <f>IF(KU160&gt;HLOOKUP($KN$2,Standard_data!$C$5:$R$10,4,FALSE),KU200*HLOOKUP($KN$2,Standard_data!$C$5:$R$10,5,FALSE),0)</f>
        <v>0</v>
      </c>
      <c r="KV201" s="236">
        <f>IF(KV160&gt;HLOOKUP($KN$2,Standard_data!$C$5:$R$10,4,FALSE),KV200*HLOOKUP($KN$2,Standard_data!$C$5:$R$10,5,FALSE),0)</f>
        <v>0</v>
      </c>
      <c r="KW201" s="236">
        <f>IF(KW160&gt;HLOOKUP($KN$2,Standard_data!$C$5:$R$10,4,FALSE),KW200*HLOOKUP($KN$2,Standard_data!$C$5:$R$10,5,FALSE),0)</f>
        <v>0</v>
      </c>
      <c r="KX201" s="236">
        <f>IF(KX160&gt;HLOOKUP($KN$2,Standard_data!$C$5:$R$10,4,FALSE),KX200*HLOOKUP($KN$2,Standard_data!$C$5:$R$10,5,FALSE),0)</f>
        <v>0</v>
      </c>
      <c r="KY201" s="236">
        <f>IF(KY160&gt;HLOOKUP($KN$2,Standard_data!$C$5:$R$10,4,FALSE),KY200*HLOOKUP($KN$2,Standard_data!$C$5:$R$10,5,FALSE),0)</f>
        <v>0</v>
      </c>
      <c r="KZ201" s="236">
        <f>IF(KZ160&gt;HLOOKUP($KN$2,Standard_data!$C$5:$R$10,4,FALSE),KZ200*HLOOKUP($KN$2,Standard_data!$C$5:$R$10,5,FALSE),0)</f>
        <v>0</v>
      </c>
      <c r="LA201" s="236">
        <f>IF(LA160&gt;HLOOKUP($KN$2,Standard_data!$C$5:$R$10,4,FALSE),LA200*HLOOKUP($KN$2,Standard_data!$C$5:$R$10,5,FALSE),0)</f>
        <v>0</v>
      </c>
      <c r="LB201" s="236">
        <f>IF(LB160&gt;HLOOKUP($KN$2,Standard_data!$C$5:$R$10,4,FALSE),LB200*HLOOKUP($KN$2,Standard_data!$C$5:$R$10,5,FALSE),0)</f>
        <v>0</v>
      </c>
      <c r="LC201" s="236">
        <f>IF(LC160&gt;HLOOKUP($KN$2,Standard_data!$C$5:$R$10,4,FALSE),LC200*HLOOKUP($KN$2,Standard_data!$C$5:$R$10,5,FALSE),0)</f>
        <v>0</v>
      </c>
      <c r="LD201" s="236">
        <f>IF(LD160&gt;HLOOKUP($KN$2,Standard_data!$C$5:$R$10,4,FALSE),LD200*HLOOKUP($KN$2,Standard_data!$C$5:$R$10,5,FALSE),0)</f>
        <v>0</v>
      </c>
      <c r="LE201" s="236">
        <f>IF(LE160&gt;HLOOKUP($KN$2,Standard_data!$C$5:$R$10,4,FALSE),LE200*HLOOKUP($KN$2,Standard_data!$C$5:$R$10,5,FALSE),0)</f>
        <v>0</v>
      </c>
      <c r="LF201" s="236">
        <f>IF(LF160&gt;HLOOKUP($KN$2,Standard_data!$C$5:$R$10,4,FALSE),LF200*HLOOKUP($KN$2,Standard_data!$C$5:$R$10,5,FALSE),0)</f>
        <v>0</v>
      </c>
      <c r="LG201" s="236">
        <f>IF(LG160&gt;HLOOKUP($KN$2,Standard_data!$C$5:$R$10,4,FALSE),LG200*HLOOKUP($KN$2,Standard_data!$C$5:$R$10,5,FALSE),0)</f>
        <v>0</v>
      </c>
      <c r="LH201" s="236">
        <f>IF(LH160&gt;HLOOKUP($KN$2,Standard_data!$C$5:$R$10,4,FALSE),LH200*HLOOKUP($KN$2,Standard_data!$C$5:$R$10,5,FALSE),0)</f>
        <v>0</v>
      </c>
      <c r="LI201" s="236">
        <f>IF(LI160&gt;HLOOKUP($KN$2,Standard_data!$C$5:$R$10,4,FALSE),LI200*HLOOKUP($KN$2,Standard_data!$C$5:$R$10,5,FALSE),0)</f>
        <v>0</v>
      </c>
      <c r="LJ201" s="236">
        <f>IF(LJ160&gt;HLOOKUP($KN$2,Standard_data!$C$5:$R$10,4,FALSE),LJ200*HLOOKUP($KN$2,Standard_data!$C$5:$R$10,5,FALSE),0)</f>
        <v>0</v>
      </c>
      <c r="LK201" s="236">
        <f>IF(LK160&gt;HLOOKUP($KN$2,Standard_data!$C$5:$R$10,4,FALSE),LK200*HLOOKUP($KN$2,Standard_data!$C$5:$R$10,5,FALSE),0)</f>
        <v>0</v>
      </c>
      <c r="LL201" s="236">
        <f>IF(LL160&gt;HLOOKUP($KN$2,Standard_data!$C$5:$R$10,4,FALSE),LL200*HLOOKUP($KN$2,Standard_data!$C$5:$R$10,5,FALSE),0)</f>
        <v>0</v>
      </c>
      <c r="LM201" s="236">
        <f>IF(LM160&gt;HLOOKUP($KN$2,Standard_data!$C$5:$R$10,4,FALSE),LM200*HLOOKUP($KN$2,Standard_data!$C$5:$R$10,5,FALSE),0)</f>
        <v>0</v>
      </c>
      <c r="LN201" s="236">
        <f>IF(LN160&gt;HLOOKUP($KN$2,Standard_data!$C$5:$R$10,4,FALSE),LN200*HLOOKUP($KN$2,Standard_data!$C$5:$R$10,5,FALSE),0)</f>
        <v>0</v>
      </c>
      <c r="LO201" s="236">
        <f>IF(LO160&gt;HLOOKUP($KN$2,Standard_data!$C$5:$R$10,4,FALSE),LO200*HLOOKUP($KN$2,Standard_data!$C$5:$R$10,5,FALSE),0)</f>
        <v>0</v>
      </c>
      <c r="LP201" s="236">
        <f>IF(LP160&gt;HLOOKUP($KN$2,Standard_data!$C$5:$R$10,4,FALSE),LP200*HLOOKUP($KN$2,Standard_data!$C$5:$R$10,5,FALSE),0)</f>
        <v>0</v>
      </c>
      <c r="LQ201" s="236">
        <f>IF(LQ160&gt;HLOOKUP($KN$2,Standard_data!$C$5:$R$10,4,FALSE),LQ200*HLOOKUP($KN$2,Standard_data!$C$5:$R$10,5,FALSE),0)</f>
        <v>0</v>
      </c>
      <c r="LR201" s="236">
        <f>IF(LR160&gt;HLOOKUP($KN$2,Standard_data!$C$5:$R$10,4,FALSE),LR200*HLOOKUP($KN$2,Standard_data!$C$5:$R$10,5,FALSE),0)</f>
        <v>8167801.7249999996</v>
      </c>
      <c r="LS201" s="238"/>
      <c r="LT201" s="237"/>
      <c r="LU201" s="236">
        <f>IF(LU160&gt;HLOOKUP($LU$2,Standard_data!$C$5:$R$10,4,FALSE),LU200*HLOOKUP($LU$2,Standard_data!$C$5:$R$10,5,FALSE),0)</f>
        <v>17815719.300000001</v>
      </c>
      <c r="LV201" s="236">
        <f>IF(LV160&gt;HLOOKUP($LU$2,Standard_data!$C$5:$R$10,4,FALSE),LV200*HLOOKUP($LU$2,Standard_data!$C$5:$R$10,5,FALSE),0)</f>
        <v>17815719.300000001</v>
      </c>
      <c r="LW201" s="236">
        <f>IF(LW160&gt;HLOOKUP($LU$2,Standard_data!$C$5:$R$10,4,FALSE),LW200*HLOOKUP($LU$2,Standard_data!$C$5:$R$10,5,FALSE),0)</f>
        <v>0</v>
      </c>
      <c r="LX201" s="236">
        <f>IF(LX160&gt;HLOOKUP($LU$2,Standard_data!$C$5:$R$10,4,FALSE),LX200*HLOOKUP($LU$2,Standard_data!$C$5:$R$10,5,FALSE),0)</f>
        <v>26357728.650000002</v>
      </c>
      <c r="LY201" s="236">
        <f>IF(LY160&gt;HLOOKUP($LU$2,Standard_data!$C$5:$R$10,4,FALSE),LY200*HLOOKUP($LU$2,Standard_data!$C$5:$R$10,5,FALSE),0)</f>
        <v>0</v>
      </c>
      <c r="LZ201" s="236">
        <f>IF(LZ160&gt;HLOOKUP($LU$2,Standard_data!$C$5:$R$10,4,FALSE),LZ200*HLOOKUP($LU$2,Standard_data!$C$5:$R$10,5,FALSE),0)</f>
        <v>26357728.650000002</v>
      </c>
      <c r="MA201" s="236">
        <f>IF(MA160&gt;HLOOKUP($LU$2,Standard_data!$C$5:$R$10,4,FALSE),MA200*HLOOKUP($LU$2,Standard_data!$C$5:$R$10,5,FALSE),0)</f>
        <v>0</v>
      </c>
      <c r="MB201" s="236">
        <f>IF(MB160&gt;HLOOKUP($LU$2,Standard_data!$C$5:$R$10,4,FALSE),MB200*HLOOKUP($LU$2,Standard_data!$C$5:$R$10,5,FALSE),0)</f>
        <v>0</v>
      </c>
      <c r="MC201" s="236">
        <f>IF(MC160&gt;HLOOKUP($LU$2,Standard_data!$C$5:$R$10,4,FALSE),MC200*HLOOKUP($LU$2,Standard_data!$C$5:$R$10,5,FALSE),0)</f>
        <v>0</v>
      </c>
      <c r="MD201" s="236">
        <f>IF(MD160&gt;HLOOKUP($LU$2,Standard_data!$C$5:$R$10,4,FALSE),MD200*HLOOKUP($LU$2,Standard_data!$C$5:$R$10,5,FALSE),0)</f>
        <v>0</v>
      </c>
      <c r="ME201" s="236">
        <f>IF(ME160&gt;HLOOKUP($LU$2,Standard_data!$C$5:$R$10,4,FALSE),ME200*HLOOKUP($LU$2,Standard_data!$C$5:$R$10,5,FALSE),0)</f>
        <v>0</v>
      </c>
      <c r="MF201" s="236">
        <f>IF(MF160&gt;HLOOKUP($LU$2,Standard_data!$C$5:$R$10,4,FALSE),MF200*HLOOKUP($LU$2,Standard_data!$C$5:$R$10,5,FALSE),0)</f>
        <v>0</v>
      </c>
      <c r="MG201" s="236">
        <f>IF(MG160&gt;HLOOKUP($LU$2,Standard_data!$C$5:$R$10,4,FALSE),MG200*HLOOKUP($LU$2,Standard_data!$C$5:$R$10,5,FALSE),0)</f>
        <v>0</v>
      </c>
      <c r="MH201" s="236">
        <f>IF(MH160&gt;HLOOKUP($LU$2,Standard_data!$C$5:$R$10,4,FALSE),MH200*HLOOKUP($LU$2,Standard_data!$C$5:$R$10,5,FALSE),0)</f>
        <v>0</v>
      </c>
      <c r="MI201" s="236">
        <f>IF(MI160&gt;HLOOKUP($LU$2,Standard_data!$C$5:$R$10,4,FALSE),MI200*HLOOKUP($LU$2,Standard_data!$C$5:$R$10,5,FALSE),0)</f>
        <v>0</v>
      </c>
      <c r="MJ201" s="236">
        <f>IF(MJ160&gt;HLOOKUP($LU$2,Standard_data!$C$5:$R$10,4,FALSE),MJ200*HLOOKUP($LU$2,Standard_data!$C$5:$R$10,5,FALSE),0)</f>
        <v>0</v>
      </c>
      <c r="MK201" s="236">
        <f>IF(MK160&gt;HLOOKUP($LU$2,Standard_data!$C$5:$R$10,4,FALSE),MK200*HLOOKUP($LU$2,Standard_data!$C$5:$R$10,5,FALSE),0)</f>
        <v>0</v>
      </c>
      <c r="ML201" s="236">
        <f>IF(ML160&gt;HLOOKUP($LU$2,Standard_data!$C$5:$R$10,4,FALSE),ML200*HLOOKUP($LU$2,Standard_data!$C$5:$R$10,5,FALSE),0)</f>
        <v>0</v>
      </c>
      <c r="MM201" s="236">
        <f>IF(MM160&gt;HLOOKUP($LU$2,Standard_data!$C$5:$R$10,4,FALSE),MM200*HLOOKUP($LU$2,Standard_data!$C$5:$R$10,5,FALSE),0)</f>
        <v>0</v>
      </c>
      <c r="MN201" s="236">
        <f>IF(MN160&gt;HLOOKUP($LU$2,Standard_data!$C$5:$R$10,4,FALSE),MN200*HLOOKUP($LU$2,Standard_data!$C$5:$R$10,5,FALSE),0)</f>
        <v>0</v>
      </c>
      <c r="MO201" s="236">
        <f>IF(MO160&gt;HLOOKUP($LU$2,Standard_data!$C$5:$R$10,4,FALSE),MO200*HLOOKUP($LU$2,Standard_data!$C$5:$R$10,5,FALSE),0)</f>
        <v>0</v>
      </c>
      <c r="MP201" s="236">
        <f>IF(MP160&gt;HLOOKUP($LU$2,Standard_data!$C$5:$R$10,4,FALSE),MP200*HLOOKUP($LU$2,Standard_data!$C$5:$R$10,5,FALSE),0)</f>
        <v>0</v>
      </c>
      <c r="MQ201" s="236">
        <f>IF(MQ160&gt;HLOOKUP($LU$2,Standard_data!$C$5:$R$10,4,FALSE),MQ200*HLOOKUP($LU$2,Standard_data!$C$5:$R$10,5,FALSE),0)</f>
        <v>0</v>
      </c>
      <c r="MR201" s="236">
        <f>IF(MR160&gt;HLOOKUP($LU$2,Standard_data!$C$5:$R$10,4,FALSE),MR200*HLOOKUP($LU$2,Standard_data!$C$5:$R$10,5,FALSE),0)</f>
        <v>0</v>
      </c>
      <c r="MS201" s="236">
        <f>IF(MS160&gt;HLOOKUP($LU$2,Standard_data!$C$5:$R$10,4,FALSE),MS200*HLOOKUP($LU$2,Standard_data!$C$5:$R$10,5,FALSE),0)</f>
        <v>0</v>
      </c>
      <c r="MT201" s="236">
        <f>IF(MT160&gt;HLOOKUP($LU$2,Standard_data!$C$5:$R$10,4,FALSE),MT200*HLOOKUP($LU$2,Standard_data!$C$5:$R$10,5,FALSE),0)</f>
        <v>0</v>
      </c>
      <c r="MU201" s="236">
        <f>IF(MU160&gt;HLOOKUP($LU$2,Standard_data!$C$5:$R$10,4,FALSE),MU200*HLOOKUP($LU$2,Standard_data!$C$5:$R$10,5,FALSE),0)</f>
        <v>0</v>
      </c>
      <c r="MV201" s="236">
        <f>IF(MV160&gt;HLOOKUP($LU$2,Standard_data!$C$5:$R$10,4,FALSE),MV200*HLOOKUP($LU$2,Standard_data!$C$5:$R$10,5,FALSE),0)</f>
        <v>0</v>
      </c>
      <c r="MW201" s="236">
        <f>IF(MW160&gt;HLOOKUP($LU$2,Standard_data!$C$5:$R$10,4,FALSE),MW200*HLOOKUP($LU$2,Standard_data!$C$5:$R$10,5,FALSE),0)</f>
        <v>0</v>
      </c>
      <c r="MX201" s="236">
        <f>IF(MX160&gt;HLOOKUP($LU$2,Standard_data!$C$5:$R$10,4,FALSE),MX200*HLOOKUP($LU$2,Standard_data!$C$5:$R$10,5,FALSE),0)</f>
        <v>0</v>
      </c>
      <c r="MY201" s="236">
        <f>IF(MY160&gt;HLOOKUP($LU$2,Standard_data!$C$5:$R$10,4,FALSE),MY200*HLOOKUP($LU$2,Standard_data!$C$5:$R$10,5,FALSE),0)</f>
        <v>26357728.650000002</v>
      </c>
      <c r="MZ201" s="238"/>
      <c r="NA201" s="237"/>
      <c r="NB201" s="236">
        <f>IF(NB160&gt;HLOOKUP($LU$2,Standard_data!$C$5:$R$10,4,FALSE),NB200*HLOOKUP($LU$2,Standard_data!$C$5:$R$10,5,FALSE),0)</f>
        <v>80040340.799999997</v>
      </c>
      <c r="NC201" s="236">
        <f>IF(NC160&gt;HLOOKUP($LU$2,Standard_data!$C$5:$R$10,4,FALSE),NC200*HLOOKUP($LU$2,Standard_data!$C$5:$R$10,5,FALSE),0)</f>
        <v>0</v>
      </c>
      <c r="ND201" s="236">
        <f>IF(ND160&gt;HLOOKUP($NB$2,Standard_data!$C$5:$R$10,4,FALSE),ND200*HLOOKUP($NB$2,Standard_data!$C$5:$R$10,5,FALSE),0)</f>
        <v>0</v>
      </c>
      <c r="NE201" s="236">
        <f>IF(NE160&gt;HLOOKUP($NB$2,Standard_data!$C$5:$R$10,4,FALSE),NE200*HLOOKUP($NB$2,Standard_data!$C$5:$R$10,5,FALSE),0)</f>
        <v>84237763.800000012</v>
      </c>
      <c r="NF201" s="236">
        <f>IF(NF160&gt;HLOOKUP($NB$2,Standard_data!$C$5:$R$10,4,FALSE),NF200*HLOOKUP($NB$2,Standard_data!$C$5:$R$10,5,FALSE),0)</f>
        <v>0</v>
      </c>
      <c r="NG201" s="236">
        <f>IF(NG160&gt;HLOOKUP($NB$2,Standard_data!$C$5:$R$10,4,FALSE),NG200*HLOOKUP($NB$2,Standard_data!$C$5:$R$10,5,FALSE),0)</f>
        <v>0</v>
      </c>
      <c r="NH201" s="236">
        <f>IF(NH160&gt;HLOOKUP($NB$2,Standard_data!$C$5:$R$10,4,FALSE),NH200*HLOOKUP($NB$2,Standard_data!$C$5:$R$10,5,FALSE),0)</f>
        <v>0</v>
      </c>
      <c r="NI201" s="236">
        <f>IF(NI160&gt;HLOOKUP($NB$2,Standard_data!$C$5:$R$10,4,FALSE),NI200*HLOOKUP($NB$2,Standard_data!$C$5:$R$10,5,FALSE),0)</f>
        <v>0</v>
      </c>
      <c r="NJ201" s="236">
        <f>IF(NJ160&gt;HLOOKUP($NB$2,Standard_data!$C$5:$R$10,4,FALSE),NJ200*HLOOKUP($NB$2,Standard_data!$C$5:$R$10,5,FALSE),0)</f>
        <v>0</v>
      </c>
      <c r="NK201" s="236">
        <f>IF(NK160&gt;HLOOKUP($NB$2,Standard_data!$C$5:$R$10,4,FALSE),NK200*HLOOKUP($NB$2,Standard_data!$C$5:$R$10,5,FALSE),0)</f>
        <v>0</v>
      </c>
      <c r="NL201" s="236">
        <f>IF(NL160&gt;HLOOKUP($NB$2,Standard_data!$C$5:$R$10,4,FALSE),NL200*HLOOKUP($NB$2,Standard_data!$C$5:$R$10,5,FALSE),0)</f>
        <v>0</v>
      </c>
      <c r="NM201" s="236">
        <f>IF(NM160&gt;HLOOKUP($NB$2,Standard_data!$C$5:$R$10,4,FALSE),NM200*HLOOKUP($NB$2,Standard_data!$C$5:$R$10,5,FALSE),0)</f>
        <v>0</v>
      </c>
      <c r="NN201" s="236">
        <f>IF(NN160&gt;HLOOKUP($NB$2,Standard_data!$C$5:$R$10,4,FALSE),NN200*HLOOKUP($NB$2,Standard_data!$C$5:$R$10,5,FALSE),0)</f>
        <v>0</v>
      </c>
      <c r="NO201" s="236">
        <f>IF(NO160&gt;HLOOKUP($NB$2,Standard_data!$C$5:$R$10,4,FALSE),NO200*HLOOKUP($NB$2,Standard_data!$C$5:$R$10,5,FALSE),0)</f>
        <v>0</v>
      </c>
      <c r="NP201" s="236">
        <f>IF(NP160&gt;HLOOKUP($NB$2,Standard_data!$C$5:$R$10,4,FALSE),NP200*HLOOKUP($NB$2,Standard_data!$C$5:$R$10,5,FALSE),0)</f>
        <v>0</v>
      </c>
      <c r="NQ201" s="236">
        <f>IF(NQ160&gt;HLOOKUP($NB$2,Standard_data!$C$5:$R$10,4,FALSE),NQ200*HLOOKUP($NB$2,Standard_data!$C$5:$R$10,5,FALSE),0)</f>
        <v>0</v>
      </c>
      <c r="NR201" s="236">
        <f>IF(NR160&gt;HLOOKUP($NB$2,Standard_data!$C$5:$R$10,4,FALSE),NR200*HLOOKUP($NB$2,Standard_data!$C$5:$R$10,5,FALSE),0)</f>
        <v>0</v>
      </c>
      <c r="NS201" s="236">
        <f>IF(NS160&gt;HLOOKUP($NB$2,Standard_data!$C$5:$R$10,4,FALSE),NS200*HLOOKUP($NB$2,Standard_data!$C$5:$R$10,5,FALSE),0)</f>
        <v>0</v>
      </c>
      <c r="NT201" s="236">
        <f>IF(NT160&gt;HLOOKUP($NB$2,Standard_data!$C$5:$R$10,4,FALSE),NT200*HLOOKUP($NB$2,Standard_data!$C$5:$R$10,5,FALSE),0)</f>
        <v>0</v>
      </c>
      <c r="NU201" s="236">
        <f>IF(NU160&gt;HLOOKUP($NB$2,Standard_data!$C$5:$R$10,4,FALSE),NU200*HLOOKUP($NB$2,Standard_data!$C$5:$R$10,5,FALSE),0)</f>
        <v>0</v>
      </c>
      <c r="NV201" s="236">
        <f>IF(NV160&gt;HLOOKUP($NB$2,Standard_data!$C$5:$R$10,4,FALSE),NV200*HLOOKUP($NB$2,Standard_data!$C$5:$R$10,5,FALSE),0)</f>
        <v>0</v>
      </c>
      <c r="NW201" s="236">
        <f>IF(NW160&gt;HLOOKUP($NB$2,Standard_data!$C$5:$R$10,4,FALSE),NW200*HLOOKUP($NB$2,Standard_data!$C$5:$R$10,5,FALSE),0)</f>
        <v>0</v>
      </c>
      <c r="NX201" s="236">
        <f>IF(NX160&gt;HLOOKUP($NB$2,Standard_data!$C$5:$R$10,4,FALSE),NX200*HLOOKUP($NB$2,Standard_data!$C$5:$R$10,5,FALSE),0)</f>
        <v>0</v>
      </c>
      <c r="NY201" s="236">
        <f>IF(NY160&gt;HLOOKUP($NB$2,Standard_data!$C$5:$R$10,4,FALSE),NY200*HLOOKUP($NB$2,Standard_data!$C$5:$R$10,5,FALSE),0)</f>
        <v>0</v>
      </c>
      <c r="NZ201" s="236">
        <f>IF(NZ160&gt;HLOOKUP($NB$2,Standard_data!$C$5:$R$10,4,FALSE),NZ200*HLOOKUP($NB$2,Standard_data!$C$5:$R$10,5,FALSE),0)</f>
        <v>0</v>
      </c>
      <c r="OA201" s="236">
        <f>IF(OA160&gt;HLOOKUP($NB$2,Standard_data!$C$5:$R$10,4,FALSE),OA200*HLOOKUP($NB$2,Standard_data!$C$5:$R$10,5,FALSE),0)</f>
        <v>0</v>
      </c>
      <c r="OB201" s="236">
        <f>IF(OB160&gt;HLOOKUP($NB$2,Standard_data!$C$5:$R$10,4,FALSE),OB200*HLOOKUP($NB$2,Standard_data!$C$5:$R$10,5,FALSE),0)</f>
        <v>0</v>
      </c>
      <c r="OC201" s="236">
        <f>IF(OC160&gt;HLOOKUP($NB$2,Standard_data!$C$5:$R$10,4,FALSE),OC200*HLOOKUP($NB$2,Standard_data!$C$5:$R$10,5,FALSE),0)</f>
        <v>0</v>
      </c>
      <c r="OD201" s="236">
        <f>IF(OD160&gt;HLOOKUP($NB$2,Standard_data!$C$5:$R$10,4,FALSE),OD200*HLOOKUP($NB$2,Standard_data!$C$5:$R$10,5,FALSE),0)</f>
        <v>0</v>
      </c>
      <c r="OE201" s="236">
        <f>IF(OE160&gt;HLOOKUP($NB$2,Standard_data!$C$5:$R$10,4,FALSE),OE200*HLOOKUP($NB$2,Standard_data!$C$5:$R$10,5,FALSE),0)</f>
        <v>0</v>
      </c>
      <c r="OF201" s="236">
        <f>IF(OF160&gt;HLOOKUP($NB$2,Standard_data!$C$5:$R$10,4,FALSE),OF200*HLOOKUP($NB$2,Standard_data!$C$5:$R$10,5,FALSE),0)</f>
        <v>84237763.800000012</v>
      </c>
      <c r="OG201" s="238"/>
      <c r="OH201" s="237"/>
      <c r="OI201" s="236">
        <f>IF(OI160&gt;HLOOKUP($OI$2,Standard_data!$C$5:$R$10,4,FALSE),OI200*HLOOKUP($OI$2,Standard_data!$C$5:$R$10,5,FALSE),0)</f>
        <v>197366962.80000001</v>
      </c>
      <c r="OJ201" s="236">
        <f>IF(OJ160&gt;HLOOKUP($OI$2,Standard_data!$C$5:$R$10,4,FALSE),OJ200*HLOOKUP($OI$2,Standard_data!$C$5:$R$10,5,FALSE),0)</f>
        <v>197366962.80000001</v>
      </c>
      <c r="OK201" s="236">
        <f>IF(OK160&gt;HLOOKUP($OI$2,Standard_data!$C$5:$R$10,4,FALSE),OK200*HLOOKUP($OI$2,Standard_data!$C$5:$R$10,5,FALSE),0)</f>
        <v>0</v>
      </c>
      <c r="OL201" s="236">
        <f>IF(OL160&gt;HLOOKUP($OI$2,Standard_data!$C$5:$R$10,4,FALSE),OL200*HLOOKUP($OI$2,Standard_data!$C$5:$R$10,5,FALSE),0)</f>
        <v>226717690.80000001</v>
      </c>
      <c r="OM201" s="236">
        <f>IF(OM160&gt;HLOOKUP($OI$2,Standard_data!$C$5:$R$10,4,FALSE),OM200*HLOOKUP($OI$2,Standard_data!$C$5:$R$10,5,FALSE),0)</f>
        <v>0</v>
      </c>
      <c r="ON201" s="236">
        <f>IF(ON160&gt;HLOOKUP($OI$2,Standard_data!$C$5:$R$10,4,FALSE),ON200*HLOOKUP($OI$2,Standard_data!$C$5:$R$10,5,FALSE),0)</f>
        <v>0</v>
      </c>
      <c r="OO201" s="236">
        <f>IF(OO160&gt;HLOOKUP($OI$2,Standard_data!$C$5:$R$10,4,FALSE),OO200*HLOOKUP($OI$2,Standard_data!$C$5:$R$10,5,FALSE),0)</f>
        <v>0</v>
      </c>
      <c r="OP201" s="236">
        <f>IF(OP160&gt;HLOOKUP($OI$2,Standard_data!$C$5:$R$10,4,FALSE),OP200*HLOOKUP($OI$2,Standard_data!$C$5:$R$10,5,FALSE),0)</f>
        <v>0</v>
      </c>
      <c r="OQ201" s="236">
        <f>IF(OQ160&gt;HLOOKUP($OI$2,Standard_data!$C$5:$R$10,4,FALSE),OQ200*HLOOKUP($OI$2,Standard_data!$C$5:$R$10,5,FALSE),0)</f>
        <v>0</v>
      </c>
      <c r="OR201" s="236">
        <f>IF(OR160&gt;HLOOKUP($OI$2,Standard_data!$C$5:$R$10,4,FALSE),OR200*HLOOKUP($OI$2,Standard_data!$C$5:$R$10,5,FALSE),0)</f>
        <v>0</v>
      </c>
      <c r="OS201" s="236">
        <f>IF(OS160&gt;HLOOKUP($OI$2,Standard_data!$C$5:$R$10,4,FALSE),OS200*HLOOKUP($OI$2,Standard_data!$C$5:$R$10,5,FALSE),0)</f>
        <v>0</v>
      </c>
      <c r="OT201" s="236">
        <f>IF(OT160&gt;HLOOKUP($OI$2,Standard_data!$C$5:$R$10,4,FALSE),OT200*HLOOKUP($OI$2,Standard_data!$C$5:$R$10,5,FALSE),0)</f>
        <v>0</v>
      </c>
      <c r="OU201" s="236">
        <f>IF(OU160&gt;HLOOKUP($OI$2,Standard_data!$C$5:$R$10,4,FALSE),OU200*HLOOKUP($OI$2,Standard_data!$C$5:$R$10,5,FALSE),0)</f>
        <v>0</v>
      </c>
      <c r="OV201" s="236">
        <f>IF(OV160&gt;HLOOKUP($OI$2,Standard_data!$C$5:$R$10,4,FALSE),OV200*HLOOKUP($OI$2,Standard_data!$C$5:$R$10,5,FALSE),0)</f>
        <v>0</v>
      </c>
      <c r="OW201" s="236">
        <f>IF(OW160&gt;HLOOKUP($OI$2,Standard_data!$C$5:$R$10,4,FALSE),OW200*HLOOKUP($OI$2,Standard_data!$C$5:$R$10,5,FALSE),0)</f>
        <v>0</v>
      </c>
      <c r="OX201" s="236">
        <f>IF(OX160&gt;HLOOKUP($OI$2,Standard_data!$C$5:$R$10,4,FALSE),OX200*HLOOKUP($OI$2,Standard_data!$C$5:$R$10,5,FALSE),0)</f>
        <v>0</v>
      </c>
      <c r="OY201" s="236">
        <f>IF(OY160&gt;HLOOKUP($OI$2,Standard_data!$C$5:$R$10,4,FALSE),OY200*HLOOKUP($OI$2,Standard_data!$C$5:$R$10,5,FALSE),0)</f>
        <v>0</v>
      </c>
      <c r="OZ201" s="236">
        <f>IF(OZ160&gt;HLOOKUP($OI$2,Standard_data!$C$5:$R$10,4,FALSE),OZ200*HLOOKUP($OI$2,Standard_data!$C$5:$R$10,5,FALSE),0)</f>
        <v>0</v>
      </c>
      <c r="PA201" s="236">
        <f>IF(PA160&gt;HLOOKUP($OI$2,Standard_data!$C$5:$R$10,4,FALSE),PA200*HLOOKUP($OI$2,Standard_data!$C$5:$R$10,5,FALSE),0)</f>
        <v>0</v>
      </c>
      <c r="PB201" s="236">
        <f>IF(PB160&gt;HLOOKUP($OI$2,Standard_data!$C$5:$R$10,4,FALSE),PB200*HLOOKUP($OI$2,Standard_data!$C$5:$R$10,5,FALSE),0)</f>
        <v>0</v>
      </c>
      <c r="PC201" s="236">
        <f>IF(PC160&gt;HLOOKUP($OI$2,Standard_data!$C$5:$R$10,4,FALSE),PC200*HLOOKUP($OI$2,Standard_data!$C$5:$R$10,5,FALSE),0)</f>
        <v>0</v>
      </c>
      <c r="PD201" s="236">
        <f>IF(PD160&gt;HLOOKUP($OI$2,Standard_data!$C$5:$R$10,4,FALSE),PD200*HLOOKUP($OI$2,Standard_data!$C$5:$R$10,5,FALSE),0)</f>
        <v>0</v>
      </c>
      <c r="PE201" s="236">
        <f>IF(PE160&gt;HLOOKUP($OI$2,Standard_data!$C$5:$R$10,4,FALSE),PE200*HLOOKUP($OI$2,Standard_data!$C$5:$R$10,5,FALSE),0)</f>
        <v>0</v>
      </c>
      <c r="PF201" s="236">
        <f>IF(PF160&gt;HLOOKUP($OI$2,Standard_data!$C$5:$R$10,4,FALSE),PF200*HLOOKUP($OI$2,Standard_data!$C$5:$R$10,5,FALSE),0)</f>
        <v>0</v>
      </c>
      <c r="PG201" s="236">
        <f>IF(PG160&gt;HLOOKUP($OI$2,Standard_data!$C$5:$R$10,4,FALSE),PG200*HLOOKUP($OI$2,Standard_data!$C$5:$R$10,5,FALSE),0)</f>
        <v>0</v>
      </c>
      <c r="PH201" s="236">
        <f>IF(PH160&gt;HLOOKUP($OI$2,Standard_data!$C$5:$R$10,4,FALSE),PH200*HLOOKUP($OI$2,Standard_data!$C$5:$R$10,5,FALSE),0)</f>
        <v>0</v>
      </c>
      <c r="PI201" s="236">
        <f>IF(PI160&gt;HLOOKUP($OI$2,Standard_data!$C$5:$R$10,4,FALSE),PI200*HLOOKUP($OI$2,Standard_data!$C$5:$R$10,5,FALSE),0)</f>
        <v>0</v>
      </c>
      <c r="PJ201" s="236">
        <f>IF(PJ160&gt;HLOOKUP($OI$2,Standard_data!$C$5:$R$10,4,FALSE),PJ200*HLOOKUP($OI$2,Standard_data!$C$5:$R$10,5,FALSE),0)</f>
        <v>0</v>
      </c>
      <c r="PK201" s="236">
        <f>IF(PK160&gt;HLOOKUP($OI$2,Standard_data!$C$5:$R$10,4,FALSE),PK200*HLOOKUP($OI$2,Standard_data!$C$5:$R$10,5,FALSE),0)</f>
        <v>0</v>
      </c>
      <c r="PL201" s="236">
        <f>IF(PL160&gt;HLOOKUP($OI$2,Standard_data!$C$5:$R$10,4,FALSE),PL200*HLOOKUP($OI$2,Standard_data!$C$5:$R$10,5,FALSE),0)</f>
        <v>0</v>
      </c>
      <c r="PM201" s="236">
        <f>IF(PM160&gt;HLOOKUP($OI$2,Standard_data!$C$5:$R$10,4,FALSE),PM200*HLOOKUP($OI$2,Standard_data!$C$5:$R$10,5,FALSE),0)</f>
        <v>226717690.80000001</v>
      </c>
      <c r="PN201" s="238"/>
      <c r="PO201" s="237"/>
      <c r="PP201" s="236">
        <f>IF(PP160&gt;HLOOKUP($PP$2,Standard_data!$C$5:$R$10,4,FALSE),PP200*HLOOKUP($PP$2,Standard_data!$C$5:$R$10,5,FALSE),0)</f>
        <v>241937739.90000001</v>
      </c>
      <c r="PQ201" s="236">
        <f>IF(PQ160&gt;HLOOKUP($PP$2,Standard_data!$C$5:$R$10,4,FALSE),PQ200*HLOOKUP($PP$2,Standard_data!$C$5:$R$10,5,FALSE),0)</f>
        <v>0</v>
      </c>
      <c r="PR201" s="236">
        <f>IF(PR160&gt;HLOOKUP($PP$2,Standard_data!$C$5:$R$10,4,FALSE),PR200*HLOOKUP($PP$2,Standard_data!$C$5:$R$10,5,FALSE),0)</f>
        <v>0</v>
      </c>
      <c r="PS201" s="236">
        <f>IF(PS160&gt;HLOOKUP($PP$2,Standard_data!$C$5:$R$10,4,FALSE),PS200*HLOOKUP($PP$2,Standard_data!$C$5:$R$10,5,FALSE),0)</f>
        <v>0</v>
      </c>
      <c r="PT201" s="236">
        <f>IF(PT160&gt;HLOOKUP($PP$2,Standard_data!$C$5:$R$10,4,FALSE),PT200*HLOOKUP($PP$2,Standard_data!$C$5:$R$10,5,FALSE),0)</f>
        <v>0</v>
      </c>
      <c r="PU201" s="236">
        <f>IF(PU160&gt;HLOOKUP($PP$2,Standard_data!$C$5:$R$10,4,FALSE),PU200*HLOOKUP($PP$2,Standard_data!$C$5:$R$10,5,FALSE),0)</f>
        <v>0</v>
      </c>
      <c r="PV201" s="236">
        <f>IF(PV160&gt;HLOOKUP($PP$2,Standard_data!$C$5:$R$10,4,FALSE),PV200*HLOOKUP($PP$2,Standard_data!$C$5:$R$10,5,FALSE),0)</f>
        <v>0</v>
      </c>
      <c r="PW201" s="236">
        <f>IF(PW160&gt;HLOOKUP($PP$2,Standard_data!$C$5:$R$10,4,FALSE),PW200*HLOOKUP($PP$2,Standard_data!$C$5:$R$10,5,FALSE),0)</f>
        <v>0</v>
      </c>
      <c r="PX201" s="236">
        <f>IF(PX160&gt;HLOOKUP($PP$2,Standard_data!$C$5:$R$10,4,FALSE),PX200*HLOOKUP($PP$2,Standard_data!$C$5:$R$10,5,FALSE),0)</f>
        <v>0</v>
      </c>
      <c r="PY201" s="236">
        <f>IF(PY160&gt;HLOOKUP($PP$2,Standard_data!$C$5:$R$10,4,FALSE),PY200*HLOOKUP($PP$2,Standard_data!$C$5:$R$10,5,FALSE),0)</f>
        <v>0</v>
      </c>
      <c r="PZ201" s="236">
        <f>IF(PZ160&gt;HLOOKUP($PP$2,Standard_data!$C$5:$R$10,4,FALSE),PZ200*HLOOKUP($PP$2,Standard_data!$C$5:$R$10,5,FALSE),0)</f>
        <v>0</v>
      </c>
      <c r="QA201" s="236">
        <f>IF(QA160&gt;HLOOKUP($PP$2,Standard_data!$C$5:$R$10,4,FALSE),QA200*HLOOKUP($PP$2,Standard_data!$C$5:$R$10,5,FALSE),0)</f>
        <v>0</v>
      </c>
      <c r="QB201" s="236">
        <f>IF(QB160&gt;HLOOKUP($PP$2,Standard_data!$C$5:$R$10,4,FALSE),QB200*HLOOKUP($PP$2,Standard_data!$C$5:$R$10,5,FALSE),0)</f>
        <v>0</v>
      </c>
      <c r="QC201" s="236">
        <f>IF(QC160&gt;HLOOKUP($PP$2,Standard_data!$C$5:$R$10,4,FALSE),QC200*HLOOKUP($PP$2,Standard_data!$C$5:$R$10,5,FALSE),0)</f>
        <v>0</v>
      </c>
      <c r="QD201" s="236">
        <f>IF(QD160&gt;HLOOKUP($PP$2,Standard_data!$C$5:$R$10,4,FALSE),QD200*HLOOKUP($PP$2,Standard_data!$C$5:$R$10,5,FALSE),0)</f>
        <v>0</v>
      </c>
      <c r="QE201" s="236">
        <f>IF(QE160&gt;HLOOKUP($PP$2,Standard_data!$C$5:$R$10,4,FALSE),QE200*HLOOKUP($PP$2,Standard_data!$C$5:$R$10,5,FALSE),0)</f>
        <v>0</v>
      </c>
      <c r="QF201" s="236">
        <f>IF(QF160&gt;HLOOKUP($PP$2,Standard_data!$C$5:$R$10,4,FALSE),QF200*HLOOKUP($PP$2,Standard_data!$C$5:$R$10,5,FALSE),0)</f>
        <v>0</v>
      </c>
      <c r="QG201" s="236">
        <f>IF(QG160&gt;HLOOKUP($PP$2,Standard_data!$C$5:$R$10,4,FALSE),QG200*HLOOKUP($PP$2,Standard_data!$C$5:$R$10,5,FALSE),0)</f>
        <v>0</v>
      </c>
      <c r="QH201" s="236">
        <f>IF(QH160&gt;HLOOKUP($PP$2,Standard_data!$C$5:$R$10,4,FALSE),QH200*HLOOKUP($PP$2,Standard_data!$C$5:$R$10,5,FALSE),0)</f>
        <v>0</v>
      </c>
      <c r="QI201" s="236">
        <f>IF(QI160&gt;HLOOKUP($PP$2,Standard_data!$C$5:$R$10,4,FALSE),QI200*HLOOKUP($PP$2,Standard_data!$C$5:$R$10,5,FALSE),0)</f>
        <v>0</v>
      </c>
      <c r="QJ201" s="236">
        <f>IF(QJ160&gt;HLOOKUP($PP$2,Standard_data!$C$5:$R$10,4,FALSE),QJ200*HLOOKUP($PP$2,Standard_data!$C$5:$R$10,5,FALSE),0)</f>
        <v>0</v>
      </c>
      <c r="QK201" s="236">
        <f>IF(QK160&gt;HLOOKUP($PP$2,Standard_data!$C$5:$R$10,4,FALSE),QK200*HLOOKUP($PP$2,Standard_data!$C$5:$R$10,5,FALSE),0)</f>
        <v>0</v>
      </c>
      <c r="QL201" s="236">
        <f>IF(QL160&gt;HLOOKUP($PP$2,Standard_data!$C$5:$R$10,4,FALSE),QL200*HLOOKUP($PP$2,Standard_data!$C$5:$R$10,5,FALSE),0)</f>
        <v>0</v>
      </c>
      <c r="QM201" s="236">
        <f>IF(QM160&gt;HLOOKUP($PP$2,Standard_data!$C$5:$R$10,4,FALSE),QM200*HLOOKUP($PP$2,Standard_data!$C$5:$R$10,5,FALSE),0)</f>
        <v>0</v>
      </c>
      <c r="QN201" s="236">
        <f>IF(QN160&gt;HLOOKUP($PP$2,Standard_data!$C$5:$R$10,4,FALSE),QN200*HLOOKUP($PP$2,Standard_data!$C$5:$R$10,5,FALSE),0)</f>
        <v>0</v>
      </c>
      <c r="QO201" s="236">
        <f>IF(QO160&gt;HLOOKUP($PP$2,Standard_data!$C$5:$R$10,4,FALSE),QO200*HLOOKUP($PP$2,Standard_data!$C$5:$R$10,5,FALSE),0)</f>
        <v>0</v>
      </c>
      <c r="QP201" s="236">
        <f>IF(QP160&gt;HLOOKUP($PP$2,Standard_data!$C$5:$R$10,4,FALSE),QP200*HLOOKUP($PP$2,Standard_data!$C$5:$R$10,5,FALSE),0)</f>
        <v>0</v>
      </c>
      <c r="QQ201" s="236">
        <f>IF(QQ160&gt;HLOOKUP($PP$2,Standard_data!$C$5:$R$10,4,FALSE),QQ200*HLOOKUP($PP$2,Standard_data!$C$5:$R$10,5,FALSE),0)</f>
        <v>0</v>
      </c>
      <c r="QR201" s="236">
        <f>IF(QR160&gt;HLOOKUP($PP$2,Standard_data!$C$5:$R$10,4,FALSE),QR200*HLOOKUP($PP$2,Standard_data!$C$5:$R$10,5,FALSE),0)</f>
        <v>0</v>
      </c>
      <c r="QS201" s="236">
        <f>IF(QS160&gt;HLOOKUP($PP$2,Standard_data!$C$5:$R$10,4,FALSE),QS200*HLOOKUP($PP$2,Standard_data!$C$5:$R$10,5,FALSE),0)</f>
        <v>0</v>
      </c>
      <c r="QT201" s="236">
        <f>IF(QT160&gt;HLOOKUP($PP$2,Standard_data!$C$5:$R$10,4,FALSE),QT200*HLOOKUP($PP$2,Standard_data!$C$5:$R$10,5,FALSE),0)</f>
        <v>241937739.90000001</v>
      </c>
      <c r="QU201" s="235"/>
      <c r="QV201" s="235"/>
      <c r="QW201" s="236">
        <f>IF(QW160&gt;HLOOKUP($QW$2,Standard_data!$C$5:$R$10,4,FALSE),QW200*HLOOKUP($QW$2,Standard_data!$C$5:$R$10,5,FALSE),0)</f>
        <v>0</v>
      </c>
      <c r="QX201" s="236">
        <f>IF(QX160&gt;HLOOKUP($QW$2,Standard_data!$C$5:$R$10,4,FALSE),QX200*HLOOKUP($QW$2,Standard_data!$C$5:$R$10,5,FALSE),0)</f>
        <v>0</v>
      </c>
      <c r="QY201" s="236">
        <f>IF(QY160&gt;HLOOKUP($QW$2,Standard_data!$C$5:$R$10,4,FALSE),QY200*HLOOKUP($QW$2,Standard_data!$C$5:$R$10,5,FALSE),0)</f>
        <v>0</v>
      </c>
      <c r="QZ201" s="236">
        <f>IF(QZ160&gt;HLOOKUP($QW$2,Standard_data!$C$5:$R$10,4,FALSE),QZ200*HLOOKUP($QW$2,Standard_data!$C$5:$R$10,5,FALSE),0)</f>
        <v>0</v>
      </c>
      <c r="RA201" s="236">
        <f>IF(RA160&gt;HLOOKUP($QW$2,Standard_data!$C$5:$R$10,4,FALSE),RA200*HLOOKUP($QW$2,Standard_data!$C$5:$R$10,5,FALSE),0)</f>
        <v>0</v>
      </c>
      <c r="RB201" s="236">
        <f>IF(RB160&gt;HLOOKUP($QW$2,Standard_data!$C$5:$R$10,4,FALSE),RB200*HLOOKUP($QW$2,Standard_data!$C$5:$R$10,5,FALSE),0)</f>
        <v>0</v>
      </c>
      <c r="RC201" s="236">
        <f>IF(RC160&gt;HLOOKUP($QW$2,Standard_data!$C$5:$R$10,4,FALSE),RC200*HLOOKUP($QW$2,Standard_data!$C$5:$R$10,5,FALSE),0)</f>
        <v>0</v>
      </c>
      <c r="RD201" s="236">
        <f>IF(RD160&gt;HLOOKUP($QW$2,Standard_data!$C$5:$R$10,4,FALSE),RD200*HLOOKUP($QW$2,Standard_data!$C$5:$R$10,5,FALSE),0)</f>
        <v>0</v>
      </c>
      <c r="RE201" s="236">
        <f>IF(RE160&gt;HLOOKUP($QW$2,Standard_data!$C$5:$R$10,4,FALSE),RE200*HLOOKUP($QW$2,Standard_data!$C$5:$R$10,5,FALSE),0)</f>
        <v>0</v>
      </c>
      <c r="RF201" s="236">
        <f>IF(RF160&gt;HLOOKUP($QW$2,Standard_data!$C$5:$R$10,4,FALSE),RF200*HLOOKUP($QW$2,Standard_data!$C$5:$R$10,5,FALSE),0)</f>
        <v>0</v>
      </c>
      <c r="RG201" s="236">
        <f>IF(RG160&gt;HLOOKUP($QW$2,Standard_data!$C$5:$R$10,4,FALSE),RG200*HLOOKUP($QW$2,Standard_data!$C$5:$R$10,5,FALSE),0)</f>
        <v>0</v>
      </c>
      <c r="RH201" s="236">
        <f>IF(RH160&gt;HLOOKUP($QW$2,Standard_data!$C$5:$R$10,4,FALSE),RH200*HLOOKUP($QW$2,Standard_data!$C$5:$R$10,5,FALSE),0)</f>
        <v>0</v>
      </c>
      <c r="RI201" s="236">
        <f>IF(RI160&gt;HLOOKUP($QW$2,Standard_data!$C$5:$R$10,4,FALSE),RI200*HLOOKUP($QW$2,Standard_data!$C$5:$R$10,5,FALSE),0)</f>
        <v>0</v>
      </c>
      <c r="RJ201" s="236">
        <f>IF(RJ160&gt;HLOOKUP($QW$2,Standard_data!$C$5:$R$10,4,FALSE),RJ200*HLOOKUP($QW$2,Standard_data!$C$5:$R$10,5,FALSE),0)</f>
        <v>0</v>
      </c>
      <c r="RK201" s="236">
        <f>IF(RK160&gt;HLOOKUP($QW$2,Standard_data!$C$5:$R$10,4,FALSE),RK200*HLOOKUP($QW$2,Standard_data!$C$5:$R$10,5,FALSE),0)</f>
        <v>0</v>
      </c>
      <c r="RL201" s="236">
        <f>IF(RL160&gt;HLOOKUP($QW$2,Standard_data!$C$5:$R$10,4,FALSE),RL200*HLOOKUP($QW$2,Standard_data!$C$5:$R$10,5,FALSE),0)</f>
        <v>0</v>
      </c>
      <c r="RM201" s="236">
        <f>IF(RM160&gt;HLOOKUP($QW$2,Standard_data!$C$5:$R$10,4,FALSE),RM200*HLOOKUP($QW$2,Standard_data!$C$5:$R$10,5,FALSE),0)</f>
        <v>0</v>
      </c>
      <c r="RN201" s="236">
        <f>IF(RN160&gt;HLOOKUP($QW$2,Standard_data!$C$5:$R$10,4,FALSE),RN200*HLOOKUP($QW$2,Standard_data!$C$5:$R$10,5,FALSE),0)</f>
        <v>0</v>
      </c>
      <c r="RO201" s="236">
        <f>IF(RO160&gt;HLOOKUP($QW$2,Standard_data!$C$5:$R$10,4,FALSE),RO200*HLOOKUP($QW$2,Standard_data!$C$5:$R$10,5,FALSE),0)</f>
        <v>0</v>
      </c>
      <c r="RP201" s="236">
        <f>IF(RP160&gt;HLOOKUP($QW$2,Standard_data!$C$5:$R$10,4,FALSE),RP200*HLOOKUP($QW$2,Standard_data!$C$5:$R$10,5,FALSE),0)</f>
        <v>0</v>
      </c>
      <c r="RQ201" s="236">
        <f>IF(RQ160&gt;HLOOKUP($QW$2,Standard_data!$C$5:$R$10,4,FALSE),RQ200*HLOOKUP($QW$2,Standard_data!$C$5:$R$10,5,FALSE),0)</f>
        <v>0</v>
      </c>
      <c r="RR201" s="236">
        <f>IF(RR160&gt;HLOOKUP($QW$2,Standard_data!$C$5:$R$10,4,FALSE),RR200*HLOOKUP($QW$2,Standard_data!$C$5:$R$10,5,FALSE),0)</f>
        <v>0</v>
      </c>
      <c r="RS201" s="236">
        <f>IF(RS160&gt;HLOOKUP($QW$2,Standard_data!$C$5:$R$10,4,FALSE),RS200*HLOOKUP($QW$2,Standard_data!$C$5:$R$10,5,FALSE),0)</f>
        <v>0</v>
      </c>
      <c r="RT201" s="236">
        <f>IF(RT160&gt;HLOOKUP($QW$2,Standard_data!$C$5:$R$10,4,FALSE),RT200*HLOOKUP($QW$2,Standard_data!$C$5:$R$10,5,FALSE),0)</f>
        <v>0</v>
      </c>
      <c r="RU201" s="236">
        <f>IF(RU160&gt;HLOOKUP($QW$2,Standard_data!$C$5:$R$10,4,FALSE),RU200*HLOOKUP($QW$2,Standard_data!$C$5:$R$10,5,FALSE),0)</f>
        <v>0</v>
      </c>
      <c r="RV201" s="236">
        <f>IF(RV160&gt;HLOOKUP($QW$2,Standard_data!$C$5:$R$10,4,FALSE),RV200*HLOOKUP($QW$2,Standard_data!$C$5:$R$10,5,FALSE),0)</f>
        <v>0</v>
      </c>
      <c r="RW201" s="236">
        <f>IF(RW160&gt;HLOOKUP($QW$2,Standard_data!$C$5:$R$10,4,FALSE),RW200*HLOOKUP($QW$2,Standard_data!$C$5:$R$10,5,FALSE),0)</f>
        <v>0</v>
      </c>
      <c r="RX201" s="236">
        <f>IF(RX160&gt;HLOOKUP($QW$2,Standard_data!$C$5:$R$10,4,FALSE),RX200*HLOOKUP($QW$2,Standard_data!$C$5:$R$10,5,FALSE),0)</f>
        <v>0</v>
      </c>
      <c r="RY201" s="236">
        <f>IF(RY160&gt;HLOOKUP($QW$2,Standard_data!$C$5:$R$10,4,FALSE),RY200*HLOOKUP($QW$2,Standard_data!$C$5:$R$10,5,FALSE),0)</f>
        <v>0</v>
      </c>
      <c r="RZ201" s="236">
        <f>IF(RZ160&gt;HLOOKUP($QW$2,Standard_data!$C$5:$R$10,4,FALSE),RZ200*HLOOKUP($QW$2,Standard_data!$C$5:$R$10,5,FALSE),0)</f>
        <v>0</v>
      </c>
      <c r="SA201" s="236">
        <f>IF(SA160&gt;HLOOKUP($QW$2,Standard_data!$C$5:$R$10,4,FALSE),SA200*HLOOKUP($QW$2,Standard_data!$C$5:$R$10,5,FALSE),0)</f>
        <v>0</v>
      </c>
    </row>
    <row r="202" spans="1:495" ht="15" hidden="1" outlineLevel="1">
      <c r="A202" s="603">
        <f t="shared" si="349"/>
        <v>190</v>
      </c>
      <c r="B202" s="264"/>
      <c r="C202" s="313">
        <f>SUM(C200:C201)</f>
        <v>0</v>
      </c>
      <c r="D202" s="314">
        <f t="shared" ref="D202:AG202" si="867">SUM(D200:D201)</f>
        <v>0</v>
      </c>
      <c r="E202" s="314">
        <f t="shared" si="867"/>
        <v>0</v>
      </c>
      <c r="F202" s="314">
        <f t="shared" si="867"/>
        <v>0</v>
      </c>
      <c r="G202" s="314">
        <f t="shared" si="867"/>
        <v>0</v>
      </c>
      <c r="H202" s="314">
        <f t="shared" si="867"/>
        <v>0</v>
      </c>
      <c r="I202" s="314">
        <f t="shared" ref="I202" si="868">SUM(I200:I201)</f>
        <v>0</v>
      </c>
      <c r="J202" s="314">
        <f t="shared" ref="J202:K202" si="869">SUM(J200:J201)</f>
        <v>0</v>
      </c>
      <c r="K202" s="314">
        <f t="shared" si="869"/>
        <v>0</v>
      </c>
      <c r="L202" s="314">
        <f t="shared" si="867"/>
        <v>0</v>
      </c>
      <c r="M202" s="314">
        <f t="shared" ref="M202:N202" si="870">SUM(M200:M201)</f>
        <v>0</v>
      </c>
      <c r="N202" s="314">
        <f t="shared" si="870"/>
        <v>0</v>
      </c>
      <c r="O202" s="314">
        <f t="shared" ref="O202:P202" si="871">SUM(O200:O201)</f>
        <v>0</v>
      </c>
      <c r="P202" s="314">
        <f t="shared" si="871"/>
        <v>0</v>
      </c>
      <c r="Q202" s="314">
        <f t="shared" si="867"/>
        <v>0</v>
      </c>
      <c r="R202" s="314">
        <f t="shared" ref="R202:S202" si="872">SUM(R200:R201)</f>
        <v>0</v>
      </c>
      <c r="S202" s="314">
        <f t="shared" si="872"/>
        <v>0</v>
      </c>
      <c r="T202" s="314">
        <f t="shared" si="867"/>
        <v>0</v>
      </c>
      <c r="U202" s="314">
        <f t="shared" ref="U202:V202" si="873">SUM(U200:U201)</f>
        <v>0</v>
      </c>
      <c r="V202" s="314">
        <f t="shared" si="873"/>
        <v>0</v>
      </c>
      <c r="W202" s="314">
        <f t="shared" si="867"/>
        <v>0</v>
      </c>
      <c r="X202" s="314">
        <f t="shared" si="867"/>
        <v>0</v>
      </c>
      <c r="Y202" s="314">
        <f t="shared" si="867"/>
        <v>0</v>
      </c>
      <c r="Z202" s="314">
        <f t="shared" ref="Z202:AA202" si="874">SUM(Z200:Z201)</f>
        <v>0</v>
      </c>
      <c r="AA202" s="314">
        <f t="shared" si="874"/>
        <v>0</v>
      </c>
      <c r="AB202" s="314">
        <f t="shared" si="867"/>
        <v>0</v>
      </c>
      <c r="AC202" s="314">
        <f t="shared" ref="AC202:AD202" si="875">SUM(AC200:AC201)</f>
        <v>0</v>
      </c>
      <c r="AD202" s="314">
        <f t="shared" si="875"/>
        <v>0</v>
      </c>
      <c r="AE202" s="314">
        <f t="shared" si="867"/>
        <v>0</v>
      </c>
      <c r="AF202" s="314">
        <f t="shared" si="867"/>
        <v>0</v>
      </c>
      <c r="AG202" s="314">
        <f t="shared" si="867"/>
        <v>0</v>
      </c>
      <c r="AH202" s="255"/>
      <c r="AI202" s="255"/>
      <c r="AJ202" s="314">
        <f>SUM(AJ200:AJ201)</f>
        <v>0</v>
      </c>
      <c r="AK202" s="314">
        <f t="shared" ref="AK202:BN202" si="876">SUM(AK200:AK201)</f>
        <v>0</v>
      </c>
      <c r="AL202" s="314">
        <f t="shared" si="876"/>
        <v>0</v>
      </c>
      <c r="AM202" s="314">
        <f t="shared" si="876"/>
        <v>0</v>
      </c>
      <c r="AN202" s="314">
        <f t="shared" ref="AN202" si="877">SUM(AN200:AN201)</f>
        <v>0</v>
      </c>
      <c r="AO202" s="314">
        <f t="shared" si="876"/>
        <v>0</v>
      </c>
      <c r="AP202" s="314">
        <f t="shared" ref="AP202:AR202" si="878">SUM(AP200:AP201)</f>
        <v>0</v>
      </c>
      <c r="AQ202" s="314">
        <f t="shared" si="878"/>
        <v>0</v>
      </c>
      <c r="AR202" s="314">
        <f t="shared" si="878"/>
        <v>0</v>
      </c>
      <c r="AS202" s="314">
        <f t="shared" si="876"/>
        <v>0</v>
      </c>
      <c r="AT202" s="314">
        <f t="shared" si="876"/>
        <v>0</v>
      </c>
      <c r="AU202" s="314">
        <f t="shared" si="876"/>
        <v>0</v>
      </c>
      <c r="AV202" s="314">
        <f t="shared" ref="AV202:AX202" si="879">SUM(AV200:AV201)</f>
        <v>0</v>
      </c>
      <c r="AW202" s="314">
        <f t="shared" si="879"/>
        <v>0</v>
      </c>
      <c r="AX202" s="314">
        <f t="shared" si="879"/>
        <v>0</v>
      </c>
      <c r="AY202" s="314">
        <f t="shared" si="876"/>
        <v>0</v>
      </c>
      <c r="AZ202" s="314">
        <f t="shared" ref="AZ202:BA202" si="880">SUM(AZ200:AZ201)</f>
        <v>0</v>
      </c>
      <c r="BA202" s="314">
        <f t="shared" si="880"/>
        <v>0</v>
      </c>
      <c r="BB202" s="314">
        <f t="shared" si="876"/>
        <v>0</v>
      </c>
      <c r="BC202" s="314">
        <f t="shared" si="876"/>
        <v>0</v>
      </c>
      <c r="BD202" s="314">
        <f t="shared" si="876"/>
        <v>0</v>
      </c>
      <c r="BE202" s="314">
        <f t="shared" si="876"/>
        <v>0</v>
      </c>
      <c r="BF202" s="314">
        <f t="shared" si="876"/>
        <v>0</v>
      </c>
      <c r="BG202" s="314">
        <f t="shared" si="876"/>
        <v>0</v>
      </c>
      <c r="BH202" s="314">
        <f t="shared" si="876"/>
        <v>0</v>
      </c>
      <c r="BI202" s="314">
        <f t="shared" si="876"/>
        <v>0</v>
      </c>
      <c r="BJ202" s="314">
        <f t="shared" si="876"/>
        <v>0</v>
      </c>
      <c r="BK202" s="314">
        <f t="shared" si="876"/>
        <v>0</v>
      </c>
      <c r="BL202" s="314">
        <f t="shared" si="876"/>
        <v>0</v>
      </c>
      <c r="BM202" s="314">
        <f t="shared" si="876"/>
        <v>0</v>
      </c>
      <c r="BN202" s="314">
        <f t="shared" si="876"/>
        <v>0</v>
      </c>
      <c r="BO202" s="255"/>
      <c r="BP202" s="255"/>
      <c r="BQ202" s="314">
        <f>SUM(BQ200:BQ201)</f>
        <v>0</v>
      </c>
      <c r="BR202" s="314">
        <f t="shared" ref="BR202:CU202" si="881">SUM(BR200:BR201)</f>
        <v>0</v>
      </c>
      <c r="BS202" s="314">
        <f t="shared" ref="BS202:BW202" si="882">SUM(BS200:BS201)</f>
        <v>0</v>
      </c>
      <c r="BT202" s="314">
        <f t="shared" si="882"/>
        <v>0</v>
      </c>
      <c r="BU202" s="314">
        <f t="shared" si="882"/>
        <v>0</v>
      </c>
      <c r="BV202" s="314">
        <f t="shared" si="882"/>
        <v>0</v>
      </c>
      <c r="BW202" s="314">
        <f t="shared" si="882"/>
        <v>0</v>
      </c>
      <c r="BX202" s="314">
        <f t="shared" si="881"/>
        <v>0</v>
      </c>
      <c r="BY202" s="314">
        <f t="shared" si="881"/>
        <v>0</v>
      </c>
      <c r="BZ202" s="314">
        <f t="shared" ref="BZ202" si="883">SUM(BZ200:BZ201)</f>
        <v>0</v>
      </c>
      <c r="CA202" s="314">
        <f t="shared" ref="CA202:CB202" si="884">SUM(CA200:CA201)</f>
        <v>0</v>
      </c>
      <c r="CB202" s="314">
        <f t="shared" si="884"/>
        <v>0</v>
      </c>
      <c r="CC202" s="314">
        <f t="shared" si="881"/>
        <v>0</v>
      </c>
      <c r="CD202" s="314">
        <f t="shared" si="881"/>
        <v>0</v>
      </c>
      <c r="CE202" s="314">
        <f t="shared" ref="CE202" si="885">SUM(CE200:CE201)</f>
        <v>0</v>
      </c>
      <c r="CF202" s="314">
        <f t="shared" ref="CF202:CH202" si="886">SUM(CF200:CF201)</f>
        <v>0</v>
      </c>
      <c r="CG202" s="314">
        <f t="shared" si="881"/>
        <v>0</v>
      </c>
      <c r="CH202" s="314">
        <f t="shared" si="886"/>
        <v>0</v>
      </c>
      <c r="CI202" s="314">
        <f t="shared" si="881"/>
        <v>0</v>
      </c>
      <c r="CJ202" s="314">
        <f t="shared" si="881"/>
        <v>0</v>
      </c>
      <c r="CK202" s="314">
        <f t="shared" si="881"/>
        <v>0</v>
      </c>
      <c r="CL202" s="314">
        <f t="shared" si="881"/>
        <v>0</v>
      </c>
      <c r="CM202" s="314">
        <f t="shared" si="881"/>
        <v>0</v>
      </c>
      <c r="CN202" s="314">
        <f t="shared" si="881"/>
        <v>0</v>
      </c>
      <c r="CO202" s="314">
        <f t="shared" si="881"/>
        <v>0</v>
      </c>
      <c r="CP202" s="314">
        <f t="shared" si="881"/>
        <v>0</v>
      </c>
      <c r="CQ202" s="314">
        <f t="shared" si="881"/>
        <v>0</v>
      </c>
      <c r="CR202" s="314">
        <f t="shared" si="881"/>
        <v>0</v>
      </c>
      <c r="CS202" s="314">
        <f t="shared" si="881"/>
        <v>0</v>
      </c>
      <c r="CT202" s="314">
        <f t="shared" si="881"/>
        <v>0</v>
      </c>
      <c r="CU202" s="314">
        <f t="shared" si="881"/>
        <v>0</v>
      </c>
      <c r="CV202" s="255"/>
      <c r="CW202" s="255"/>
      <c r="CX202" s="314">
        <f>SUM(CX200:CX201)</f>
        <v>0</v>
      </c>
      <c r="CY202" s="314">
        <f t="shared" ref="CY202:EB202" si="887">SUM(CY200:CY201)</f>
        <v>0</v>
      </c>
      <c r="CZ202" s="314">
        <f t="shared" si="887"/>
        <v>0</v>
      </c>
      <c r="DA202" s="314">
        <f t="shared" si="887"/>
        <v>0</v>
      </c>
      <c r="DB202" s="314">
        <f t="shared" si="887"/>
        <v>0</v>
      </c>
      <c r="DC202" s="314">
        <f t="shared" si="887"/>
        <v>0</v>
      </c>
      <c r="DD202" s="314">
        <f t="shared" ref="DD202:DG202" si="888">SUM(DD200:DD201)</f>
        <v>0</v>
      </c>
      <c r="DE202" s="314">
        <f t="shared" si="888"/>
        <v>0</v>
      </c>
      <c r="DF202" s="314">
        <f t="shared" si="888"/>
        <v>0</v>
      </c>
      <c r="DG202" s="314">
        <f t="shared" si="888"/>
        <v>0</v>
      </c>
      <c r="DH202" s="314">
        <f t="shared" si="887"/>
        <v>0</v>
      </c>
      <c r="DI202" s="314">
        <f t="shared" si="887"/>
        <v>0</v>
      </c>
      <c r="DJ202" s="314">
        <f t="shared" ref="DJ202:DK202" si="889">SUM(DJ200:DJ201)</f>
        <v>0</v>
      </c>
      <c r="DK202" s="314">
        <f t="shared" si="889"/>
        <v>0</v>
      </c>
      <c r="DL202" s="314">
        <f t="shared" ref="DL202" si="890">SUM(DL200:DL201)</f>
        <v>0</v>
      </c>
      <c r="DM202" s="314">
        <f t="shared" ref="DM202:DO202" si="891">SUM(DM200:DM201)</f>
        <v>0</v>
      </c>
      <c r="DN202" s="314">
        <f t="shared" si="887"/>
        <v>0</v>
      </c>
      <c r="DO202" s="314">
        <f t="shared" si="891"/>
        <v>0</v>
      </c>
      <c r="DP202" s="314">
        <f t="shared" si="887"/>
        <v>0</v>
      </c>
      <c r="DQ202" s="314">
        <f t="shared" si="887"/>
        <v>0</v>
      </c>
      <c r="DR202" s="314">
        <f t="shared" si="887"/>
        <v>0</v>
      </c>
      <c r="DS202" s="314">
        <f t="shared" si="887"/>
        <v>0</v>
      </c>
      <c r="DT202" s="314">
        <f t="shared" si="887"/>
        <v>0</v>
      </c>
      <c r="DU202" s="314">
        <f t="shared" si="887"/>
        <v>0</v>
      </c>
      <c r="DV202" s="314">
        <f t="shared" si="887"/>
        <v>0</v>
      </c>
      <c r="DW202" s="314">
        <f t="shared" si="887"/>
        <v>0</v>
      </c>
      <c r="DX202" s="314">
        <f t="shared" si="887"/>
        <v>0</v>
      </c>
      <c r="DY202" s="314">
        <f t="shared" si="887"/>
        <v>0</v>
      </c>
      <c r="DZ202" s="314">
        <f t="shared" si="887"/>
        <v>0</v>
      </c>
      <c r="EA202" s="314">
        <f t="shared" si="887"/>
        <v>0</v>
      </c>
      <c r="EB202" s="314">
        <f t="shared" si="887"/>
        <v>0</v>
      </c>
      <c r="EC202" s="255"/>
      <c r="ED202" s="255"/>
      <c r="EE202" s="314">
        <f>SUM(EE200:EE201)</f>
        <v>0</v>
      </c>
      <c r="EF202" s="314">
        <f t="shared" ref="EF202:FI202" si="892">SUM(EF200:EF201)</f>
        <v>0</v>
      </c>
      <c r="EG202" s="314">
        <f t="shared" si="892"/>
        <v>0</v>
      </c>
      <c r="EH202" s="314">
        <f t="shared" si="892"/>
        <v>0</v>
      </c>
      <c r="EI202" s="314">
        <f t="shared" si="892"/>
        <v>0</v>
      </c>
      <c r="EJ202" s="314">
        <f t="shared" si="892"/>
        <v>0</v>
      </c>
      <c r="EK202" s="314">
        <f t="shared" ref="EK202:EN202" si="893">SUM(EK200:EK201)</f>
        <v>0</v>
      </c>
      <c r="EL202" s="314">
        <f t="shared" si="893"/>
        <v>0</v>
      </c>
      <c r="EM202" s="314">
        <f t="shared" si="893"/>
        <v>0</v>
      </c>
      <c r="EN202" s="314">
        <f t="shared" si="893"/>
        <v>0</v>
      </c>
      <c r="EO202" s="314">
        <f t="shared" si="892"/>
        <v>0</v>
      </c>
      <c r="EP202" s="314">
        <f t="shared" si="892"/>
        <v>0</v>
      </c>
      <c r="EQ202" s="314">
        <f t="shared" si="892"/>
        <v>0</v>
      </c>
      <c r="ER202" s="314">
        <f t="shared" ref="ER202" si="894">SUM(ER200:ER201)</f>
        <v>0</v>
      </c>
      <c r="ES202" s="314">
        <f t="shared" ref="ES202:EU202" si="895">SUM(ES200:ES201)</f>
        <v>0</v>
      </c>
      <c r="ET202" s="314">
        <f t="shared" si="895"/>
        <v>0</v>
      </c>
      <c r="EU202" s="314">
        <f t="shared" si="895"/>
        <v>0</v>
      </c>
      <c r="EV202" s="314">
        <f t="shared" si="892"/>
        <v>0</v>
      </c>
      <c r="EW202" s="314">
        <f t="shared" si="892"/>
        <v>0</v>
      </c>
      <c r="EX202" s="314">
        <f t="shared" si="892"/>
        <v>0</v>
      </c>
      <c r="EY202" s="314">
        <f t="shared" si="892"/>
        <v>0</v>
      </c>
      <c r="EZ202" s="314">
        <f t="shared" si="892"/>
        <v>0</v>
      </c>
      <c r="FA202" s="314">
        <f t="shared" si="892"/>
        <v>0</v>
      </c>
      <c r="FB202" s="314">
        <f t="shared" si="892"/>
        <v>0</v>
      </c>
      <c r="FC202" s="314">
        <f t="shared" si="892"/>
        <v>0</v>
      </c>
      <c r="FD202" s="314">
        <f t="shared" si="892"/>
        <v>0</v>
      </c>
      <c r="FE202" s="314">
        <f t="shared" si="892"/>
        <v>0</v>
      </c>
      <c r="FF202" s="314">
        <f t="shared" si="892"/>
        <v>0</v>
      </c>
      <c r="FG202" s="314">
        <f t="shared" si="892"/>
        <v>0</v>
      </c>
      <c r="FH202" s="314">
        <f t="shared" si="892"/>
        <v>0</v>
      </c>
      <c r="FI202" s="314">
        <f t="shared" si="892"/>
        <v>0</v>
      </c>
      <c r="FJ202" s="255"/>
      <c r="FK202" s="255"/>
      <c r="FL202" s="314">
        <f>SUM(FL200:FL201)</f>
        <v>0</v>
      </c>
      <c r="FM202" s="314">
        <f t="shared" ref="FM202:GB202" si="896">SUM(FM200:FM201)</f>
        <v>0</v>
      </c>
      <c r="FN202" s="314">
        <f t="shared" si="896"/>
        <v>0</v>
      </c>
      <c r="FO202" s="314">
        <f t="shared" si="896"/>
        <v>0</v>
      </c>
      <c r="FP202" s="314">
        <f t="shared" si="896"/>
        <v>0</v>
      </c>
      <c r="FQ202" s="314">
        <f t="shared" si="896"/>
        <v>0</v>
      </c>
      <c r="FR202" s="314">
        <f t="shared" ref="FR202:FU202" si="897">SUM(FR200:FR201)</f>
        <v>0</v>
      </c>
      <c r="FS202" s="314">
        <f t="shared" si="897"/>
        <v>0</v>
      </c>
      <c r="FT202" s="314">
        <f t="shared" si="897"/>
        <v>0</v>
      </c>
      <c r="FU202" s="314">
        <f t="shared" si="897"/>
        <v>0</v>
      </c>
      <c r="FV202" s="314">
        <f t="shared" si="896"/>
        <v>0</v>
      </c>
      <c r="FW202" s="314">
        <f t="shared" si="896"/>
        <v>0</v>
      </c>
      <c r="FX202" s="314">
        <f t="shared" ref="FX202:FY202" si="898">SUM(FX200:FX201)</f>
        <v>0</v>
      </c>
      <c r="FY202" s="314">
        <f t="shared" si="898"/>
        <v>0</v>
      </c>
      <c r="FZ202" s="314">
        <f t="shared" ref="FZ202:GA202" si="899">SUM(FZ200:FZ201)</f>
        <v>0</v>
      </c>
      <c r="GA202" s="314">
        <f t="shared" si="899"/>
        <v>0</v>
      </c>
      <c r="GB202" s="314">
        <f t="shared" si="896"/>
        <v>0</v>
      </c>
      <c r="GC202" s="314">
        <f t="shared" ref="GC202:GP202" si="900">SUM(GC200:GC201)</f>
        <v>0</v>
      </c>
      <c r="GD202" s="314">
        <f t="shared" si="900"/>
        <v>0</v>
      </c>
      <c r="GE202" s="314">
        <f t="shared" si="900"/>
        <v>0</v>
      </c>
      <c r="GF202" s="314">
        <f t="shared" si="900"/>
        <v>0</v>
      </c>
      <c r="GG202" s="314">
        <f t="shared" si="900"/>
        <v>0</v>
      </c>
      <c r="GH202" s="314">
        <f t="shared" si="900"/>
        <v>0</v>
      </c>
      <c r="GI202" s="314">
        <f t="shared" ref="GI202" si="901">SUM(GI200:GI201)</f>
        <v>0</v>
      </c>
      <c r="GJ202" s="314">
        <f t="shared" si="900"/>
        <v>0</v>
      </c>
      <c r="GK202" s="314">
        <f t="shared" si="900"/>
        <v>0</v>
      </c>
      <c r="GL202" s="314">
        <f t="shared" si="900"/>
        <v>0</v>
      </c>
      <c r="GM202" s="314">
        <f t="shared" si="900"/>
        <v>0</v>
      </c>
      <c r="GN202" s="314">
        <f t="shared" si="900"/>
        <v>0</v>
      </c>
      <c r="GO202" s="314">
        <f t="shared" si="900"/>
        <v>0</v>
      </c>
      <c r="GP202" s="314">
        <f t="shared" si="900"/>
        <v>0</v>
      </c>
      <c r="GQ202" s="255"/>
      <c r="GR202" s="255"/>
      <c r="GS202" s="314"/>
      <c r="GT202" s="314"/>
      <c r="GU202" s="314"/>
      <c r="GV202" s="314"/>
      <c r="GW202" s="314"/>
      <c r="GX202" s="314"/>
      <c r="GY202" s="314"/>
      <c r="GZ202" s="314"/>
      <c r="HA202" s="314"/>
      <c r="HB202" s="314"/>
      <c r="HC202" s="314"/>
      <c r="HD202" s="314"/>
      <c r="HE202" s="314"/>
      <c r="HF202" s="314"/>
      <c r="HG202" s="314"/>
      <c r="HH202" s="314"/>
      <c r="HI202" s="314"/>
      <c r="HJ202" s="314"/>
      <c r="HK202" s="314"/>
      <c r="HL202" s="314"/>
      <c r="HM202" s="314"/>
      <c r="HN202" s="314"/>
      <c r="HO202" s="314"/>
      <c r="HP202" s="314"/>
      <c r="HQ202" s="314"/>
      <c r="HR202" s="314"/>
      <c r="HS202" s="314"/>
      <c r="HT202" s="314"/>
      <c r="HU202" s="314"/>
      <c r="HV202" s="314"/>
      <c r="HW202" s="315"/>
      <c r="HX202" s="316"/>
      <c r="HZ202" s="314">
        <f>SUM(HZ200:HZ201)</f>
        <v>329889789.89999998</v>
      </c>
      <c r="IA202" s="314">
        <f t="shared" ref="IA202:IN202" si="902">SUM(IA200:IA201)</f>
        <v>329889789.89999998</v>
      </c>
      <c r="IB202" s="314">
        <f t="shared" ref="IB202:IE202" si="903">SUM(IB200:IB201)</f>
        <v>0</v>
      </c>
      <c r="IC202" s="314">
        <f t="shared" si="903"/>
        <v>356785053.89999998</v>
      </c>
      <c r="ID202" s="314">
        <f t="shared" si="903"/>
        <v>0</v>
      </c>
      <c r="IE202" s="314">
        <f t="shared" si="903"/>
        <v>361767063.89999998</v>
      </c>
      <c r="IF202" s="314">
        <f t="shared" si="902"/>
        <v>0</v>
      </c>
      <c r="IG202" s="314">
        <f t="shared" si="902"/>
        <v>0</v>
      </c>
      <c r="IH202" s="314">
        <f t="shared" si="902"/>
        <v>0</v>
      </c>
      <c r="II202" s="317">
        <f t="shared" si="902"/>
        <v>1428198862.2</v>
      </c>
      <c r="IJ202" s="314">
        <f t="shared" ref="IJ202:IM202" si="904">SUM(IJ200:IJ201)</f>
        <v>0</v>
      </c>
      <c r="IK202" s="314">
        <f t="shared" si="904"/>
        <v>0</v>
      </c>
      <c r="IL202" s="314">
        <f t="shared" si="904"/>
        <v>0</v>
      </c>
      <c r="IM202" s="314">
        <f t="shared" si="904"/>
        <v>0</v>
      </c>
      <c r="IN202" s="314">
        <f t="shared" si="902"/>
        <v>360549862.19999999</v>
      </c>
      <c r="IO202" s="314">
        <f t="shared" ref="IO202:IQ202" si="905">SUM(IO200:IO201)</f>
        <v>0</v>
      </c>
      <c r="IP202" s="314">
        <f t="shared" ref="IP202:JD202" si="906">SUM(IP200:IP201)</f>
        <v>0</v>
      </c>
      <c r="IQ202" s="314">
        <f t="shared" si="905"/>
        <v>0</v>
      </c>
      <c r="IR202" s="314">
        <f t="shared" si="906"/>
        <v>0</v>
      </c>
      <c r="IS202" s="314">
        <f t="shared" si="906"/>
        <v>0</v>
      </c>
      <c r="IT202" s="314">
        <f t="shared" si="906"/>
        <v>0</v>
      </c>
      <c r="IU202" s="314">
        <f t="shared" si="906"/>
        <v>0</v>
      </c>
      <c r="IV202" s="314">
        <f t="shared" si="906"/>
        <v>0</v>
      </c>
      <c r="IW202" s="314">
        <f t="shared" ref="IW202" si="907">SUM(IW200:IW201)</f>
        <v>0</v>
      </c>
      <c r="IX202" s="314">
        <f t="shared" si="906"/>
        <v>0</v>
      </c>
      <c r="IY202" s="314">
        <f t="shared" si="906"/>
        <v>0</v>
      </c>
      <c r="IZ202" s="314">
        <f t="shared" si="906"/>
        <v>0</v>
      </c>
      <c r="JA202" s="314">
        <f t="shared" si="906"/>
        <v>0</v>
      </c>
      <c r="JB202" s="314">
        <f t="shared" si="906"/>
        <v>0</v>
      </c>
      <c r="JC202" s="315">
        <f t="shared" si="906"/>
        <v>0</v>
      </c>
      <c r="JD202" s="314">
        <f t="shared" si="906"/>
        <v>360549862.19999999</v>
      </c>
      <c r="JE202" s="234"/>
      <c r="JG202" s="314">
        <f>SUM(JG200:JG201)</f>
        <v>199307362.31999999</v>
      </c>
      <c r="JH202" s="314">
        <f t="shared" ref="JH202:JW202" si="908">SUM(JH200:JH201)</f>
        <v>199307362.31999999</v>
      </c>
      <c r="JI202" s="314">
        <f t="shared" si="908"/>
        <v>0</v>
      </c>
      <c r="JJ202" s="318">
        <f t="shared" si="908"/>
        <v>264543213</v>
      </c>
      <c r="JK202" s="314">
        <f t="shared" si="908"/>
        <v>0</v>
      </c>
      <c r="JL202" s="314">
        <f t="shared" si="908"/>
        <v>264543211.34999999</v>
      </c>
      <c r="JM202" s="314">
        <f t="shared" ref="JM202:JP202" si="909">SUM(JM200:JM201)</f>
        <v>0</v>
      </c>
      <c r="JN202" s="314">
        <f t="shared" si="909"/>
        <v>0</v>
      </c>
      <c r="JO202" s="314">
        <f t="shared" si="909"/>
        <v>0</v>
      </c>
      <c r="JP202" s="314">
        <f t="shared" si="909"/>
        <v>0</v>
      </c>
      <c r="JQ202" s="314">
        <f t="shared" si="908"/>
        <v>0</v>
      </c>
      <c r="JR202" s="314">
        <f t="shared" si="908"/>
        <v>0</v>
      </c>
      <c r="JS202" s="314">
        <f t="shared" ref="JS202:JT202" si="910">SUM(JS200:JS201)</f>
        <v>0</v>
      </c>
      <c r="JT202" s="314">
        <f t="shared" si="910"/>
        <v>0</v>
      </c>
      <c r="JU202" s="314">
        <f t="shared" ref="JU202:JV202" si="911">SUM(JU200:JU201)</f>
        <v>0</v>
      </c>
      <c r="JV202" s="314">
        <f t="shared" si="911"/>
        <v>0</v>
      </c>
      <c r="JW202" s="314">
        <f t="shared" si="908"/>
        <v>0</v>
      </c>
      <c r="JX202" s="314">
        <f t="shared" ref="JX202:KK202" si="912">SUM(JX200:JX201)</f>
        <v>0</v>
      </c>
      <c r="JY202" s="314">
        <f t="shared" si="912"/>
        <v>0</v>
      </c>
      <c r="JZ202" s="314">
        <f t="shared" si="912"/>
        <v>0</v>
      </c>
      <c r="KA202" s="314">
        <f t="shared" si="912"/>
        <v>0</v>
      </c>
      <c r="KB202" s="314">
        <f t="shared" si="912"/>
        <v>0</v>
      </c>
      <c r="KC202" s="314">
        <f t="shared" si="912"/>
        <v>0</v>
      </c>
      <c r="KD202" s="314">
        <f t="shared" ref="KD202" si="913">SUM(KD200:KD201)</f>
        <v>0</v>
      </c>
      <c r="KE202" s="314">
        <f t="shared" si="912"/>
        <v>0</v>
      </c>
      <c r="KF202" s="314">
        <f t="shared" si="912"/>
        <v>0</v>
      </c>
      <c r="KG202" s="314">
        <f t="shared" si="912"/>
        <v>0</v>
      </c>
      <c r="KH202" s="314">
        <f t="shared" si="912"/>
        <v>0</v>
      </c>
      <c r="KI202" s="314">
        <f t="shared" si="912"/>
        <v>0</v>
      </c>
      <c r="KJ202" s="314">
        <f t="shared" si="912"/>
        <v>0</v>
      </c>
      <c r="KK202" s="315">
        <f t="shared" si="912"/>
        <v>264517460.79000002</v>
      </c>
      <c r="KL202" s="234"/>
      <c r="KN202" s="314">
        <f>SUM(KN200:KN201)</f>
        <v>196330392.22499999</v>
      </c>
      <c r="KO202" s="314">
        <f t="shared" ref="KO202:LB202" si="914">SUM(KO200:KO201)</f>
        <v>46497446.924999997</v>
      </c>
      <c r="KP202" s="314">
        <f t="shared" ref="KP202:KS202" si="915">SUM(KP200:KP201)</f>
        <v>0</v>
      </c>
      <c r="KQ202" s="314">
        <f t="shared" si="915"/>
        <v>157429070.52500001</v>
      </c>
      <c r="KR202" s="314">
        <f t="shared" si="915"/>
        <v>0</v>
      </c>
      <c r="KS202" s="314">
        <f t="shared" si="915"/>
        <v>117071824.72499999</v>
      </c>
      <c r="KT202" s="314">
        <f t="shared" si="914"/>
        <v>0</v>
      </c>
      <c r="KU202" s="314">
        <f t="shared" si="914"/>
        <v>0</v>
      </c>
      <c r="KV202" s="314">
        <f t="shared" si="914"/>
        <v>0</v>
      </c>
      <c r="KW202" s="314">
        <f t="shared" si="914"/>
        <v>0</v>
      </c>
      <c r="KX202" s="314">
        <f t="shared" ref="KX202:LA202" si="916">SUM(KX200:KX201)</f>
        <v>0</v>
      </c>
      <c r="KY202" s="314">
        <f t="shared" si="916"/>
        <v>0</v>
      </c>
      <c r="KZ202" s="314">
        <f t="shared" si="916"/>
        <v>0</v>
      </c>
      <c r="LA202" s="314">
        <f t="shared" si="916"/>
        <v>0</v>
      </c>
      <c r="LB202" s="314">
        <f t="shared" si="914"/>
        <v>0</v>
      </c>
      <c r="LC202" s="314">
        <f t="shared" ref="LC202:LE202" si="917">SUM(LC200:LC201)</f>
        <v>0</v>
      </c>
      <c r="LD202" s="314">
        <f t="shared" ref="LD202:LR202" si="918">SUM(LD200:LD201)</f>
        <v>0</v>
      </c>
      <c r="LE202" s="314">
        <f t="shared" si="917"/>
        <v>0</v>
      </c>
      <c r="LF202" s="314">
        <f t="shared" si="918"/>
        <v>0</v>
      </c>
      <c r="LG202" s="314">
        <f t="shared" si="918"/>
        <v>0</v>
      </c>
      <c r="LH202" s="314">
        <f t="shared" si="918"/>
        <v>0</v>
      </c>
      <c r="LI202" s="314">
        <f t="shared" si="918"/>
        <v>0</v>
      </c>
      <c r="LJ202" s="314">
        <f t="shared" si="918"/>
        <v>0</v>
      </c>
      <c r="LK202" s="314">
        <f t="shared" ref="LK202" si="919">SUM(LK200:LK201)</f>
        <v>0</v>
      </c>
      <c r="LL202" s="314">
        <f t="shared" si="918"/>
        <v>0</v>
      </c>
      <c r="LM202" s="314">
        <f t="shared" si="918"/>
        <v>0</v>
      </c>
      <c r="LN202" s="314">
        <f t="shared" si="918"/>
        <v>0</v>
      </c>
      <c r="LO202" s="314">
        <f t="shared" si="918"/>
        <v>0</v>
      </c>
      <c r="LP202" s="314">
        <f t="shared" si="918"/>
        <v>0</v>
      </c>
      <c r="LQ202" s="314">
        <f t="shared" si="918"/>
        <v>0</v>
      </c>
      <c r="LR202" s="315">
        <f t="shared" si="918"/>
        <v>117071824.72499999</v>
      </c>
      <c r="LS202" s="316"/>
      <c r="LU202" s="314">
        <f>SUM(LU200:LU201)</f>
        <v>374130105.30000001</v>
      </c>
      <c r="LV202" s="314">
        <f t="shared" ref="LV202:MI202" si="920">SUM(LV200:LV201)</f>
        <v>374130105.30000001</v>
      </c>
      <c r="LW202" s="314">
        <f t="shared" ref="LW202:LZ202" si="921">SUM(LW200:LW201)</f>
        <v>0</v>
      </c>
      <c r="LX202" s="314">
        <f t="shared" si="921"/>
        <v>553512301.64999998</v>
      </c>
      <c r="LY202" s="314">
        <f t="shared" si="921"/>
        <v>0</v>
      </c>
      <c r="LZ202" s="314">
        <f t="shared" si="921"/>
        <v>553512301.64999998</v>
      </c>
      <c r="MA202" s="314">
        <f t="shared" si="920"/>
        <v>0</v>
      </c>
      <c r="MB202" s="314">
        <f t="shared" si="920"/>
        <v>0</v>
      </c>
      <c r="MC202" s="314">
        <f t="shared" si="920"/>
        <v>0</v>
      </c>
      <c r="MD202" s="314">
        <f t="shared" si="920"/>
        <v>0</v>
      </c>
      <c r="ME202" s="314">
        <f t="shared" ref="ME202:MH202" si="922">SUM(ME200:ME201)</f>
        <v>0</v>
      </c>
      <c r="MF202" s="314">
        <f t="shared" si="922"/>
        <v>0</v>
      </c>
      <c r="MG202" s="314">
        <f t="shared" si="922"/>
        <v>0</v>
      </c>
      <c r="MH202" s="314">
        <f t="shared" si="922"/>
        <v>0</v>
      </c>
      <c r="MI202" s="314">
        <f t="shared" si="920"/>
        <v>0</v>
      </c>
      <c r="MJ202" s="314">
        <f t="shared" ref="MJ202:ML202" si="923">SUM(MJ200:MJ201)</f>
        <v>0</v>
      </c>
      <c r="MK202" s="314">
        <f t="shared" ref="MK202:MY202" si="924">SUM(MK200:MK201)</f>
        <v>0</v>
      </c>
      <c r="ML202" s="314">
        <f t="shared" si="923"/>
        <v>0</v>
      </c>
      <c r="MM202" s="314">
        <f t="shared" si="924"/>
        <v>0</v>
      </c>
      <c r="MN202" s="314">
        <f t="shared" si="924"/>
        <v>0</v>
      </c>
      <c r="MO202" s="314">
        <f t="shared" si="924"/>
        <v>0</v>
      </c>
      <c r="MP202" s="314">
        <f t="shared" si="924"/>
        <v>0</v>
      </c>
      <c r="MQ202" s="314">
        <f t="shared" si="924"/>
        <v>0</v>
      </c>
      <c r="MR202" s="314">
        <f t="shared" ref="MR202" si="925">SUM(MR200:MR201)</f>
        <v>0</v>
      </c>
      <c r="MS202" s="314">
        <f t="shared" si="924"/>
        <v>0</v>
      </c>
      <c r="MT202" s="314">
        <f t="shared" si="924"/>
        <v>0</v>
      </c>
      <c r="MU202" s="314">
        <f t="shared" si="924"/>
        <v>0</v>
      </c>
      <c r="MV202" s="314">
        <f t="shared" si="924"/>
        <v>0</v>
      </c>
      <c r="MW202" s="314">
        <f t="shared" si="924"/>
        <v>0</v>
      </c>
      <c r="MX202" s="314">
        <f t="shared" si="924"/>
        <v>0</v>
      </c>
      <c r="MY202" s="315">
        <f t="shared" si="924"/>
        <v>553512301.64999998</v>
      </c>
      <c r="MZ202" s="316"/>
      <c r="NB202" s="314">
        <f>SUM(NB200:NB201)</f>
        <v>1680847156.8</v>
      </c>
      <c r="NC202" s="314">
        <f t="shared" ref="NC202:NR202" si="926">SUM(NC200:NC201)</f>
        <v>0</v>
      </c>
      <c r="ND202" s="314">
        <f t="shared" si="926"/>
        <v>0</v>
      </c>
      <c r="NE202" s="314">
        <f t="shared" si="926"/>
        <v>1768993039.8</v>
      </c>
      <c r="NF202" s="314">
        <f t="shared" si="926"/>
        <v>0</v>
      </c>
      <c r="NG202" s="314">
        <f t="shared" si="926"/>
        <v>0</v>
      </c>
      <c r="NH202" s="314">
        <f t="shared" ref="NH202:NK202" si="927">SUM(NH200:NH201)</f>
        <v>0</v>
      </c>
      <c r="NI202" s="314">
        <f t="shared" si="927"/>
        <v>0</v>
      </c>
      <c r="NJ202" s="314">
        <f t="shared" si="927"/>
        <v>0</v>
      </c>
      <c r="NK202" s="314">
        <f t="shared" si="927"/>
        <v>0</v>
      </c>
      <c r="NL202" s="314">
        <f t="shared" si="926"/>
        <v>0</v>
      </c>
      <c r="NM202" s="314">
        <f t="shared" si="926"/>
        <v>0</v>
      </c>
      <c r="NN202" s="314">
        <f t="shared" ref="NN202:NO202" si="928">SUM(NN200:NN201)</f>
        <v>0</v>
      </c>
      <c r="NO202" s="314">
        <f t="shared" si="928"/>
        <v>0</v>
      </c>
      <c r="NP202" s="314">
        <f t="shared" ref="NP202:NQ202" si="929">SUM(NP200:NP201)</f>
        <v>0</v>
      </c>
      <c r="NQ202" s="314">
        <f t="shared" si="929"/>
        <v>0</v>
      </c>
      <c r="NR202" s="314">
        <f t="shared" si="926"/>
        <v>0</v>
      </c>
      <c r="NS202" s="314">
        <f t="shared" ref="NS202:OF202" si="930">SUM(NS200:NS201)</f>
        <v>0</v>
      </c>
      <c r="NT202" s="314">
        <f t="shared" si="930"/>
        <v>0</v>
      </c>
      <c r="NU202" s="314">
        <f t="shared" si="930"/>
        <v>0</v>
      </c>
      <c r="NV202" s="314">
        <f t="shared" si="930"/>
        <v>0</v>
      </c>
      <c r="NW202" s="314">
        <f t="shared" si="930"/>
        <v>0</v>
      </c>
      <c r="NX202" s="314">
        <f t="shared" si="930"/>
        <v>0</v>
      </c>
      <c r="NY202" s="314">
        <f t="shared" ref="NY202" si="931">SUM(NY200:NY201)</f>
        <v>0</v>
      </c>
      <c r="NZ202" s="314">
        <f t="shared" si="930"/>
        <v>0</v>
      </c>
      <c r="OA202" s="314">
        <f t="shared" si="930"/>
        <v>0</v>
      </c>
      <c r="OB202" s="314">
        <f t="shared" si="930"/>
        <v>0</v>
      </c>
      <c r="OC202" s="314">
        <f t="shared" si="930"/>
        <v>0</v>
      </c>
      <c r="OD202" s="314">
        <f t="shared" si="930"/>
        <v>0</v>
      </c>
      <c r="OE202" s="314">
        <f t="shared" si="930"/>
        <v>0</v>
      </c>
      <c r="OF202" s="315">
        <f t="shared" si="930"/>
        <v>1768993039.8</v>
      </c>
      <c r="OG202" s="316"/>
      <c r="OI202" s="314">
        <f>SUM(OI200:OI201)</f>
        <v>2171036590.8000002</v>
      </c>
      <c r="OJ202" s="314">
        <f t="shared" ref="OJ202:OY202" si="932">SUM(OJ200:OJ201)</f>
        <v>2171036590.8000002</v>
      </c>
      <c r="OK202" s="314">
        <f t="shared" si="932"/>
        <v>0</v>
      </c>
      <c r="OL202" s="314">
        <f t="shared" si="932"/>
        <v>2493894598.8000002</v>
      </c>
      <c r="OM202" s="314">
        <f t="shared" si="932"/>
        <v>0</v>
      </c>
      <c r="ON202" s="314">
        <f t="shared" si="932"/>
        <v>0</v>
      </c>
      <c r="OO202" s="314">
        <f t="shared" ref="OO202:OR202" si="933">SUM(OO200:OO201)</f>
        <v>0</v>
      </c>
      <c r="OP202" s="314">
        <f t="shared" si="933"/>
        <v>0</v>
      </c>
      <c r="OQ202" s="314">
        <f t="shared" si="933"/>
        <v>0</v>
      </c>
      <c r="OR202" s="314">
        <f t="shared" si="933"/>
        <v>0</v>
      </c>
      <c r="OS202" s="314">
        <f t="shared" si="932"/>
        <v>0</v>
      </c>
      <c r="OT202" s="314">
        <f t="shared" si="932"/>
        <v>0</v>
      </c>
      <c r="OU202" s="314">
        <f t="shared" ref="OU202:OV202" si="934">SUM(OU200:OU201)</f>
        <v>0</v>
      </c>
      <c r="OV202" s="314">
        <f t="shared" si="934"/>
        <v>0</v>
      </c>
      <c r="OW202" s="314">
        <f t="shared" ref="OW202:OX202" si="935">SUM(OW200:OW201)</f>
        <v>0</v>
      </c>
      <c r="OX202" s="314">
        <f t="shared" si="935"/>
        <v>0</v>
      </c>
      <c r="OY202" s="314">
        <f t="shared" si="932"/>
        <v>0</v>
      </c>
      <c r="OZ202" s="314">
        <f t="shared" ref="OZ202:PM202" si="936">SUM(OZ200:OZ201)</f>
        <v>0</v>
      </c>
      <c r="PA202" s="314">
        <f t="shared" si="936"/>
        <v>0</v>
      </c>
      <c r="PB202" s="314">
        <f t="shared" si="936"/>
        <v>0</v>
      </c>
      <c r="PC202" s="314">
        <f t="shared" si="936"/>
        <v>0</v>
      </c>
      <c r="PD202" s="314">
        <f t="shared" si="936"/>
        <v>0</v>
      </c>
      <c r="PE202" s="314">
        <f t="shared" si="936"/>
        <v>0</v>
      </c>
      <c r="PF202" s="314">
        <f t="shared" ref="PF202" si="937">SUM(PF200:PF201)</f>
        <v>0</v>
      </c>
      <c r="PG202" s="314">
        <f t="shared" si="936"/>
        <v>0</v>
      </c>
      <c r="PH202" s="314">
        <f t="shared" si="936"/>
        <v>0</v>
      </c>
      <c r="PI202" s="314">
        <f t="shared" si="936"/>
        <v>0</v>
      </c>
      <c r="PJ202" s="314">
        <f t="shared" si="936"/>
        <v>0</v>
      </c>
      <c r="PK202" s="314">
        <f t="shared" si="936"/>
        <v>0</v>
      </c>
      <c r="PL202" s="314">
        <f t="shared" si="936"/>
        <v>0</v>
      </c>
      <c r="PM202" s="315">
        <f t="shared" si="936"/>
        <v>2493894598.8000002</v>
      </c>
      <c r="PN202" s="316"/>
      <c r="PP202" s="314">
        <f>SUM(PP200:PP201)</f>
        <v>2661315138.9000001</v>
      </c>
      <c r="PQ202" s="314">
        <f t="shared" ref="PQ202:QD202" si="938">SUM(PQ200:PQ201)</f>
        <v>0</v>
      </c>
      <c r="PR202" s="314">
        <f t="shared" ref="PR202:PU202" si="939">SUM(PR200:PR201)</f>
        <v>0</v>
      </c>
      <c r="PS202" s="314">
        <f t="shared" si="939"/>
        <v>0</v>
      </c>
      <c r="PT202" s="314">
        <f t="shared" si="939"/>
        <v>0</v>
      </c>
      <c r="PU202" s="314">
        <f t="shared" si="939"/>
        <v>0</v>
      </c>
      <c r="PV202" s="314">
        <f t="shared" si="938"/>
        <v>0</v>
      </c>
      <c r="PW202" s="314">
        <f t="shared" si="938"/>
        <v>0</v>
      </c>
      <c r="PX202" s="314">
        <f t="shared" si="938"/>
        <v>0</v>
      </c>
      <c r="PY202" s="314">
        <f t="shared" si="938"/>
        <v>0</v>
      </c>
      <c r="PZ202" s="314">
        <f t="shared" ref="PZ202:QC202" si="940">SUM(PZ200:PZ201)</f>
        <v>0</v>
      </c>
      <c r="QA202" s="314">
        <f t="shared" si="940"/>
        <v>0</v>
      </c>
      <c r="QB202" s="314">
        <f t="shared" si="940"/>
        <v>0</v>
      </c>
      <c r="QC202" s="314">
        <f t="shared" si="940"/>
        <v>0</v>
      </c>
      <c r="QD202" s="314">
        <f t="shared" si="938"/>
        <v>0</v>
      </c>
      <c r="QE202" s="314">
        <f t="shared" ref="QE202:QG202" si="941">SUM(QE200:QE201)</f>
        <v>0</v>
      </c>
      <c r="QF202" s="314">
        <f t="shared" ref="QF202:QT202" si="942">SUM(QF200:QF201)</f>
        <v>0</v>
      </c>
      <c r="QG202" s="314">
        <f t="shared" si="941"/>
        <v>0</v>
      </c>
      <c r="QH202" s="314">
        <f t="shared" si="942"/>
        <v>0</v>
      </c>
      <c r="QI202" s="314">
        <f t="shared" si="942"/>
        <v>0</v>
      </c>
      <c r="QJ202" s="314">
        <f t="shared" si="942"/>
        <v>0</v>
      </c>
      <c r="QK202" s="314">
        <f t="shared" si="942"/>
        <v>0</v>
      </c>
      <c r="QL202" s="314">
        <f t="shared" si="942"/>
        <v>0</v>
      </c>
      <c r="QM202" s="314">
        <f t="shared" ref="QM202" si="943">SUM(QM200:QM201)</f>
        <v>0</v>
      </c>
      <c r="QN202" s="314">
        <f t="shared" si="942"/>
        <v>0</v>
      </c>
      <c r="QO202" s="314">
        <f t="shared" si="942"/>
        <v>0</v>
      </c>
      <c r="QP202" s="314">
        <f t="shared" si="942"/>
        <v>0</v>
      </c>
      <c r="QQ202" s="314">
        <f t="shared" si="942"/>
        <v>0</v>
      </c>
      <c r="QR202" s="314">
        <f t="shared" si="942"/>
        <v>0</v>
      </c>
      <c r="QS202" s="314">
        <f t="shared" si="942"/>
        <v>0</v>
      </c>
      <c r="QT202" s="315">
        <f t="shared" si="942"/>
        <v>2661315138.9000001</v>
      </c>
      <c r="QU202" s="235"/>
      <c r="QV202" s="235"/>
      <c r="QW202" s="314">
        <f>SUM(QW200:QW201)</f>
        <v>0</v>
      </c>
      <c r="QX202" s="314">
        <f t="shared" ref="QX202:RM202" si="944">SUM(QX200:QX201)</f>
        <v>0</v>
      </c>
      <c r="QY202" s="314">
        <f t="shared" si="944"/>
        <v>0</v>
      </c>
      <c r="QZ202" s="314">
        <f t="shared" si="944"/>
        <v>0</v>
      </c>
      <c r="RA202" s="314">
        <f t="shared" si="944"/>
        <v>0</v>
      </c>
      <c r="RB202" s="314">
        <f t="shared" si="944"/>
        <v>0</v>
      </c>
      <c r="RC202" s="314">
        <f t="shared" ref="RC202:RF202" si="945">SUM(RC200:RC201)</f>
        <v>0</v>
      </c>
      <c r="RD202" s="314">
        <f t="shared" si="945"/>
        <v>0</v>
      </c>
      <c r="RE202" s="314">
        <f t="shared" si="945"/>
        <v>0</v>
      </c>
      <c r="RF202" s="314">
        <f t="shared" si="945"/>
        <v>0</v>
      </c>
      <c r="RG202" s="314">
        <f t="shared" si="944"/>
        <v>0</v>
      </c>
      <c r="RH202" s="314">
        <f t="shared" si="944"/>
        <v>0</v>
      </c>
      <c r="RI202" s="314">
        <f t="shared" ref="RI202:RJ202" si="946">SUM(RI200:RI201)</f>
        <v>0</v>
      </c>
      <c r="RJ202" s="314">
        <f t="shared" si="946"/>
        <v>0</v>
      </c>
      <c r="RK202" s="314">
        <f t="shared" ref="RK202:RL202" si="947">SUM(RK200:RK201)</f>
        <v>0</v>
      </c>
      <c r="RL202" s="314">
        <f t="shared" si="947"/>
        <v>0</v>
      </c>
      <c r="RM202" s="314">
        <f t="shared" si="944"/>
        <v>0</v>
      </c>
      <c r="RN202" s="314">
        <f t="shared" ref="RN202:SA202" si="948">SUM(RN200:RN201)</f>
        <v>0</v>
      </c>
      <c r="RO202" s="314">
        <f t="shared" si="948"/>
        <v>0</v>
      </c>
      <c r="RP202" s="314">
        <f t="shared" si="948"/>
        <v>0</v>
      </c>
      <c r="RQ202" s="314">
        <f t="shared" si="948"/>
        <v>0</v>
      </c>
      <c r="RR202" s="314">
        <f t="shared" si="948"/>
        <v>0</v>
      </c>
      <c r="RS202" s="314">
        <f t="shared" si="948"/>
        <v>0</v>
      </c>
      <c r="RT202" s="314">
        <f t="shared" ref="RT202" si="949">SUM(RT200:RT201)</f>
        <v>0</v>
      </c>
      <c r="RU202" s="314">
        <f t="shared" si="948"/>
        <v>0</v>
      </c>
      <c r="RV202" s="314">
        <f t="shared" si="948"/>
        <v>0</v>
      </c>
      <c r="RW202" s="314">
        <f t="shared" si="948"/>
        <v>0</v>
      </c>
      <c r="RX202" s="314">
        <f t="shared" si="948"/>
        <v>0</v>
      </c>
      <c r="RY202" s="314">
        <f t="shared" si="948"/>
        <v>0</v>
      </c>
      <c r="RZ202" s="314">
        <f t="shared" si="948"/>
        <v>0</v>
      </c>
      <c r="SA202" s="314">
        <f t="shared" si="948"/>
        <v>0</v>
      </c>
    </row>
    <row r="203" spans="1:495" s="234" customFormat="1" hidden="1" outlineLevel="1">
      <c r="A203" s="603">
        <f t="shared" si="349"/>
        <v>191</v>
      </c>
      <c r="B203" s="311" t="s">
        <v>143</v>
      </c>
      <c r="C203" s="267">
        <f>C202*HLOOKUP($C$2,Standard_data!$C$5:$R$10,6,FALSE)</f>
        <v>0</v>
      </c>
      <c r="D203" s="270">
        <f>D202*HLOOKUP($C$2,Standard_data!$C$5:$R$10,6,FALSE)</f>
        <v>0</v>
      </c>
      <c r="E203" s="270">
        <f>E202*HLOOKUP($C$2,Standard_data!$C$5:$R$10,6,FALSE)</f>
        <v>0</v>
      </c>
      <c r="F203" s="270">
        <f>F202*HLOOKUP($C$2,Standard_data!$C$5:$R$10,6,FALSE)</f>
        <v>0</v>
      </c>
      <c r="G203" s="270">
        <f>G202*HLOOKUP($C$2,Standard_data!$C$5:$R$10,6,FALSE)</f>
        <v>0</v>
      </c>
      <c r="H203" s="270">
        <f>H202*HLOOKUP($C$2,Standard_data!$C$5:$R$10,6,FALSE)</f>
        <v>0</v>
      </c>
      <c r="I203" s="270">
        <f>I202*HLOOKUP($C$2,Standard_data!$C$5:$R$10,6,FALSE)</f>
        <v>0</v>
      </c>
      <c r="J203" s="270">
        <f>J202*HLOOKUP($C$2,Standard_data!$C$5:$R$10,6,FALSE)</f>
        <v>0</v>
      </c>
      <c r="K203" s="270">
        <f>K202*HLOOKUP($C$2,Standard_data!$C$5:$R$10,6,FALSE)</f>
        <v>0</v>
      </c>
      <c r="L203" s="270">
        <f>L202*HLOOKUP($C$2,Standard_data!$C$5:$R$10,6,FALSE)</f>
        <v>0</v>
      </c>
      <c r="M203" s="270">
        <f>M202*HLOOKUP($C$2,Standard_data!$C$5:$R$10,6,FALSE)</f>
        <v>0</v>
      </c>
      <c r="N203" s="270">
        <f>N202*HLOOKUP($C$2,Standard_data!$C$5:$R$10,6,FALSE)</f>
        <v>0</v>
      </c>
      <c r="O203" s="270">
        <f>O202*HLOOKUP($C$2,Standard_data!$C$5:$R$10,6,FALSE)</f>
        <v>0</v>
      </c>
      <c r="P203" s="270">
        <f>P202*HLOOKUP($C$2,Standard_data!$C$5:$R$10,6,FALSE)</f>
        <v>0</v>
      </c>
      <c r="Q203" s="270">
        <f>Q202*HLOOKUP($C$2,Standard_data!$C$5:$R$10,6,FALSE)</f>
        <v>0</v>
      </c>
      <c r="R203" s="270">
        <f>R202*HLOOKUP($C$2,Standard_data!$C$5:$R$10,6,FALSE)</f>
        <v>0</v>
      </c>
      <c r="S203" s="270">
        <f>S202*HLOOKUP($C$2,Standard_data!$C$5:$R$10,6,FALSE)</f>
        <v>0</v>
      </c>
      <c r="T203" s="270">
        <f>T202*HLOOKUP($C$2,Standard_data!$C$5:$R$10,6,FALSE)</f>
        <v>0</v>
      </c>
      <c r="U203" s="270">
        <f>U202*HLOOKUP($C$2,Standard_data!$C$5:$R$10,6,FALSE)</f>
        <v>0</v>
      </c>
      <c r="V203" s="270">
        <f>V202*HLOOKUP($C$2,Standard_data!$C$5:$R$10,6,FALSE)</f>
        <v>0</v>
      </c>
      <c r="W203" s="270">
        <f>W202*HLOOKUP($C$2,Standard_data!$C$5:$R$10,6,FALSE)</f>
        <v>0</v>
      </c>
      <c r="X203" s="270">
        <f>X202*HLOOKUP($C$2,Standard_data!$C$5:$R$10,6,FALSE)</f>
        <v>0</v>
      </c>
      <c r="Y203" s="270">
        <f>Y202*HLOOKUP($C$2,Standard_data!$C$5:$R$10,6,FALSE)</f>
        <v>0</v>
      </c>
      <c r="Z203" s="270">
        <f>Z202*HLOOKUP($C$2,Standard_data!$C$5:$R$10,6,FALSE)</f>
        <v>0</v>
      </c>
      <c r="AA203" s="270">
        <f>AA202*HLOOKUP($C$2,Standard_data!$C$5:$R$10,6,FALSE)</f>
        <v>0</v>
      </c>
      <c r="AB203" s="270">
        <f>AB202*HLOOKUP($C$2,Standard_data!$C$5:$R$10,6,FALSE)</f>
        <v>0</v>
      </c>
      <c r="AC203" s="270">
        <f>AC202*HLOOKUP($C$2,Standard_data!$C$5:$R$10,6,FALSE)</f>
        <v>0</v>
      </c>
      <c r="AD203" s="270">
        <f>AD202*HLOOKUP($C$2,Standard_data!$C$5:$R$10,6,FALSE)</f>
        <v>0</v>
      </c>
      <c r="AE203" s="270">
        <f>AE202*HLOOKUP($C$2,Standard_data!$C$5:$R$10,6,FALSE)</f>
        <v>0</v>
      </c>
      <c r="AF203" s="270">
        <f>AF202*HLOOKUP($C$2,Standard_data!$C$5:$R$10,6,FALSE)</f>
        <v>0</v>
      </c>
      <c r="AG203" s="270">
        <f>AG202*HLOOKUP($C$2,Standard_data!$C$5:$R$10,6,FALSE)</f>
        <v>0</v>
      </c>
      <c r="AH203" s="319"/>
      <c r="AI203" s="319"/>
      <c r="AJ203" s="270">
        <f>AJ202*HLOOKUP($AJ$2,Standard_data!$C$5:$R$10,6,FALSE)</f>
        <v>0</v>
      </c>
      <c r="AK203" s="270">
        <f>AK202*HLOOKUP($AJ$2,Standard_data!$C$5:$R$10,6,FALSE)</f>
        <v>0</v>
      </c>
      <c r="AL203" s="270">
        <f>AL202*HLOOKUP($AJ$2,Standard_data!$C$5:$R$10,6,FALSE)</f>
        <v>0</v>
      </c>
      <c r="AM203" s="270">
        <f>AM202*HLOOKUP($AJ$2,Standard_data!$C$5:$R$10,6,FALSE)</f>
        <v>0</v>
      </c>
      <c r="AN203" s="270">
        <f>AN202*HLOOKUP($AJ$2,Standard_data!$C$5:$R$10,6,FALSE)</f>
        <v>0</v>
      </c>
      <c r="AO203" s="270">
        <f>AO202*HLOOKUP($AJ$2,Standard_data!$C$5:$R$10,6,FALSE)</f>
        <v>0</v>
      </c>
      <c r="AP203" s="270">
        <f>AP202*HLOOKUP($AJ$2,Standard_data!$C$5:$R$10,6,FALSE)</f>
        <v>0</v>
      </c>
      <c r="AQ203" s="270">
        <f>AQ202*HLOOKUP($AJ$2,Standard_data!$C$5:$R$10,6,FALSE)</f>
        <v>0</v>
      </c>
      <c r="AR203" s="270">
        <f>AR202*HLOOKUP($AJ$2,Standard_data!$C$5:$R$10,6,FALSE)</f>
        <v>0</v>
      </c>
      <c r="AS203" s="270">
        <f>AS202*HLOOKUP($AJ$2,Standard_data!$C$5:$R$10,6,FALSE)</f>
        <v>0</v>
      </c>
      <c r="AT203" s="270">
        <f>AT202*HLOOKUP($AJ$2,Standard_data!$C$5:$R$10,6,FALSE)</f>
        <v>0</v>
      </c>
      <c r="AU203" s="270">
        <f>AU202*HLOOKUP($AJ$2,Standard_data!$C$5:$R$10,6,FALSE)</f>
        <v>0</v>
      </c>
      <c r="AV203" s="270">
        <f>AV202*HLOOKUP($AJ$2,Standard_data!$C$5:$R$10,6,FALSE)</f>
        <v>0</v>
      </c>
      <c r="AW203" s="270">
        <f>AW202*HLOOKUP($AJ$2,Standard_data!$C$5:$R$10,6,FALSE)</f>
        <v>0</v>
      </c>
      <c r="AX203" s="270">
        <f>AX202*HLOOKUP($AJ$2,Standard_data!$C$5:$R$10,6,FALSE)</f>
        <v>0</v>
      </c>
      <c r="AY203" s="270">
        <f>AY202*HLOOKUP($AJ$2,Standard_data!$C$5:$R$10,6,FALSE)</f>
        <v>0</v>
      </c>
      <c r="AZ203" s="270">
        <f>AZ202*HLOOKUP($AJ$2,Standard_data!$C$5:$R$10,6,FALSE)</f>
        <v>0</v>
      </c>
      <c r="BA203" s="270">
        <f>BA202*HLOOKUP($AJ$2,Standard_data!$C$5:$R$10,6,FALSE)</f>
        <v>0</v>
      </c>
      <c r="BB203" s="270">
        <f>BB202*HLOOKUP($AJ$2,Standard_data!$C$5:$R$10,6,FALSE)</f>
        <v>0</v>
      </c>
      <c r="BC203" s="270">
        <f>BC202*HLOOKUP($AJ$2,Standard_data!$C$5:$R$10,6,FALSE)</f>
        <v>0</v>
      </c>
      <c r="BD203" s="270">
        <f>BD202*HLOOKUP($AJ$2,Standard_data!$C$5:$R$10,6,FALSE)</f>
        <v>0</v>
      </c>
      <c r="BE203" s="270">
        <f>BE202*HLOOKUP($AJ$2,Standard_data!$C$5:$R$10,6,FALSE)</f>
        <v>0</v>
      </c>
      <c r="BF203" s="270">
        <f>BF202*HLOOKUP($AJ$2,Standard_data!$C$5:$R$10,6,FALSE)</f>
        <v>0</v>
      </c>
      <c r="BG203" s="270">
        <f>BG202*HLOOKUP($AJ$2,Standard_data!$C$5:$R$10,6,FALSE)</f>
        <v>0</v>
      </c>
      <c r="BH203" s="270">
        <f>BH202*HLOOKUP($AJ$2,Standard_data!$C$5:$R$10,6,FALSE)</f>
        <v>0</v>
      </c>
      <c r="BI203" s="270">
        <f>BI202*HLOOKUP($AJ$2,Standard_data!$C$5:$R$10,6,FALSE)</f>
        <v>0</v>
      </c>
      <c r="BJ203" s="270">
        <f>BJ202*HLOOKUP($AJ$2,Standard_data!$C$5:$R$10,6,FALSE)</f>
        <v>0</v>
      </c>
      <c r="BK203" s="270">
        <f>BK202*HLOOKUP($AJ$2,Standard_data!$C$5:$R$10,6,FALSE)</f>
        <v>0</v>
      </c>
      <c r="BL203" s="270">
        <f>BL202*HLOOKUP($AJ$2,Standard_data!$C$5:$R$10,6,FALSE)</f>
        <v>0</v>
      </c>
      <c r="BM203" s="270">
        <f>BM202*HLOOKUP($AJ$2,Standard_data!$C$5:$R$10,6,FALSE)</f>
        <v>0</v>
      </c>
      <c r="BN203" s="270">
        <f>BN202*HLOOKUP($AJ$2,Standard_data!$C$5:$R$10,6,FALSE)</f>
        <v>0</v>
      </c>
      <c r="BO203" s="319"/>
      <c r="BP203" s="319"/>
      <c r="BQ203" s="270">
        <f>BQ202*HLOOKUP($BQ$2,Standard_data!$C$5:$R$10,6,FALSE)</f>
        <v>0</v>
      </c>
      <c r="BR203" s="270">
        <f>BR202*HLOOKUP($BQ$2,Standard_data!$C$5:$R$10,6,FALSE)</f>
        <v>0</v>
      </c>
      <c r="BS203" s="270">
        <f>BS202*HLOOKUP($BQ$2,Standard_data!$C$5:$R$10,6,FALSE)</f>
        <v>0</v>
      </c>
      <c r="BT203" s="270">
        <f>BT202*HLOOKUP($BQ$2,Standard_data!$C$5:$R$10,6,FALSE)</f>
        <v>0</v>
      </c>
      <c r="BU203" s="270">
        <f>BU202*HLOOKUP($BQ$2,Standard_data!$C$5:$R$10,6,FALSE)</f>
        <v>0</v>
      </c>
      <c r="BV203" s="270">
        <f>BV202*HLOOKUP($BQ$2,Standard_data!$C$5:$R$10,6,FALSE)</f>
        <v>0</v>
      </c>
      <c r="BW203" s="270">
        <f>BW202*HLOOKUP($BQ$2,Standard_data!$C$5:$R$10,6,FALSE)</f>
        <v>0</v>
      </c>
      <c r="BX203" s="270">
        <f>BX202*HLOOKUP($BQ$2,Standard_data!$C$5:$R$10,6,FALSE)</f>
        <v>0</v>
      </c>
      <c r="BY203" s="270">
        <f>BY202*HLOOKUP($BQ$2,Standard_data!$C$5:$R$10,6,FALSE)</f>
        <v>0</v>
      </c>
      <c r="BZ203" s="270">
        <f>BZ202*HLOOKUP($BQ$2,Standard_data!$C$5:$R$10,6,FALSE)</f>
        <v>0</v>
      </c>
      <c r="CA203" s="270">
        <f>CA202*HLOOKUP($BQ$2,Standard_data!$C$5:$R$10,6,FALSE)</f>
        <v>0</v>
      </c>
      <c r="CB203" s="270">
        <f>CB202*HLOOKUP($BQ$2,Standard_data!$C$5:$R$10,6,FALSE)</f>
        <v>0</v>
      </c>
      <c r="CC203" s="270">
        <f>CC202*HLOOKUP($BQ$2,Standard_data!$C$5:$R$10,6,FALSE)</f>
        <v>0</v>
      </c>
      <c r="CD203" s="270">
        <f>CD202*HLOOKUP($BQ$2,Standard_data!$C$5:$R$10,6,FALSE)</f>
        <v>0</v>
      </c>
      <c r="CE203" s="270">
        <f>CE202*HLOOKUP($BQ$2,Standard_data!$C$5:$R$10,6,FALSE)</f>
        <v>0</v>
      </c>
      <c r="CF203" s="270">
        <f>CF202*HLOOKUP($BQ$2,Standard_data!$C$5:$R$10,6,FALSE)</f>
        <v>0</v>
      </c>
      <c r="CG203" s="270">
        <f>CG202*HLOOKUP($BQ$2,Standard_data!$C$5:$R$10,6,FALSE)</f>
        <v>0</v>
      </c>
      <c r="CH203" s="270">
        <f>CH202*HLOOKUP($BQ$2,Standard_data!$C$5:$R$10,6,FALSE)</f>
        <v>0</v>
      </c>
      <c r="CI203" s="270">
        <f>CI202*HLOOKUP($BQ$2,Standard_data!$C$5:$R$10,6,FALSE)</f>
        <v>0</v>
      </c>
      <c r="CJ203" s="270">
        <f>CJ202*HLOOKUP($BQ$2,Standard_data!$C$5:$R$10,6,FALSE)</f>
        <v>0</v>
      </c>
      <c r="CK203" s="270">
        <f>CK202*HLOOKUP($BQ$2,Standard_data!$C$5:$R$10,6,FALSE)</f>
        <v>0</v>
      </c>
      <c r="CL203" s="270">
        <f>CL202*HLOOKUP($BQ$2,Standard_data!$C$5:$R$10,6,FALSE)</f>
        <v>0</v>
      </c>
      <c r="CM203" s="270">
        <f>CM202*HLOOKUP($BQ$2,Standard_data!$C$5:$R$10,6,FALSE)</f>
        <v>0</v>
      </c>
      <c r="CN203" s="270">
        <f>CN202*HLOOKUP($BQ$2,Standard_data!$C$5:$R$10,6,FALSE)</f>
        <v>0</v>
      </c>
      <c r="CO203" s="270">
        <f>CO202*HLOOKUP($BQ$2,Standard_data!$C$5:$R$10,6,FALSE)</f>
        <v>0</v>
      </c>
      <c r="CP203" s="270">
        <f>CP202*HLOOKUP($BQ$2,Standard_data!$C$5:$R$10,6,FALSE)</f>
        <v>0</v>
      </c>
      <c r="CQ203" s="270">
        <f>CQ202*HLOOKUP($BQ$2,Standard_data!$C$5:$R$10,6,FALSE)</f>
        <v>0</v>
      </c>
      <c r="CR203" s="270">
        <f>CR202*HLOOKUP($BQ$2,Standard_data!$C$5:$R$10,6,FALSE)</f>
        <v>0</v>
      </c>
      <c r="CS203" s="270">
        <f>CS202*HLOOKUP($BQ$2,Standard_data!$C$5:$R$10,6,FALSE)</f>
        <v>0</v>
      </c>
      <c r="CT203" s="270">
        <f>CT202*HLOOKUP($BQ$2,Standard_data!$C$5:$R$10,6,FALSE)</f>
        <v>0</v>
      </c>
      <c r="CU203" s="270">
        <f>CU202*HLOOKUP($BQ$2,Standard_data!$C$5:$R$10,6,FALSE)</f>
        <v>0</v>
      </c>
      <c r="CV203" s="319"/>
      <c r="CW203" s="319"/>
      <c r="CX203" s="270">
        <f>CX202*HLOOKUP($CX$2,Standard_data!$C$5:$R$10,6,FALSE)</f>
        <v>0</v>
      </c>
      <c r="CY203" s="270">
        <f>CY202*HLOOKUP($CX$2,Standard_data!$C$5:$R$10,6,FALSE)</f>
        <v>0</v>
      </c>
      <c r="CZ203" s="270">
        <f>CZ202*HLOOKUP($CX$2,Standard_data!$C$5:$R$10,6,FALSE)</f>
        <v>0</v>
      </c>
      <c r="DA203" s="270">
        <f>DA202*HLOOKUP($CX$2,Standard_data!$C$5:$R$10,6,FALSE)</f>
        <v>0</v>
      </c>
      <c r="DB203" s="270">
        <f>DB202*HLOOKUP($CX$2,Standard_data!$C$5:$R$10,6,FALSE)</f>
        <v>0</v>
      </c>
      <c r="DC203" s="270">
        <f>DC202*HLOOKUP($CX$2,Standard_data!$C$5:$R$10,6,FALSE)</f>
        <v>0</v>
      </c>
      <c r="DD203" s="270">
        <f>DD202*HLOOKUP($CX$2,Standard_data!$C$5:$R$10,6,FALSE)</f>
        <v>0</v>
      </c>
      <c r="DE203" s="270">
        <f>DE202*HLOOKUP($CX$2,Standard_data!$C$5:$R$10,6,FALSE)</f>
        <v>0</v>
      </c>
      <c r="DF203" s="270">
        <f>DF202*HLOOKUP($CX$2,Standard_data!$C$5:$R$10,6,FALSE)</f>
        <v>0</v>
      </c>
      <c r="DG203" s="270">
        <f>DG202*HLOOKUP($CX$2,Standard_data!$C$5:$R$10,6,FALSE)</f>
        <v>0</v>
      </c>
      <c r="DH203" s="270">
        <f>DH202*HLOOKUP($CX$2,Standard_data!$C$5:$R$10,6,FALSE)</f>
        <v>0</v>
      </c>
      <c r="DI203" s="270">
        <f>DI202*HLOOKUP($CX$2,Standard_data!$C$5:$R$10,6,FALSE)</f>
        <v>0</v>
      </c>
      <c r="DJ203" s="270">
        <f>DJ202*HLOOKUP($CX$2,Standard_data!$C$5:$R$10,6,FALSE)</f>
        <v>0</v>
      </c>
      <c r="DK203" s="270">
        <f>DK202*HLOOKUP($CX$2,Standard_data!$C$5:$R$10,6,FALSE)</f>
        <v>0</v>
      </c>
      <c r="DL203" s="270">
        <f>DL202*HLOOKUP($CX$2,Standard_data!$C$5:$R$10,6,FALSE)</f>
        <v>0</v>
      </c>
      <c r="DM203" s="270">
        <f>DM202*HLOOKUP($CX$2,Standard_data!$C$5:$R$10,6,FALSE)</f>
        <v>0</v>
      </c>
      <c r="DN203" s="270">
        <f>DN202*HLOOKUP($CX$2,Standard_data!$C$5:$R$10,6,FALSE)</f>
        <v>0</v>
      </c>
      <c r="DO203" s="270">
        <f>DO202*HLOOKUP($CX$2,Standard_data!$C$5:$R$10,6,FALSE)</f>
        <v>0</v>
      </c>
      <c r="DP203" s="270">
        <f>DP202*HLOOKUP($CX$2,Standard_data!$C$5:$R$10,6,FALSE)</f>
        <v>0</v>
      </c>
      <c r="DQ203" s="270">
        <f>DQ202*HLOOKUP($CX$2,Standard_data!$C$5:$R$10,6,FALSE)</f>
        <v>0</v>
      </c>
      <c r="DR203" s="270">
        <f>DR202*HLOOKUP($CX$2,Standard_data!$C$5:$R$10,6,FALSE)</f>
        <v>0</v>
      </c>
      <c r="DS203" s="270">
        <f>DS202*HLOOKUP($CX$2,Standard_data!$C$5:$R$10,6,FALSE)</f>
        <v>0</v>
      </c>
      <c r="DT203" s="270">
        <f>DT202*HLOOKUP($CX$2,Standard_data!$C$5:$R$10,6,FALSE)</f>
        <v>0</v>
      </c>
      <c r="DU203" s="270">
        <f>DU202*HLOOKUP($CX$2,Standard_data!$C$5:$R$10,6,FALSE)</f>
        <v>0</v>
      </c>
      <c r="DV203" s="270">
        <f>DV202*HLOOKUP($CX$2,Standard_data!$C$5:$R$10,6,FALSE)</f>
        <v>0</v>
      </c>
      <c r="DW203" s="270">
        <f>DW202*HLOOKUP($CX$2,Standard_data!$C$5:$R$10,6,FALSE)</f>
        <v>0</v>
      </c>
      <c r="DX203" s="270">
        <f>DX202*HLOOKUP($CX$2,Standard_data!$C$5:$R$10,6,FALSE)</f>
        <v>0</v>
      </c>
      <c r="DY203" s="270">
        <f>DY202*HLOOKUP($CX$2,Standard_data!$C$5:$R$10,6,FALSE)</f>
        <v>0</v>
      </c>
      <c r="DZ203" s="270">
        <f>DZ202*HLOOKUP($CX$2,Standard_data!$C$5:$R$10,6,FALSE)</f>
        <v>0</v>
      </c>
      <c r="EA203" s="270">
        <f>EA202*HLOOKUP($CX$2,Standard_data!$C$5:$R$10,6,FALSE)</f>
        <v>0</v>
      </c>
      <c r="EB203" s="270">
        <f>EB202*HLOOKUP($CX$2,Standard_data!$C$5:$R$10,6,FALSE)</f>
        <v>0</v>
      </c>
      <c r="EC203" s="319"/>
      <c r="ED203" s="319"/>
      <c r="EE203" s="270">
        <f>EE202*HLOOKUP($EE$2,Standard_data!$C$5:$R$10,6,FALSE)</f>
        <v>0</v>
      </c>
      <c r="EF203" s="270">
        <f>EF202*HLOOKUP($EE$2,Standard_data!$C$5:$R$10,6,FALSE)</f>
        <v>0</v>
      </c>
      <c r="EG203" s="270">
        <f>EG202*HLOOKUP($EE$2,Standard_data!$C$5:$R$10,6,FALSE)</f>
        <v>0</v>
      </c>
      <c r="EH203" s="270">
        <f>EH202*HLOOKUP($EE$2,Standard_data!$C$5:$R$10,6,FALSE)</f>
        <v>0</v>
      </c>
      <c r="EI203" s="270">
        <f>EI202*HLOOKUP($EE$2,Standard_data!$C$5:$R$10,6,FALSE)</f>
        <v>0</v>
      </c>
      <c r="EJ203" s="270">
        <f>EJ202*HLOOKUP($EE$2,Standard_data!$C$5:$R$10,6,FALSE)</f>
        <v>0</v>
      </c>
      <c r="EK203" s="270">
        <f>EK202*HLOOKUP($EE$2,Standard_data!$C$5:$R$10,6,FALSE)</f>
        <v>0</v>
      </c>
      <c r="EL203" s="270">
        <f>EL202*HLOOKUP($EE$2,Standard_data!$C$5:$R$10,6,FALSE)</f>
        <v>0</v>
      </c>
      <c r="EM203" s="270">
        <f>EM202*HLOOKUP($EE$2,Standard_data!$C$5:$R$10,6,FALSE)</f>
        <v>0</v>
      </c>
      <c r="EN203" s="270">
        <f>EN202*HLOOKUP($EE$2,Standard_data!$C$5:$R$10,6,FALSE)</f>
        <v>0</v>
      </c>
      <c r="EO203" s="270">
        <f>EO202*HLOOKUP($EE$2,Standard_data!$C$5:$R$10,6,FALSE)</f>
        <v>0</v>
      </c>
      <c r="EP203" s="270">
        <f>EP202*HLOOKUP($EE$2,Standard_data!$C$5:$R$10,6,FALSE)</f>
        <v>0</v>
      </c>
      <c r="EQ203" s="270">
        <f>EQ202*HLOOKUP($EE$2,Standard_data!$C$5:$R$10,6,FALSE)</f>
        <v>0</v>
      </c>
      <c r="ER203" s="270">
        <f>ER202*HLOOKUP($EE$2,Standard_data!$C$5:$R$10,6,FALSE)</f>
        <v>0</v>
      </c>
      <c r="ES203" s="270">
        <f>ES202*HLOOKUP($EE$2,Standard_data!$C$5:$R$10,6,FALSE)</f>
        <v>0</v>
      </c>
      <c r="ET203" s="270">
        <f>ET202*HLOOKUP($EE$2,Standard_data!$C$5:$R$10,6,FALSE)</f>
        <v>0</v>
      </c>
      <c r="EU203" s="270">
        <f>EU202*HLOOKUP($EE$2,Standard_data!$C$5:$R$10,6,FALSE)</f>
        <v>0</v>
      </c>
      <c r="EV203" s="270">
        <f>EV202*HLOOKUP($EE$2,Standard_data!$C$5:$R$10,6,FALSE)</f>
        <v>0</v>
      </c>
      <c r="EW203" s="270">
        <f>EW202*HLOOKUP($EE$2,Standard_data!$C$5:$R$10,6,FALSE)</f>
        <v>0</v>
      </c>
      <c r="EX203" s="270">
        <f>EX202*HLOOKUP($EE$2,Standard_data!$C$5:$R$10,6,FALSE)</f>
        <v>0</v>
      </c>
      <c r="EY203" s="270">
        <f>EY202*HLOOKUP($EE$2,Standard_data!$C$5:$R$10,6,FALSE)</f>
        <v>0</v>
      </c>
      <c r="EZ203" s="270">
        <f>EZ202*HLOOKUP($EE$2,Standard_data!$C$5:$R$10,6,FALSE)</f>
        <v>0</v>
      </c>
      <c r="FA203" s="270">
        <f>FA202*HLOOKUP($EE$2,Standard_data!$C$5:$R$10,6,FALSE)</f>
        <v>0</v>
      </c>
      <c r="FB203" s="270">
        <f>FB202*HLOOKUP($EE$2,Standard_data!$C$5:$R$10,6,FALSE)</f>
        <v>0</v>
      </c>
      <c r="FC203" s="270">
        <f>FC202*HLOOKUP($EE$2,Standard_data!$C$5:$R$10,6,FALSE)</f>
        <v>0</v>
      </c>
      <c r="FD203" s="270">
        <f>FD202*HLOOKUP($EE$2,Standard_data!$C$5:$R$10,6,FALSE)</f>
        <v>0</v>
      </c>
      <c r="FE203" s="270">
        <f>FE202*HLOOKUP($EE$2,Standard_data!$C$5:$R$10,6,FALSE)</f>
        <v>0</v>
      </c>
      <c r="FF203" s="270">
        <f>FF202*HLOOKUP($EE$2,Standard_data!$C$5:$R$10,6,FALSE)</f>
        <v>0</v>
      </c>
      <c r="FG203" s="270">
        <f>FG202*HLOOKUP($EE$2,Standard_data!$C$5:$R$10,6,FALSE)</f>
        <v>0</v>
      </c>
      <c r="FH203" s="270">
        <f>FH202*HLOOKUP($EE$2,Standard_data!$C$5:$R$10,6,FALSE)</f>
        <v>0</v>
      </c>
      <c r="FI203" s="270">
        <f>FI202*HLOOKUP($EE$2,Standard_data!$C$5:$R$10,6,FALSE)</f>
        <v>0</v>
      </c>
      <c r="FJ203" s="319"/>
      <c r="FK203" s="319"/>
      <c r="FL203" s="270">
        <f>FL202*HLOOKUP($FL$2,Standard_data!$C$5:$R$10,6,FALSE)</f>
        <v>0</v>
      </c>
      <c r="FM203" s="270">
        <f>FM202*HLOOKUP($FL$2,Standard_data!$C$5:$R$10,6,FALSE)</f>
        <v>0</v>
      </c>
      <c r="FN203" s="270">
        <f>FN202*HLOOKUP($FL$2,Standard_data!$C$5:$R$10,6,FALSE)</f>
        <v>0</v>
      </c>
      <c r="FO203" s="270">
        <f>FO202*HLOOKUP($FL$2,Standard_data!$C$5:$R$10,6,FALSE)</f>
        <v>0</v>
      </c>
      <c r="FP203" s="270">
        <f>FP202*HLOOKUP($FL$2,Standard_data!$C$5:$R$10,6,FALSE)</f>
        <v>0</v>
      </c>
      <c r="FQ203" s="270">
        <f>FQ202*HLOOKUP($FL$2,Standard_data!$C$5:$R$10,6,FALSE)</f>
        <v>0</v>
      </c>
      <c r="FR203" s="270">
        <f>FR202*HLOOKUP($FL$2,Standard_data!$C$5:$R$10,6,FALSE)</f>
        <v>0</v>
      </c>
      <c r="FS203" s="270">
        <f>FS202*HLOOKUP($FL$2,Standard_data!$C$5:$R$10,6,FALSE)</f>
        <v>0</v>
      </c>
      <c r="FT203" s="270">
        <f>FT202*HLOOKUP($FL$2,Standard_data!$C$5:$R$10,6,FALSE)</f>
        <v>0</v>
      </c>
      <c r="FU203" s="270">
        <f>FU202*HLOOKUP($FL$2,Standard_data!$C$5:$R$10,6,FALSE)</f>
        <v>0</v>
      </c>
      <c r="FV203" s="270">
        <f>FV202*HLOOKUP($FL$2,Standard_data!$C$5:$R$10,6,FALSE)</f>
        <v>0</v>
      </c>
      <c r="FW203" s="270">
        <f>FW202*HLOOKUP($FL$2,Standard_data!$C$5:$R$10,6,FALSE)</f>
        <v>0</v>
      </c>
      <c r="FX203" s="270">
        <f>FX202*HLOOKUP($FL$2,Standard_data!$C$5:$R$10,6,FALSE)</f>
        <v>0</v>
      </c>
      <c r="FY203" s="270">
        <f>FY202*HLOOKUP($FL$2,Standard_data!$C$5:$R$10,6,FALSE)</f>
        <v>0</v>
      </c>
      <c r="FZ203" s="270">
        <f>FZ202*HLOOKUP($FL$2,Standard_data!$C$5:$R$10,6,FALSE)</f>
        <v>0</v>
      </c>
      <c r="GA203" s="270">
        <f>GA202*HLOOKUP($FL$2,Standard_data!$C$5:$R$10,6,FALSE)</f>
        <v>0</v>
      </c>
      <c r="GB203" s="270">
        <f>GB202*HLOOKUP($FL$2,Standard_data!$C$5:$R$10,6,FALSE)</f>
        <v>0</v>
      </c>
      <c r="GC203" s="270">
        <f>GC202*HLOOKUP($FL$2,Standard_data!$C$5:$R$10,6,FALSE)</f>
        <v>0</v>
      </c>
      <c r="GD203" s="270">
        <f>GD202*HLOOKUP($FL$2,Standard_data!$C$5:$R$10,6,FALSE)</f>
        <v>0</v>
      </c>
      <c r="GE203" s="270">
        <f>GE202*HLOOKUP($FL$2,Standard_data!$C$5:$R$10,6,FALSE)</f>
        <v>0</v>
      </c>
      <c r="GF203" s="270">
        <f>GF202*HLOOKUP($FL$2,Standard_data!$C$5:$R$10,6,FALSE)</f>
        <v>0</v>
      </c>
      <c r="GG203" s="270">
        <f>GG202*HLOOKUP($FL$2,Standard_data!$C$5:$R$10,6,FALSE)</f>
        <v>0</v>
      </c>
      <c r="GH203" s="270">
        <f>GH202*HLOOKUP($FL$2,Standard_data!$C$5:$R$10,6,FALSE)</f>
        <v>0</v>
      </c>
      <c r="GI203" s="270">
        <f>GI202*HLOOKUP($FL$2,Standard_data!$C$5:$R$10,6,FALSE)</f>
        <v>0</v>
      </c>
      <c r="GJ203" s="270">
        <f>GJ202*HLOOKUP($FL$2,Standard_data!$C$5:$R$10,6,FALSE)</f>
        <v>0</v>
      </c>
      <c r="GK203" s="270">
        <f>GK202*HLOOKUP($FL$2,Standard_data!$C$5:$R$10,6,FALSE)</f>
        <v>0</v>
      </c>
      <c r="GL203" s="270">
        <f>GL202*HLOOKUP($FL$2,Standard_data!$C$5:$R$10,6,FALSE)</f>
        <v>0</v>
      </c>
      <c r="GM203" s="270">
        <f>GM202*HLOOKUP($FL$2,Standard_data!$C$5:$R$10,6,FALSE)</f>
        <v>0</v>
      </c>
      <c r="GN203" s="270">
        <f>GN202*HLOOKUP($FL$2,Standard_data!$C$5:$R$10,6,FALSE)</f>
        <v>0</v>
      </c>
      <c r="GO203" s="270">
        <f>GO202*HLOOKUP($FL$2,Standard_data!$C$5:$R$10,6,FALSE)</f>
        <v>0</v>
      </c>
      <c r="GP203" s="270">
        <f>GP202*HLOOKUP($FL$2,Standard_data!$C$5:$R$10,6,FALSE)</f>
        <v>0</v>
      </c>
      <c r="GQ203" s="319"/>
      <c r="GR203" s="319"/>
      <c r="GS203" s="270"/>
      <c r="GT203" s="270"/>
      <c r="GU203" s="270"/>
      <c r="GV203" s="270"/>
      <c r="GW203" s="270"/>
      <c r="GX203" s="270"/>
      <c r="GY203" s="270"/>
      <c r="GZ203" s="270"/>
      <c r="HA203" s="270"/>
      <c r="HB203" s="270"/>
      <c r="HC203" s="270"/>
      <c r="HD203" s="270"/>
      <c r="HE203" s="270"/>
      <c r="HF203" s="270"/>
      <c r="HG203" s="270"/>
      <c r="HH203" s="270"/>
      <c r="HI203" s="270"/>
      <c r="HJ203" s="270"/>
      <c r="HK203" s="270"/>
      <c r="HL203" s="270"/>
      <c r="HM203" s="270"/>
      <c r="HN203" s="270"/>
      <c r="HO203" s="270"/>
      <c r="HP203" s="270"/>
      <c r="HQ203" s="270"/>
      <c r="HR203" s="270"/>
      <c r="HS203" s="270"/>
      <c r="HT203" s="270"/>
      <c r="HU203" s="270"/>
      <c r="HV203" s="270"/>
      <c r="HW203" s="268"/>
      <c r="HX203" s="268"/>
      <c r="HY203" s="267"/>
      <c r="HZ203" s="270">
        <f>HZ202*HLOOKUP($HZ$2,Standard_data!$C$5:$R$10,6,FALSE)</f>
        <v>9896693.6969999988</v>
      </c>
      <c r="IA203" s="270">
        <f>IA202*HLOOKUP($HZ$2,Standard_data!$C$5:$R$10,6,FALSE)</f>
        <v>9896693.6969999988</v>
      </c>
      <c r="IB203" s="270">
        <f>IB202*HLOOKUP($HZ$2,Standard_data!$C$5:$R$10,6,FALSE)</f>
        <v>0</v>
      </c>
      <c r="IC203" s="270">
        <f>IC202*HLOOKUP($HZ$2,Standard_data!$C$5:$R$10,6,FALSE)</f>
        <v>10703551.616999999</v>
      </c>
      <c r="ID203" s="270">
        <f>ID202*HLOOKUP($HZ$2,Standard_data!$C$5:$R$10,6,FALSE)</f>
        <v>0</v>
      </c>
      <c r="IE203" s="270">
        <f>IE202*HLOOKUP($HZ$2,Standard_data!$C$5:$R$10,6,FALSE)</f>
        <v>10853011.916999999</v>
      </c>
      <c r="IF203" s="270">
        <f>IF202*HLOOKUP($HZ$2,Standard_data!$C$5:$R$10,6,FALSE)</f>
        <v>0</v>
      </c>
      <c r="IG203" s="270">
        <f>IG202*HLOOKUP($HZ$2,Standard_data!$C$5:$R$10,6,FALSE)</f>
        <v>0</v>
      </c>
      <c r="IH203" s="270">
        <f>IH202*HLOOKUP($HZ$2,Standard_data!$C$5:$R$10,6,FALSE)</f>
        <v>0</v>
      </c>
      <c r="II203" s="271">
        <f>II202*HLOOKUP($HZ$2,Standard_data!$C$5:$R$10,6,FALSE)</f>
        <v>42845965.865999997</v>
      </c>
      <c r="IJ203" s="270">
        <f>IJ202*HLOOKUP($HZ$2,Standard_data!$C$5:$R$10,6,FALSE)</f>
        <v>0</v>
      </c>
      <c r="IK203" s="270">
        <f>IK202*HLOOKUP($HZ$2,Standard_data!$C$5:$R$10,6,FALSE)</f>
        <v>0</v>
      </c>
      <c r="IL203" s="270">
        <f>IL202*HLOOKUP($HZ$2,Standard_data!$C$5:$R$10,6,FALSE)</f>
        <v>0</v>
      </c>
      <c r="IM203" s="270">
        <f>IM202*HLOOKUP($HZ$2,Standard_data!$C$5:$R$10,6,FALSE)</f>
        <v>0</v>
      </c>
      <c r="IN203" s="270">
        <f>IN202*HLOOKUP($HZ$2,Standard_data!$C$5:$R$10,6,FALSE)</f>
        <v>10816495.865999999</v>
      </c>
      <c r="IO203" s="270">
        <f>IO202*HLOOKUP($HZ$2,Standard_data!$C$5:$R$10,6,FALSE)</f>
        <v>0</v>
      </c>
      <c r="IP203" s="270">
        <f>IP202*HLOOKUP($HZ$2,Standard_data!$C$5:$R$10,6,FALSE)</f>
        <v>0</v>
      </c>
      <c r="IQ203" s="270">
        <f>IQ202*HLOOKUP($HZ$2,Standard_data!$C$5:$R$10,6,FALSE)</f>
        <v>0</v>
      </c>
      <c r="IR203" s="270">
        <f>IR202*HLOOKUP($HZ$2,Standard_data!$C$5:$R$10,6,FALSE)</f>
        <v>0</v>
      </c>
      <c r="IS203" s="270">
        <f>IS202*HLOOKUP($HZ$2,Standard_data!$C$5:$R$10,6,FALSE)</f>
        <v>0</v>
      </c>
      <c r="IT203" s="270">
        <f>IT202*HLOOKUP($HZ$2,Standard_data!$C$5:$R$10,6,FALSE)</f>
        <v>0</v>
      </c>
      <c r="IU203" s="270">
        <f>IU202*HLOOKUP($HZ$2,Standard_data!$C$5:$R$10,6,FALSE)</f>
        <v>0</v>
      </c>
      <c r="IV203" s="270">
        <f>IV202*HLOOKUP($HZ$2,Standard_data!$C$5:$R$10,6,FALSE)</f>
        <v>0</v>
      </c>
      <c r="IW203" s="270">
        <f>IW202*HLOOKUP($HZ$2,Standard_data!$C$5:$R$10,6,FALSE)</f>
        <v>0</v>
      </c>
      <c r="IX203" s="270">
        <f>IX202*HLOOKUP($HZ$2,Standard_data!$C$5:$R$10,6,FALSE)</f>
        <v>0</v>
      </c>
      <c r="IY203" s="270">
        <f>IY202*HLOOKUP($HZ$2,Standard_data!$C$5:$R$10,6,FALSE)</f>
        <v>0</v>
      </c>
      <c r="IZ203" s="270">
        <f>IZ202*HLOOKUP($HZ$2,Standard_data!$C$5:$R$10,6,FALSE)</f>
        <v>0</v>
      </c>
      <c r="JA203" s="270">
        <f>JA202*HLOOKUP($HZ$2,Standard_data!$C$5:$R$10,6,FALSE)</f>
        <v>0</v>
      </c>
      <c r="JB203" s="270">
        <f>JB202*HLOOKUP($HZ$2,Standard_data!$C$5:$R$10,6,FALSE)</f>
        <v>0</v>
      </c>
      <c r="JC203" s="268">
        <f>JC202*HLOOKUP($HZ$2,Standard_data!$C$5:$R$10,6,FALSE)</f>
        <v>0</v>
      </c>
      <c r="JD203" s="270">
        <f>JD202*HLOOKUP($HZ$2,Standard_data!$C$5:$R$10,6,FALSE)</f>
        <v>10816495.865999999</v>
      </c>
      <c r="JF203" s="267"/>
      <c r="JG203" s="270">
        <f>JG202*HLOOKUP($JG$2,Standard_data!$C$5:$R$10,6,FALSE)</f>
        <v>5979220.8695999999</v>
      </c>
      <c r="JH203" s="270">
        <f>JH202*HLOOKUP($JG$2,Standard_data!$C$5:$R$10,6,FALSE)</f>
        <v>5979220.8695999999</v>
      </c>
      <c r="JI203" s="270">
        <f>JI202*HLOOKUP($JG$2,Standard_data!$C$5:$R$10,6,FALSE)</f>
        <v>0</v>
      </c>
      <c r="JJ203" s="273">
        <f>JJ202*HLOOKUP($JG$2,Standard_data!$C$5:$R$10,6,FALSE)</f>
        <v>7936296.3899999997</v>
      </c>
      <c r="JK203" s="270">
        <f>JK202*HLOOKUP($JG$2,Standard_data!$C$5:$R$10,6,FALSE)</f>
        <v>0</v>
      </c>
      <c r="JL203" s="270">
        <f>JL202*HLOOKUP($JG$2,Standard_data!$C$5:$R$10,6,FALSE)</f>
        <v>7936296.3404999999</v>
      </c>
      <c r="JM203" s="270">
        <f>JM202*HLOOKUP($JG$2,Standard_data!$C$5:$R$10,6,FALSE)</f>
        <v>0</v>
      </c>
      <c r="JN203" s="270">
        <f>JN202*HLOOKUP($JG$2,Standard_data!$C$5:$R$10,6,FALSE)</f>
        <v>0</v>
      </c>
      <c r="JO203" s="270">
        <f>JO202*HLOOKUP($JG$2,Standard_data!$C$5:$R$10,6,FALSE)</f>
        <v>0</v>
      </c>
      <c r="JP203" s="270">
        <f>JP202*HLOOKUP($JG$2,Standard_data!$C$5:$R$10,6,FALSE)</f>
        <v>0</v>
      </c>
      <c r="JQ203" s="270">
        <f>JQ202*HLOOKUP($JG$2,Standard_data!$C$5:$R$10,6,FALSE)</f>
        <v>0</v>
      </c>
      <c r="JR203" s="270">
        <f>JR202*HLOOKUP($JG$2,Standard_data!$C$5:$R$10,6,FALSE)</f>
        <v>0</v>
      </c>
      <c r="JS203" s="270">
        <f>JS202*HLOOKUP($JG$2,Standard_data!$C$5:$R$10,6,FALSE)</f>
        <v>0</v>
      </c>
      <c r="JT203" s="270">
        <f>JT202*HLOOKUP($JG$2,Standard_data!$C$5:$R$10,6,FALSE)</f>
        <v>0</v>
      </c>
      <c r="JU203" s="270">
        <f>JU202*HLOOKUP($JG$2,Standard_data!$C$5:$R$10,6,FALSE)</f>
        <v>0</v>
      </c>
      <c r="JV203" s="270">
        <f>JV202*HLOOKUP($JG$2,Standard_data!$C$5:$R$10,6,FALSE)</f>
        <v>0</v>
      </c>
      <c r="JW203" s="270">
        <f>JW202*HLOOKUP($JG$2,Standard_data!$C$5:$R$10,6,FALSE)</f>
        <v>0</v>
      </c>
      <c r="JX203" s="270">
        <f>JX202*HLOOKUP($JG$2,Standard_data!$C$5:$R$10,6,FALSE)</f>
        <v>0</v>
      </c>
      <c r="JY203" s="270">
        <f>JY202*HLOOKUP($JG$2,Standard_data!$C$5:$R$10,6,FALSE)</f>
        <v>0</v>
      </c>
      <c r="JZ203" s="270">
        <f>JZ202*HLOOKUP($JG$2,Standard_data!$C$5:$R$10,6,FALSE)</f>
        <v>0</v>
      </c>
      <c r="KA203" s="270">
        <f>KA202*HLOOKUP($JG$2,Standard_data!$C$5:$R$10,6,FALSE)</f>
        <v>0</v>
      </c>
      <c r="KB203" s="270">
        <f>KB202*HLOOKUP($JG$2,Standard_data!$C$5:$R$10,6,FALSE)</f>
        <v>0</v>
      </c>
      <c r="KC203" s="270">
        <f>KC202*HLOOKUP($JG$2,Standard_data!$C$5:$R$10,6,FALSE)</f>
        <v>0</v>
      </c>
      <c r="KD203" s="270">
        <f>KD202*HLOOKUP($JG$2,Standard_data!$C$5:$R$10,6,FALSE)</f>
        <v>0</v>
      </c>
      <c r="KE203" s="270">
        <f>KE202*HLOOKUP($JG$2,Standard_data!$C$5:$R$10,6,FALSE)</f>
        <v>0</v>
      </c>
      <c r="KF203" s="270">
        <f>KF202*HLOOKUP($JG$2,Standard_data!$C$5:$R$10,6,FALSE)</f>
        <v>0</v>
      </c>
      <c r="KG203" s="270">
        <f>KG202*HLOOKUP($JG$2,Standard_data!$C$5:$R$10,6,FALSE)</f>
        <v>0</v>
      </c>
      <c r="KH203" s="270">
        <f>KH202*HLOOKUP($JG$2,Standard_data!$C$5:$R$10,6,FALSE)</f>
        <v>0</v>
      </c>
      <c r="KI203" s="270">
        <f>KI202*HLOOKUP($JG$2,Standard_data!$C$5:$R$10,6,FALSE)</f>
        <v>0</v>
      </c>
      <c r="KJ203" s="270">
        <f>KJ202*HLOOKUP($JG$2,Standard_data!$C$5:$R$10,6,FALSE)</f>
        <v>0</v>
      </c>
      <c r="KK203" s="268">
        <f>KK202*HLOOKUP($JG$2,Standard_data!$C$5:$R$10,6,FALSE)</f>
        <v>7935523.8237000005</v>
      </c>
      <c r="KM203" s="267"/>
      <c r="KN203" s="270">
        <f>KN202*HLOOKUP($KN$2,Standard_data!$C$5:$R$10,6,FALSE)</f>
        <v>5889911.7667499995</v>
      </c>
      <c r="KO203" s="270">
        <f>KO202*HLOOKUP($KN$2,Standard_data!$C$5:$R$10,6,FALSE)</f>
        <v>1394923.4077499998</v>
      </c>
      <c r="KP203" s="270">
        <f>KP202*HLOOKUP($KN$2,Standard_data!$C$5:$R$10,6,FALSE)</f>
        <v>0</v>
      </c>
      <c r="KQ203" s="270">
        <f>KQ202*HLOOKUP($KN$2,Standard_data!$C$5:$R$10,6,FALSE)</f>
        <v>4722872.1157499999</v>
      </c>
      <c r="KR203" s="270">
        <f>KR202*HLOOKUP($KN$2,Standard_data!$C$5:$R$10,6,FALSE)</f>
        <v>0</v>
      </c>
      <c r="KS203" s="270">
        <f>KS202*HLOOKUP($KN$2,Standard_data!$C$5:$R$10,6,FALSE)</f>
        <v>3512154.7417499996</v>
      </c>
      <c r="KT203" s="270">
        <f>KT202*HLOOKUP($KN$2,Standard_data!$C$5:$R$10,6,FALSE)</f>
        <v>0</v>
      </c>
      <c r="KU203" s="270">
        <f>KU202*HLOOKUP($KN$2,Standard_data!$C$5:$R$10,6,FALSE)</f>
        <v>0</v>
      </c>
      <c r="KV203" s="270">
        <f>KV202*HLOOKUP($KN$2,Standard_data!$C$5:$R$10,6,FALSE)</f>
        <v>0</v>
      </c>
      <c r="KW203" s="270">
        <f>KW202*HLOOKUP($KN$2,Standard_data!$C$5:$R$10,6,FALSE)</f>
        <v>0</v>
      </c>
      <c r="KX203" s="270">
        <f>KX202*HLOOKUP($KN$2,Standard_data!$C$5:$R$10,6,FALSE)</f>
        <v>0</v>
      </c>
      <c r="KY203" s="270">
        <f>KY202*HLOOKUP($KN$2,Standard_data!$C$5:$R$10,6,FALSE)</f>
        <v>0</v>
      </c>
      <c r="KZ203" s="270">
        <f>KZ202*HLOOKUP($KN$2,Standard_data!$C$5:$R$10,6,FALSE)</f>
        <v>0</v>
      </c>
      <c r="LA203" s="270">
        <f>LA202*HLOOKUP($KN$2,Standard_data!$C$5:$R$10,6,FALSE)</f>
        <v>0</v>
      </c>
      <c r="LB203" s="270">
        <f>LB202*HLOOKUP($KN$2,Standard_data!$C$5:$R$10,6,FALSE)</f>
        <v>0</v>
      </c>
      <c r="LC203" s="270">
        <f>LC202*HLOOKUP($KN$2,Standard_data!$C$5:$R$10,6,FALSE)</f>
        <v>0</v>
      </c>
      <c r="LD203" s="270">
        <f>LD202*HLOOKUP($KN$2,Standard_data!$C$5:$R$10,6,FALSE)</f>
        <v>0</v>
      </c>
      <c r="LE203" s="270">
        <f>LE202*HLOOKUP($KN$2,Standard_data!$C$5:$R$10,6,FALSE)</f>
        <v>0</v>
      </c>
      <c r="LF203" s="270">
        <f>LF202*HLOOKUP($KN$2,Standard_data!$C$5:$R$10,6,FALSE)</f>
        <v>0</v>
      </c>
      <c r="LG203" s="270">
        <f>LG202*HLOOKUP($KN$2,Standard_data!$C$5:$R$10,6,FALSE)</f>
        <v>0</v>
      </c>
      <c r="LH203" s="270">
        <f>LH202*HLOOKUP($KN$2,Standard_data!$C$5:$R$10,6,FALSE)</f>
        <v>0</v>
      </c>
      <c r="LI203" s="270">
        <f>LI202*HLOOKUP($KN$2,Standard_data!$C$5:$R$10,6,FALSE)</f>
        <v>0</v>
      </c>
      <c r="LJ203" s="270">
        <f>LJ202*HLOOKUP($KN$2,Standard_data!$C$5:$R$10,6,FALSE)</f>
        <v>0</v>
      </c>
      <c r="LK203" s="270">
        <f>LK202*HLOOKUP($KN$2,Standard_data!$C$5:$R$10,6,FALSE)</f>
        <v>0</v>
      </c>
      <c r="LL203" s="270">
        <f>LL202*HLOOKUP($KN$2,Standard_data!$C$5:$R$10,6,FALSE)</f>
        <v>0</v>
      </c>
      <c r="LM203" s="270">
        <f>LM202*HLOOKUP($KN$2,Standard_data!$C$5:$R$10,6,FALSE)</f>
        <v>0</v>
      </c>
      <c r="LN203" s="270">
        <f>LN202*HLOOKUP($KN$2,Standard_data!$C$5:$R$10,6,FALSE)</f>
        <v>0</v>
      </c>
      <c r="LO203" s="270">
        <f>LO202*HLOOKUP($KN$2,Standard_data!$C$5:$R$10,6,FALSE)</f>
        <v>0</v>
      </c>
      <c r="LP203" s="270">
        <f>LP202*HLOOKUP($KN$2,Standard_data!$C$5:$R$10,6,FALSE)</f>
        <v>0</v>
      </c>
      <c r="LQ203" s="270">
        <f>LQ202*HLOOKUP($KN$2,Standard_data!$C$5:$R$10,6,FALSE)</f>
        <v>0</v>
      </c>
      <c r="LR203" s="268">
        <f>LR202*HLOOKUP($KN$2,Standard_data!$C$5:$R$10,6,FALSE)</f>
        <v>3512154.7417499996</v>
      </c>
      <c r="LS203" s="268"/>
      <c r="LT203" s="267"/>
      <c r="LU203" s="270">
        <f>LU202*HLOOKUP($LU$2,Standard_data!$C$5:$R$10,6,FALSE)</f>
        <v>11223903.159</v>
      </c>
      <c r="LV203" s="270">
        <f>LV202*HLOOKUP($LU$2,Standard_data!$C$5:$R$10,6,FALSE)</f>
        <v>11223903.159</v>
      </c>
      <c r="LW203" s="270">
        <f>LW202*HLOOKUP($LU$2,Standard_data!$C$5:$R$10,6,FALSE)</f>
        <v>0</v>
      </c>
      <c r="LX203" s="270">
        <f>LX202*HLOOKUP($LU$2,Standard_data!$C$5:$R$10,6,FALSE)</f>
        <v>16605369.049499998</v>
      </c>
      <c r="LY203" s="270">
        <f>LY202*HLOOKUP($LU$2,Standard_data!$C$5:$R$10,6,FALSE)</f>
        <v>0</v>
      </c>
      <c r="LZ203" s="270">
        <f>LZ202*HLOOKUP($LU$2,Standard_data!$C$5:$R$10,6,FALSE)</f>
        <v>16605369.049499998</v>
      </c>
      <c r="MA203" s="270">
        <f>MA202*HLOOKUP($LU$2,Standard_data!$C$5:$R$10,6,FALSE)</f>
        <v>0</v>
      </c>
      <c r="MB203" s="270">
        <f>MB202*HLOOKUP($LU$2,Standard_data!$C$5:$R$10,6,FALSE)</f>
        <v>0</v>
      </c>
      <c r="MC203" s="270">
        <f>MC202*HLOOKUP($LU$2,Standard_data!$C$5:$R$10,6,FALSE)</f>
        <v>0</v>
      </c>
      <c r="MD203" s="270">
        <f>MD202*HLOOKUP($LU$2,Standard_data!$C$5:$R$10,6,FALSE)</f>
        <v>0</v>
      </c>
      <c r="ME203" s="270">
        <f>ME202*HLOOKUP($LU$2,Standard_data!$C$5:$R$10,6,FALSE)</f>
        <v>0</v>
      </c>
      <c r="MF203" s="270">
        <f>MF202*HLOOKUP($LU$2,Standard_data!$C$5:$R$10,6,FALSE)</f>
        <v>0</v>
      </c>
      <c r="MG203" s="270">
        <f>MG202*HLOOKUP($LU$2,Standard_data!$C$5:$R$10,6,FALSE)</f>
        <v>0</v>
      </c>
      <c r="MH203" s="270">
        <f>MH202*HLOOKUP($LU$2,Standard_data!$C$5:$R$10,6,FALSE)</f>
        <v>0</v>
      </c>
      <c r="MI203" s="270">
        <f>MI202*HLOOKUP($LU$2,Standard_data!$C$5:$R$10,6,FALSE)</f>
        <v>0</v>
      </c>
      <c r="MJ203" s="270">
        <f>MJ202*HLOOKUP($LU$2,Standard_data!$C$5:$R$10,6,FALSE)</f>
        <v>0</v>
      </c>
      <c r="MK203" s="270">
        <f>MK202*HLOOKUP($LU$2,Standard_data!$C$5:$R$10,6,FALSE)</f>
        <v>0</v>
      </c>
      <c r="ML203" s="270">
        <f>ML202*HLOOKUP($LU$2,Standard_data!$C$5:$R$10,6,FALSE)</f>
        <v>0</v>
      </c>
      <c r="MM203" s="270">
        <f>MM202*HLOOKUP($LU$2,Standard_data!$C$5:$R$10,6,FALSE)</f>
        <v>0</v>
      </c>
      <c r="MN203" s="270">
        <f>MN202*HLOOKUP($LU$2,Standard_data!$C$5:$R$10,6,FALSE)</f>
        <v>0</v>
      </c>
      <c r="MO203" s="270">
        <f>MO202*HLOOKUP($LU$2,Standard_data!$C$5:$R$10,6,FALSE)</f>
        <v>0</v>
      </c>
      <c r="MP203" s="270">
        <f>MP202*HLOOKUP($LU$2,Standard_data!$C$5:$R$10,6,FALSE)</f>
        <v>0</v>
      </c>
      <c r="MQ203" s="270">
        <f>MQ202*HLOOKUP($LU$2,Standard_data!$C$5:$R$10,6,FALSE)</f>
        <v>0</v>
      </c>
      <c r="MR203" s="270">
        <f>MR202*HLOOKUP($LU$2,Standard_data!$C$5:$R$10,6,FALSE)</f>
        <v>0</v>
      </c>
      <c r="MS203" s="270">
        <f>MS202*HLOOKUP($LU$2,Standard_data!$C$5:$R$10,6,FALSE)</f>
        <v>0</v>
      </c>
      <c r="MT203" s="270">
        <f>MT202*HLOOKUP($LU$2,Standard_data!$C$5:$R$10,6,FALSE)</f>
        <v>0</v>
      </c>
      <c r="MU203" s="270">
        <f>MU202*HLOOKUP($LU$2,Standard_data!$C$5:$R$10,6,FALSE)</f>
        <v>0</v>
      </c>
      <c r="MV203" s="270">
        <f>MV202*HLOOKUP($LU$2,Standard_data!$C$5:$R$10,6,FALSE)</f>
        <v>0</v>
      </c>
      <c r="MW203" s="270">
        <f>MW202*HLOOKUP($LU$2,Standard_data!$C$5:$R$10,6,FALSE)</f>
        <v>0</v>
      </c>
      <c r="MX203" s="270">
        <f>MX202*HLOOKUP($LU$2,Standard_data!$C$5:$R$10,6,FALSE)</f>
        <v>0</v>
      </c>
      <c r="MY203" s="268">
        <f>MY202*HLOOKUP($LU$2,Standard_data!$C$5:$R$10,6,FALSE)</f>
        <v>16605369.049499998</v>
      </c>
      <c r="MZ203" s="268"/>
      <c r="NA203" s="267"/>
      <c r="NB203" s="270">
        <f>NB202*HLOOKUP($NB$2,Standard_data!$C$5:$R$10,6,FALSE)</f>
        <v>50425414.703999996</v>
      </c>
      <c r="NC203" s="270">
        <f>NC202*HLOOKUP($NB$2,Standard_data!$C$5:$R$10,6,FALSE)</f>
        <v>0</v>
      </c>
      <c r="ND203" s="270">
        <f>ND202*HLOOKUP($NB$2,Standard_data!$C$5:$R$10,6,FALSE)</f>
        <v>0</v>
      </c>
      <c r="NE203" s="270">
        <f>NE202*HLOOKUP($NB$2,Standard_data!$C$5:$R$10,6,FALSE)</f>
        <v>53069791.193999998</v>
      </c>
      <c r="NF203" s="270">
        <f>NF202*HLOOKUP($NB$2,Standard_data!$C$5:$R$10,6,FALSE)</f>
        <v>0</v>
      </c>
      <c r="NG203" s="270">
        <f>NG202*HLOOKUP($NB$2,Standard_data!$C$5:$R$10,6,FALSE)</f>
        <v>0</v>
      </c>
      <c r="NH203" s="270">
        <f>NH202*HLOOKUP($NB$2,Standard_data!$C$5:$R$10,6,FALSE)</f>
        <v>0</v>
      </c>
      <c r="NI203" s="270">
        <f>NI202*HLOOKUP($NB$2,Standard_data!$C$5:$R$10,6,FALSE)</f>
        <v>0</v>
      </c>
      <c r="NJ203" s="270">
        <f>NJ202*HLOOKUP($NB$2,Standard_data!$C$5:$R$10,6,FALSE)</f>
        <v>0</v>
      </c>
      <c r="NK203" s="270">
        <f>NK202*HLOOKUP($NB$2,Standard_data!$C$5:$R$10,6,FALSE)</f>
        <v>0</v>
      </c>
      <c r="NL203" s="270">
        <f>NL202*HLOOKUP($NB$2,Standard_data!$C$5:$R$10,6,FALSE)</f>
        <v>0</v>
      </c>
      <c r="NM203" s="270">
        <f>NM202*HLOOKUP($NB$2,Standard_data!$C$5:$R$10,6,FALSE)</f>
        <v>0</v>
      </c>
      <c r="NN203" s="270">
        <f>NN202*HLOOKUP($NB$2,Standard_data!$C$5:$R$10,6,FALSE)</f>
        <v>0</v>
      </c>
      <c r="NO203" s="270">
        <f>NO202*HLOOKUP($NB$2,Standard_data!$C$5:$R$10,6,FALSE)</f>
        <v>0</v>
      </c>
      <c r="NP203" s="270">
        <f>NP202*HLOOKUP($NB$2,Standard_data!$C$5:$R$10,6,FALSE)</f>
        <v>0</v>
      </c>
      <c r="NQ203" s="270">
        <f>NQ202*HLOOKUP($NB$2,Standard_data!$C$5:$R$10,6,FALSE)</f>
        <v>0</v>
      </c>
      <c r="NR203" s="270">
        <f>NR202*HLOOKUP($NB$2,Standard_data!$C$5:$R$10,6,FALSE)</f>
        <v>0</v>
      </c>
      <c r="NS203" s="270">
        <f>NS202*HLOOKUP($NB$2,Standard_data!$C$5:$R$10,6,FALSE)</f>
        <v>0</v>
      </c>
      <c r="NT203" s="270">
        <f>NT202*HLOOKUP($NB$2,Standard_data!$C$5:$R$10,6,FALSE)</f>
        <v>0</v>
      </c>
      <c r="NU203" s="270">
        <f>NU202*HLOOKUP($NB$2,Standard_data!$C$5:$R$10,6,FALSE)</f>
        <v>0</v>
      </c>
      <c r="NV203" s="270">
        <f>NV202*HLOOKUP($NB$2,Standard_data!$C$5:$R$10,6,FALSE)</f>
        <v>0</v>
      </c>
      <c r="NW203" s="270">
        <f>NW202*HLOOKUP($NB$2,Standard_data!$C$5:$R$10,6,FALSE)</f>
        <v>0</v>
      </c>
      <c r="NX203" s="270">
        <f>NX202*HLOOKUP($NB$2,Standard_data!$C$5:$R$10,6,FALSE)</f>
        <v>0</v>
      </c>
      <c r="NY203" s="270">
        <f>NY202*HLOOKUP($NB$2,Standard_data!$C$5:$R$10,6,FALSE)</f>
        <v>0</v>
      </c>
      <c r="NZ203" s="270">
        <f>NZ202*HLOOKUP($NB$2,Standard_data!$C$5:$R$10,6,FALSE)</f>
        <v>0</v>
      </c>
      <c r="OA203" s="270">
        <f>OA202*HLOOKUP($NB$2,Standard_data!$C$5:$R$10,6,FALSE)</f>
        <v>0</v>
      </c>
      <c r="OB203" s="270">
        <f>OB202*HLOOKUP($NB$2,Standard_data!$C$5:$R$10,6,FALSE)</f>
        <v>0</v>
      </c>
      <c r="OC203" s="270">
        <f>OC202*HLOOKUP($NB$2,Standard_data!$C$5:$R$10,6,FALSE)</f>
        <v>0</v>
      </c>
      <c r="OD203" s="270">
        <f>OD202*HLOOKUP($NB$2,Standard_data!$C$5:$R$10,6,FALSE)</f>
        <v>0</v>
      </c>
      <c r="OE203" s="270">
        <f>OE202*HLOOKUP($NB$2,Standard_data!$C$5:$R$10,6,FALSE)</f>
        <v>0</v>
      </c>
      <c r="OF203" s="268">
        <f>OF202*HLOOKUP($NB$2,Standard_data!$C$5:$R$10,6,FALSE)</f>
        <v>53069791.193999998</v>
      </c>
      <c r="OG203" s="268"/>
      <c r="OH203" s="267"/>
      <c r="OI203" s="270">
        <f>OI202*HLOOKUP($OI$2,Standard_data!$C$5:$R$10,6,FALSE)</f>
        <v>65131097.724000007</v>
      </c>
      <c r="OJ203" s="270">
        <f>OJ202*HLOOKUP($OI$2,Standard_data!$C$5:$R$10,6,FALSE)</f>
        <v>65131097.724000007</v>
      </c>
      <c r="OK203" s="270">
        <f>OK202*HLOOKUP($OI$2,Standard_data!$C$5:$R$10,6,FALSE)</f>
        <v>0</v>
      </c>
      <c r="OL203" s="270">
        <f>OL202*HLOOKUP($OI$2,Standard_data!$C$5:$R$10,6,FALSE)</f>
        <v>74816837.964000002</v>
      </c>
      <c r="OM203" s="270">
        <f>OM202*HLOOKUP($OI$2,Standard_data!$C$5:$R$10,6,FALSE)</f>
        <v>0</v>
      </c>
      <c r="ON203" s="270">
        <f>ON202*HLOOKUP($OI$2,Standard_data!$C$5:$R$10,6,FALSE)</f>
        <v>0</v>
      </c>
      <c r="OO203" s="270">
        <f>OO202*HLOOKUP($OI$2,Standard_data!$C$5:$R$10,6,FALSE)</f>
        <v>0</v>
      </c>
      <c r="OP203" s="270">
        <f>OP202*HLOOKUP($OI$2,Standard_data!$C$5:$R$10,6,FALSE)</f>
        <v>0</v>
      </c>
      <c r="OQ203" s="270">
        <f>OQ202*HLOOKUP($OI$2,Standard_data!$C$5:$R$10,6,FALSE)</f>
        <v>0</v>
      </c>
      <c r="OR203" s="270">
        <f>OR202*HLOOKUP($OI$2,Standard_data!$C$5:$R$10,6,FALSE)</f>
        <v>0</v>
      </c>
      <c r="OS203" s="270">
        <f>OS202*HLOOKUP($OI$2,Standard_data!$C$5:$R$10,6,FALSE)</f>
        <v>0</v>
      </c>
      <c r="OT203" s="270">
        <f>OT202*HLOOKUP($OI$2,Standard_data!$C$5:$R$10,6,FALSE)</f>
        <v>0</v>
      </c>
      <c r="OU203" s="270">
        <f>OU202*HLOOKUP($OI$2,Standard_data!$C$5:$R$10,6,FALSE)</f>
        <v>0</v>
      </c>
      <c r="OV203" s="270">
        <f>OV202*HLOOKUP($OI$2,Standard_data!$C$5:$R$10,6,FALSE)</f>
        <v>0</v>
      </c>
      <c r="OW203" s="270">
        <f>OW202*HLOOKUP($OI$2,Standard_data!$C$5:$R$10,6,FALSE)</f>
        <v>0</v>
      </c>
      <c r="OX203" s="270">
        <f>OX202*HLOOKUP($OI$2,Standard_data!$C$5:$R$10,6,FALSE)</f>
        <v>0</v>
      </c>
      <c r="OY203" s="270">
        <f>OY202*HLOOKUP($OI$2,Standard_data!$C$5:$R$10,6,FALSE)</f>
        <v>0</v>
      </c>
      <c r="OZ203" s="270">
        <f>OZ202*HLOOKUP($OI$2,Standard_data!$C$5:$R$10,6,FALSE)</f>
        <v>0</v>
      </c>
      <c r="PA203" s="270">
        <f>PA202*HLOOKUP($OI$2,Standard_data!$C$5:$R$10,6,FALSE)</f>
        <v>0</v>
      </c>
      <c r="PB203" s="270">
        <f>PB202*HLOOKUP($OI$2,Standard_data!$C$5:$R$10,6,FALSE)</f>
        <v>0</v>
      </c>
      <c r="PC203" s="270">
        <f>PC202*HLOOKUP($OI$2,Standard_data!$C$5:$R$10,6,FALSE)</f>
        <v>0</v>
      </c>
      <c r="PD203" s="270">
        <f>PD202*HLOOKUP($OI$2,Standard_data!$C$5:$R$10,6,FALSE)</f>
        <v>0</v>
      </c>
      <c r="PE203" s="270">
        <f>PE202*HLOOKUP($OI$2,Standard_data!$C$5:$R$10,6,FALSE)</f>
        <v>0</v>
      </c>
      <c r="PF203" s="270">
        <f>PF202*HLOOKUP($OI$2,Standard_data!$C$5:$R$10,6,FALSE)</f>
        <v>0</v>
      </c>
      <c r="PG203" s="270">
        <f>PG202*HLOOKUP($OI$2,Standard_data!$C$5:$R$10,6,FALSE)</f>
        <v>0</v>
      </c>
      <c r="PH203" s="270">
        <f>PH202*HLOOKUP($OI$2,Standard_data!$C$5:$R$10,6,FALSE)</f>
        <v>0</v>
      </c>
      <c r="PI203" s="270">
        <f>PI202*HLOOKUP($OI$2,Standard_data!$C$5:$R$10,6,FALSE)</f>
        <v>0</v>
      </c>
      <c r="PJ203" s="270">
        <f>PJ202*HLOOKUP($OI$2,Standard_data!$C$5:$R$10,6,FALSE)</f>
        <v>0</v>
      </c>
      <c r="PK203" s="270">
        <f>PK202*HLOOKUP($OI$2,Standard_data!$C$5:$R$10,6,FALSE)</f>
        <v>0</v>
      </c>
      <c r="PL203" s="270">
        <f>PL202*HLOOKUP($OI$2,Standard_data!$C$5:$R$10,6,FALSE)</f>
        <v>0</v>
      </c>
      <c r="PM203" s="268">
        <f>PM202*HLOOKUP($OI$2,Standard_data!$C$5:$R$10,6,FALSE)</f>
        <v>74816837.964000002</v>
      </c>
      <c r="PN203" s="268"/>
      <c r="PO203" s="267"/>
      <c r="PP203" s="270">
        <f>PP202*HLOOKUP($PP$2,Standard_data!$C$5:$R$10,6,FALSE)</f>
        <v>79839454.166999996</v>
      </c>
      <c r="PQ203" s="270">
        <f>PQ202*HLOOKUP($PP$2,Standard_data!$C$5:$R$10,6,FALSE)</f>
        <v>0</v>
      </c>
      <c r="PR203" s="270">
        <f>PR202*HLOOKUP($PP$2,Standard_data!$C$5:$R$10,6,FALSE)</f>
        <v>0</v>
      </c>
      <c r="PS203" s="270">
        <f>PS202*HLOOKUP($PP$2,Standard_data!$C$5:$R$10,6,FALSE)</f>
        <v>0</v>
      </c>
      <c r="PT203" s="270">
        <f>PT202*HLOOKUP($PP$2,Standard_data!$C$5:$R$10,6,FALSE)</f>
        <v>0</v>
      </c>
      <c r="PU203" s="270">
        <f>PU202*HLOOKUP($PP$2,Standard_data!$C$5:$R$10,6,FALSE)</f>
        <v>0</v>
      </c>
      <c r="PV203" s="270">
        <f>PV202*HLOOKUP($PP$2,Standard_data!$C$5:$R$10,6,FALSE)</f>
        <v>0</v>
      </c>
      <c r="PW203" s="270">
        <f>PW202*HLOOKUP($PP$2,Standard_data!$C$5:$R$10,6,FALSE)</f>
        <v>0</v>
      </c>
      <c r="PX203" s="270">
        <f>PX202*HLOOKUP($PP$2,Standard_data!$C$5:$R$10,6,FALSE)</f>
        <v>0</v>
      </c>
      <c r="PY203" s="270">
        <f>PY202*HLOOKUP($PP$2,Standard_data!$C$5:$R$10,6,FALSE)</f>
        <v>0</v>
      </c>
      <c r="PZ203" s="270">
        <f>PZ202*HLOOKUP($PP$2,Standard_data!$C$5:$R$10,6,FALSE)</f>
        <v>0</v>
      </c>
      <c r="QA203" s="270">
        <f>QA202*HLOOKUP($PP$2,Standard_data!$C$5:$R$10,6,FALSE)</f>
        <v>0</v>
      </c>
      <c r="QB203" s="270">
        <f>QB202*HLOOKUP($PP$2,Standard_data!$C$5:$R$10,6,FALSE)</f>
        <v>0</v>
      </c>
      <c r="QC203" s="270">
        <f>QC202*HLOOKUP($PP$2,Standard_data!$C$5:$R$10,6,FALSE)</f>
        <v>0</v>
      </c>
      <c r="QD203" s="270">
        <f>QD202*HLOOKUP($PP$2,Standard_data!$C$5:$R$10,6,FALSE)</f>
        <v>0</v>
      </c>
      <c r="QE203" s="270">
        <f>QE202*HLOOKUP($PP$2,Standard_data!$C$5:$R$10,6,FALSE)</f>
        <v>0</v>
      </c>
      <c r="QF203" s="270">
        <f>QF202*HLOOKUP($PP$2,Standard_data!$C$5:$R$10,6,FALSE)</f>
        <v>0</v>
      </c>
      <c r="QG203" s="270">
        <f>QG202*HLOOKUP($PP$2,Standard_data!$C$5:$R$10,6,FALSE)</f>
        <v>0</v>
      </c>
      <c r="QH203" s="270">
        <f>QH202*HLOOKUP($PP$2,Standard_data!$C$5:$R$10,6,FALSE)</f>
        <v>0</v>
      </c>
      <c r="QI203" s="270">
        <f>QI202*HLOOKUP($PP$2,Standard_data!$C$5:$R$10,6,FALSE)</f>
        <v>0</v>
      </c>
      <c r="QJ203" s="270">
        <f>QJ202*HLOOKUP($PP$2,Standard_data!$C$5:$R$10,6,FALSE)</f>
        <v>0</v>
      </c>
      <c r="QK203" s="270">
        <f>QK202*HLOOKUP($PP$2,Standard_data!$C$5:$R$10,6,FALSE)</f>
        <v>0</v>
      </c>
      <c r="QL203" s="270">
        <f>QL202*HLOOKUP($PP$2,Standard_data!$C$5:$R$10,6,FALSE)</f>
        <v>0</v>
      </c>
      <c r="QM203" s="270">
        <f>QM202*HLOOKUP($PP$2,Standard_data!$C$5:$R$10,6,FALSE)</f>
        <v>0</v>
      </c>
      <c r="QN203" s="270">
        <f>QN202*HLOOKUP($PP$2,Standard_data!$C$5:$R$10,6,FALSE)</f>
        <v>0</v>
      </c>
      <c r="QO203" s="270">
        <f>QO202*HLOOKUP($PP$2,Standard_data!$C$5:$R$10,6,FALSE)</f>
        <v>0</v>
      </c>
      <c r="QP203" s="270">
        <f>QP202*HLOOKUP($PP$2,Standard_data!$C$5:$R$10,6,FALSE)</f>
        <v>0</v>
      </c>
      <c r="QQ203" s="270">
        <f>QQ202*HLOOKUP($PP$2,Standard_data!$C$5:$R$10,6,FALSE)</f>
        <v>0</v>
      </c>
      <c r="QR203" s="270">
        <f>QR202*HLOOKUP($PP$2,Standard_data!$C$5:$R$10,6,FALSE)</f>
        <v>0</v>
      </c>
      <c r="QS203" s="270">
        <f>QS202*HLOOKUP($PP$2,Standard_data!$C$5:$R$10,6,FALSE)</f>
        <v>0</v>
      </c>
      <c r="QT203" s="268">
        <f>QT202*HLOOKUP($PP$2,Standard_data!$C$5:$R$10,6,FALSE)</f>
        <v>79839454.166999996</v>
      </c>
      <c r="QU203" s="235"/>
      <c r="QV203" s="235"/>
      <c r="QW203" s="270">
        <f>QW202*HLOOKUP($QW$2,Standard_data!$C$5:$R$10,6,FALSE)</f>
        <v>0</v>
      </c>
      <c r="QX203" s="270">
        <f>QX202*HLOOKUP($QW$2,Standard_data!$C$5:$R$10,6,FALSE)</f>
        <v>0</v>
      </c>
      <c r="QY203" s="270">
        <f>QY202*HLOOKUP($QW$2,Standard_data!$C$5:$R$10,6,FALSE)</f>
        <v>0</v>
      </c>
      <c r="QZ203" s="270">
        <f>QZ202*HLOOKUP($QW$2,Standard_data!$C$5:$R$10,6,FALSE)</f>
        <v>0</v>
      </c>
      <c r="RA203" s="270">
        <f>RA202*HLOOKUP($QW$2,Standard_data!$C$5:$R$10,6,FALSE)</f>
        <v>0</v>
      </c>
      <c r="RB203" s="270">
        <f>RB202*HLOOKUP($QW$2,Standard_data!$C$5:$R$10,6,FALSE)</f>
        <v>0</v>
      </c>
      <c r="RC203" s="270">
        <f>RC202*HLOOKUP($QW$2,Standard_data!$C$5:$R$10,6,FALSE)</f>
        <v>0</v>
      </c>
      <c r="RD203" s="270">
        <f>RD202*HLOOKUP($QW$2,Standard_data!$C$5:$R$10,6,FALSE)</f>
        <v>0</v>
      </c>
      <c r="RE203" s="270">
        <f>RE202*HLOOKUP($QW$2,Standard_data!$C$5:$R$10,6,FALSE)</f>
        <v>0</v>
      </c>
      <c r="RF203" s="270">
        <f>RF202*HLOOKUP($QW$2,Standard_data!$C$5:$R$10,6,FALSE)</f>
        <v>0</v>
      </c>
      <c r="RG203" s="270">
        <f>RG202*HLOOKUP($QW$2,Standard_data!$C$5:$R$10,6,FALSE)</f>
        <v>0</v>
      </c>
      <c r="RH203" s="270">
        <f>RH202*HLOOKUP($QW$2,Standard_data!$C$5:$R$10,6,FALSE)</f>
        <v>0</v>
      </c>
      <c r="RI203" s="270">
        <f>RI202*HLOOKUP($QW$2,Standard_data!$C$5:$R$10,6,FALSE)</f>
        <v>0</v>
      </c>
      <c r="RJ203" s="270">
        <f>RJ202*HLOOKUP($QW$2,Standard_data!$C$5:$R$10,6,FALSE)</f>
        <v>0</v>
      </c>
      <c r="RK203" s="270">
        <f>RK202*HLOOKUP($QW$2,Standard_data!$C$5:$R$10,6,FALSE)</f>
        <v>0</v>
      </c>
      <c r="RL203" s="270">
        <f>RL202*HLOOKUP($QW$2,Standard_data!$C$5:$R$10,6,FALSE)</f>
        <v>0</v>
      </c>
      <c r="RM203" s="270">
        <f>RM202*HLOOKUP($QW$2,Standard_data!$C$5:$R$10,6,FALSE)</f>
        <v>0</v>
      </c>
      <c r="RN203" s="270">
        <f>RN202*HLOOKUP($QW$2,Standard_data!$C$5:$R$10,6,FALSE)</f>
        <v>0</v>
      </c>
      <c r="RO203" s="270">
        <f>RO202*HLOOKUP($QW$2,Standard_data!$C$5:$R$10,6,FALSE)</f>
        <v>0</v>
      </c>
      <c r="RP203" s="270">
        <f>RP202*HLOOKUP($QW$2,Standard_data!$C$5:$R$10,6,FALSE)</f>
        <v>0</v>
      </c>
      <c r="RQ203" s="270">
        <f>RQ202*HLOOKUP($QW$2,Standard_data!$C$5:$R$10,6,FALSE)</f>
        <v>0</v>
      </c>
      <c r="RR203" s="270">
        <f>RR202*HLOOKUP($QW$2,Standard_data!$C$5:$R$10,6,FALSE)</f>
        <v>0</v>
      </c>
      <c r="RS203" s="270">
        <f>RS202*HLOOKUP($QW$2,Standard_data!$C$5:$R$10,6,FALSE)</f>
        <v>0</v>
      </c>
      <c r="RT203" s="270">
        <f>RT202*HLOOKUP($QW$2,Standard_data!$C$5:$R$10,6,FALSE)</f>
        <v>0</v>
      </c>
      <c r="RU203" s="270">
        <f>RU202*HLOOKUP($QW$2,Standard_data!$C$5:$R$10,6,FALSE)</f>
        <v>0</v>
      </c>
      <c r="RV203" s="270">
        <f>RV202*HLOOKUP($QW$2,Standard_data!$C$5:$R$10,6,FALSE)</f>
        <v>0</v>
      </c>
      <c r="RW203" s="270">
        <f>RW202*HLOOKUP($QW$2,Standard_data!$C$5:$R$10,6,FALSE)</f>
        <v>0</v>
      </c>
      <c r="RX203" s="270">
        <f>RX202*HLOOKUP($QW$2,Standard_data!$C$5:$R$10,6,FALSE)</f>
        <v>0</v>
      </c>
      <c r="RY203" s="270">
        <f>RY202*HLOOKUP($QW$2,Standard_data!$C$5:$R$10,6,FALSE)</f>
        <v>0</v>
      </c>
      <c r="RZ203" s="270">
        <f>RZ202*HLOOKUP($QW$2,Standard_data!$C$5:$R$10,6,FALSE)</f>
        <v>0</v>
      </c>
      <c r="SA203" s="270">
        <f>SA202*HLOOKUP($QW$2,Standard_data!$C$5:$R$10,6,FALSE)</f>
        <v>0</v>
      </c>
    </row>
    <row r="204" spans="1:495" s="347" customFormat="1" ht="15" collapsed="1">
      <c r="A204" s="603">
        <f t="shared" si="349"/>
        <v>192</v>
      </c>
      <c r="B204" s="483" t="s">
        <v>200</v>
      </c>
      <c r="C204" s="343">
        <f>SUM(C202:C203)</f>
        <v>0</v>
      </c>
      <c r="D204" s="344">
        <f t="shared" ref="D204:AG204" si="950">SUM(D202:D203)</f>
        <v>0</v>
      </c>
      <c r="E204" s="344">
        <f t="shared" si="950"/>
        <v>0</v>
      </c>
      <c r="F204" s="344">
        <f t="shared" si="950"/>
        <v>0</v>
      </c>
      <c r="G204" s="344">
        <f t="shared" si="950"/>
        <v>0</v>
      </c>
      <c r="H204" s="344">
        <f t="shared" si="950"/>
        <v>0</v>
      </c>
      <c r="I204" s="344">
        <f t="shared" ref="I204" si="951">SUM(I202:I203)</f>
        <v>0</v>
      </c>
      <c r="J204" s="344">
        <f t="shared" ref="J204:K204" si="952">SUM(J202:J203)</f>
        <v>0</v>
      </c>
      <c r="K204" s="344">
        <f t="shared" si="952"/>
        <v>0</v>
      </c>
      <c r="L204" s="344">
        <f t="shared" si="950"/>
        <v>0</v>
      </c>
      <c r="M204" s="344">
        <f t="shared" ref="M204:N204" si="953">SUM(M202:M203)</f>
        <v>0</v>
      </c>
      <c r="N204" s="344">
        <f t="shared" si="953"/>
        <v>0</v>
      </c>
      <c r="O204" s="344">
        <f t="shared" ref="O204:P204" si="954">SUM(O202:O203)</f>
        <v>0</v>
      </c>
      <c r="P204" s="344">
        <f t="shared" si="954"/>
        <v>0</v>
      </c>
      <c r="Q204" s="344">
        <f t="shared" si="950"/>
        <v>0</v>
      </c>
      <c r="R204" s="344">
        <f t="shared" ref="R204:S204" si="955">SUM(R202:R203)</f>
        <v>0</v>
      </c>
      <c r="S204" s="344">
        <f t="shared" si="955"/>
        <v>0</v>
      </c>
      <c r="T204" s="344">
        <f t="shared" si="950"/>
        <v>0</v>
      </c>
      <c r="U204" s="344">
        <f t="shared" ref="U204:V204" si="956">SUM(U202:U203)</f>
        <v>0</v>
      </c>
      <c r="V204" s="344">
        <f t="shared" si="956"/>
        <v>0</v>
      </c>
      <c r="W204" s="344">
        <f t="shared" si="950"/>
        <v>0</v>
      </c>
      <c r="X204" s="344">
        <f t="shared" si="950"/>
        <v>0</v>
      </c>
      <c r="Y204" s="344">
        <f t="shared" si="950"/>
        <v>0</v>
      </c>
      <c r="Z204" s="344">
        <f t="shared" ref="Z204:AA204" si="957">SUM(Z202:Z203)</f>
        <v>0</v>
      </c>
      <c r="AA204" s="344">
        <f t="shared" si="957"/>
        <v>0</v>
      </c>
      <c r="AB204" s="344">
        <f t="shared" si="950"/>
        <v>0</v>
      </c>
      <c r="AC204" s="344">
        <f t="shared" ref="AC204:AD204" si="958">SUM(AC202:AC203)</f>
        <v>0</v>
      </c>
      <c r="AD204" s="344">
        <f t="shared" si="958"/>
        <v>0</v>
      </c>
      <c r="AE204" s="344">
        <f t="shared" si="950"/>
        <v>0</v>
      </c>
      <c r="AF204" s="344">
        <f t="shared" si="950"/>
        <v>0</v>
      </c>
      <c r="AG204" s="344">
        <f t="shared" si="950"/>
        <v>0</v>
      </c>
      <c r="AH204" s="345"/>
      <c r="AI204" s="345"/>
      <c r="AJ204" s="344">
        <f>SUM(AJ202:AJ203)</f>
        <v>0</v>
      </c>
      <c r="AK204" s="344">
        <f t="shared" ref="AK204:BN204" si="959">SUM(AK202:AK203)</f>
        <v>0</v>
      </c>
      <c r="AL204" s="344">
        <f t="shared" si="959"/>
        <v>0</v>
      </c>
      <c r="AM204" s="344">
        <f t="shared" si="959"/>
        <v>0</v>
      </c>
      <c r="AN204" s="344">
        <f t="shared" ref="AN204" si="960">SUM(AN202:AN203)</f>
        <v>0</v>
      </c>
      <c r="AO204" s="344">
        <f t="shared" si="959"/>
        <v>0</v>
      </c>
      <c r="AP204" s="344">
        <f t="shared" ref="AP204:AR204" si="961">SUM(AP202:AP203)</f>
        <v>0</v>
      </c>
      <c r="AQ204" s="344">
        <f t="shared" si="961"/>
        <v>0</v>
      </c>
      <c r="AR204" s="344">
        <f t="shared" si="961"/>
        <v>0</v>
      </c>
      <c r="AS204" s="344">
        <f t="shared" si="959"/>
        <v>0</v>
      </c>
      <c r="AT204" s="344">
        <f t="shared" si="959"/>
        <v>0</v>
      </c>
      <c r="AU204" s="344">
        <f t="shared" si="959"/>
        <v>0</v>
      </c>
      <c r="AV204" s="344">
        <f t="shared" ref="AV204:AX204" si="962">SUM(AV202:AV203)</f>
        <v>0</v>
      </c>
      <c r="AW204" s="344">
        <f t="shared" si="962"/>
        <v>0</v>
      </c>
      <c r="AX204" s="344">
        <f t="shared" si="962"/>
        <v>0</v>
      </c>
      <c r="AY204" s="344">
        <f t="shared" si="959"/>
        <v>0</v>
      </c>
      <c r="AZ204" s="344">
        <f t="shared" ref="AZ204:BA204" si="963">SUM(AZ202:AZ203)</f>
        <v>0</v>
      </c>
      <c r="BA204" s="344">
        <f t="shared" si="963"/>
        <v>0</v>
      </c>
      <c r="BB204" s="344">
        <f t="shared" si="959"/>
        <v>0</v>
      </c>
      <c r="BC204" s="344">
        <f t="shared" si="959"/>
        <v>0</v>
      </c>
      <c r="BD204" s="344">
        <f t="shared" si="959"/>
        <v>0</v>
      </c>
      <c r="BE204" s="344">
        <f t="shared" si="959"/>
        <v>0</v>
      </c>
      <c r="BF204" s="344">
        <f t="shared" si="959"/>
        <v>0</v>
      </c>
      <c r="BG204" s="344">
        <f t="shared" si="959"/>
        <v>0</v>
      </c>
      <c r="BH204" s="344">
        <f t="shared" si="959"/>
        <v>0</v>
      </c>
      <c r="BI204" s="344">
        <f t="shared" si="959"/>
        <v>0</v>
      </c>
      <c r="BJ204" s="344">
        <f t="shared" si="959"/>
        <v>0</v>
      </c>
      <c r="BK204" s="344">
        <f t="shared" si="959"/>
        <v>0</v>
      </c>
      <c r="BL204" s="344">
        <f t="shared" si="959"/>
        <v>0</v>
      </c>
      <c r="BM204" s="344">
        <f t="shared" si="959"/>
        <v>0</v>
      </c>
      <c r="BN204" s="344">
        <f t="shared" si="959"/>
        <v>0</v>
      </c>
      <c r="BO204" s="345"/>
      <c r="BP204" s="345"/>
      <c r="BQ204" s="344">
        <f>SUM(BQ202:BQ203)</f>
        <v>0</v>
      </c>
      <c r="BR204" s="344">
        <f t="shared" ref="BR204:CU204" si="964">SUM(BR202:BR203)</f>
        <v>0</v>
      </c>
      <c r="BS204" s="344">
        <f t="shared" ref="BS204:BW204" si="965">SUM(BS202:BS203)</f>
        <v>0</v>
      </c>
      <c r="BT204" s="344">
        <f t="shared" si="965"/>
        <v>0</v>
      </c>
      <c r="BU204" s="344">
        <f t="shared" si="965"/>
        <v>0</v>
      </c>
      <c r="BV204" s="344">
        <f t="shared" si="965"/>
        <v>0</v>
      </c>
      <c r="BW204" s="344">
        <f t="shared" si="965"/>
        <v>0</v>
      </c>
      <c r="BX204" s="344">
        <f t="shared" si="964"/>
        <v>0</v>
      </c>
      <c r="BY204" s="344">
        <f t="shared" si="964"/>
        <v>0</v>
      </c>
      <c r="BZ204" s="344">
        <f t="shared" ref="BZ204" si="966">SUM(BZ202:BZ203)</f>
        <v>0</v>
      </c>
      <c r="CA204" s="344">
        <f t="shared" ref="CA204:CB204" si="967">SUM(CA202:CA203)</f>
        <v>0</v>
      </c>
      <c r="CB204" s="344">
        <f t="shared" si="967"/>
        <v>0</v>
      </c>
      <c r="CC204" s="344">
        <f t="shared" si="964"/>
        <v>0</v>
      </c>
      <c r="CD204" s="344">
        <f t="shared" si="964"/>
        <v>0</v>
      </c>
      <c r="CE204" s="344">
        <f t="shared" ref="CE204" si="968">SUM(CE202:CE203)</f>
        <v>0</v>
      </c>
      <c r="CF204" s="344">
        <f t="shared" ref="CF204:CH204" si="969">SUM(CF202:CF203)</f>
        <v>0</v>
      </c>
      <c r="CG204" s="344">
        <f t="shared" si="964"/>
        <v>0</v>
      </c>
      <c r="CH204" s="344">
        <f t="shared" si="969"/>
        <v>0</v>
      </c>
      <c r="CI204" s="344">
        <f t="shared" si="964"/>
        <v>0</v>
      </c>
      <c r="CJ204" s="344">
        <f t="shared" si="964"/>
        <v>0</v>
      </c>
      <c r="CK204" s="344">
        <f t="shared" si="964"/>
        <v>0</v>
      </c>
      <c r="CL204" s="344">
        <f t="shared" si="964"/>
        <v>0</v>
      </c>
      <c r="CM204" s="344">
        <f t="shared" si="964"/>
        <v>0</v>
      </c>
      <c r="CN204" s="344">
        <f t="shared" si="964"/>
        <v>0</v>
      </c>
      <c r="CO204" s="344">
        <f t="shared" si="964"/>
        <v>0</v>
      </c>
      <c r="CP204" s="344">
        <f t="shared" si="964"/>
        <v>0</v>
      </c>
      <c r="CQ204" s="344">
        <f t="shared" si="964"/>
        <v>0</v>
      </c>
      <c r="CR204" s="344">
        <f t="shared" si="964"/>
        <v>0</v>
      </c>
      <c r="CS204" s="344">
        <f t="shared" si="964"/>
        <v>0</v>
      </c>
      <c r="CT204" s="344">
        <f t="shared" si="964"/>
        <v>0</v>
      </c>
      <c r="CU204" s="344">
        <f t="shared" si="964"/>
        <v>0</v>
      </c>
      <c r="CV204" s="345"/>
      <c r="CW204" s="345"/>
      <c r="CX204" s="344">
        <f>SUM(CX202:CX203)</f>
        <v>0</v>
      </c>
      <c r="CY204" s="344">
        <f t="shared" ref="CY204:EB204" si="970">SUM(CY202:CY203)</f>
        <v>0</v>
      </c>
      <c r="CZ204" s="344">
        <f t="shared" si="970"/>
        <v>0</v>
      </c>
      <c r="DA204" s="344">
        <f t="shared" si="970"/>
        <v>0</v>
      </c>
      <c r="DB204" s="344">
        <f t="shared" si="970"/>
        <v>0</v>
      </c>
      <c r="DC204" s="344">
        <f t="shared" si="970"/>
        <v>0</v>
      </c>
      <c r="DD204" s="344">
        <f t="shared" ref="DD204:DG204" si="971">SUM(DD202:DD203)</f>
        <v>0</v>
      </c>
      <c r="DE204" s="344">
        <f t="shared" si="971"/>
        <v>0</v>
      </c>
      <c r="DF204" s="344">
        <f t="shared" si="971"/>
        <v>0</v>
      </c>
      <c r="DG204" s="344">
        <f t="shared" si="971"/>
        <v>0</v>
      </c>
      <c r="DH204" s="344">
        <f t="shared" si="970"/>
        <v>0</v>
      </c>
      <c r="DI204" s="344">
        <f t="shared" si="970"/>
        <v>0</v>
      </c>
      <c r="DJ204" s="344">
        <f t="shared" ref="DJ204:DK204" si="972">SUM(DJ202:DJ203)</f>
        <v>0</v>
      </c>
      <c r="DK204" s="344">
        <f t="shared" si="972"/>
        <v>0</v>
      </c>
      <c r="DL204" s="344">
        <f t="shared" ref="DL204" si="973">SUM(DL202:DL203)</f>
        <v>0</v>
      </c>
      <c r="DM204" s="344">
        <f t="shared" ref="DM204:DO204" si="974">SUM(DM202:DM203)</f>
        <v>0</v>
      </c>
      <c r="DN204" s="344">
        <f t="shared" si="970"/>
        <v>0</v>
      </c>
      <c r="DO204" s="344">
        <f t="shared" si="974"/>
        <v>0</v>
      </c>
      <c r="DP204" s="344">
        <f t="shared" si="970"/>
        <v>0</v>
      </c>
      <c r="DQ204" s="344">
        <f t="shared" si="970"/>
        <v>0</v>
      </c>
      <c r="DR204" s="344">
        <f t="shared" si="970"/>
        <v>0</v>
      </c>
      <c r="DS204" s="344">
        <f t="shared" si="970"/>
        <v>0</v>
      </c>
      <c r="DT204" s="344">
        <f t="shared" si="970"/>
        <v>0</v>
      </c>
      <c r="DU204" s="344">
        <f t="shared" si="970"/>
        <v>0</v>
      </c>
      <c r="DV204" s="344">
        <f t="shared" si="970"/>
        <v>0</v>
      </c>
      <c r="DW204" s="344">
        <f t="shared" si="970"/>
        <v>0</v>
      </c>
      <c r="DX204" s="344">
        <f t="shared" si="970"/>
        <v>0</v>
      </c>
      <c r="DY204" s="344">
        <f t="shared" si="970"/>
        <v>0</v>
      </c>
      <c r="DZ204" s="344">
        <f t="shared" si="970"/>
        <v>0</v>
      </c>
      <c r="EA204" s="344">
        <f t="shared" si="970"/>
        <v>0</v>
      </c>
      <c r="EB204" s="344">
        <f t="shared" si="970"/>
        <v>0</v>
      </c>
      <c r="EC204" s="345"/>
      <c r="ED204" s="345"/>
      <c r="EE204" s="344">
        <f>SUM(EE202:EE203)</f>
        <v>0</v>
      </c>
      <c r="EF204" s="344">
        <f t="shared" ref="EF204:FI204" si="975">SUM(EF202:EF203)</f>
        <v>0</v>
      </c>
      <c r="EG204" s="344">
        <f t="shared" si="975"/>
        <v>0</v>
      </c>
      <c r="EH204" s="344">
        <f t="shared" si="975"/>
        <v>0</v>
      </c>
      <c r="EI204" s="344">
        <f t="shared" si="975"/>
        <v>0</v>
      </c>
      <c r="EJ204" s="344">
        <f t="shared" si="975"/>
        <v>0</v>
      </c>
      <c r="EK204" s="344">
        <f t="shared" ref="EK204:EN204" si="976">SUM(EK202:EK203)</f>
        <v>0</v>
      </c>
      <c r="EL204" s="344">
        <f t="shared" si="976"/>
        <v>0</v>
      </c>
      <c r="EM204" s="344">
        <f t="shared" si="976"/>
        <v>0</v>
      </c>
      <c r="EN204" s="344">
        <f t="shared" si="976"/>
        <v>0</v>
      </c>
      <c r="EO204" s="344">
        <f t="shared" si="975"/>
        <v>0</v>
      </c>
      <c r="EP204" s="344">
        <f t="shared" si="975"/>
        <v>0</v>
      </c>
      <c r="EQ204" s="344">
        <f t="shared" si="975"/>
        <v>0</v>
      </c>
      <c r="ER204" s="344">
        <f t="shared" ref="ER204" si="977">SUM(ER202:ER203)</f>
        <v>0</v>
      </c>
      <c r="ES204" s="344">
        <f t="shared" ref="ES204:EU204" si="978">SUM(ES202:ES203)</f>
        <v>0</v>
      </c>
      <c r="ET204" s="344">
        <f t="shared" si="978"/>
        <v>0</v>
      </c>
      <c r="EU204" s="344">
        <f t="shared" si="978"/>
        <v>0</v>
      </c>
      <c r="EV204" s="344">
        <f t="shared" si="975"/>
        <v>0</v>
      </c>
      <c r="EW204" s="344">
        <f t="shared" si="975"/>
        <v>0</v>
      </c>
      <c r="EX204" s="344">
        <f t="shared" si="975"/>
        <v>0</v>
      </c>
      <c r="EY204" s="344">
        <f t="shared" si="975"/>
        <v>0</v>
      </c>
      <c r="EZ204" s="344">
        <f t="shared" si="975"/>
        <v>0</v>
      </c>
      <c r="FA204" s="344">
        <f t="shared" si="975"/>
        <v>0</v>
      </c>
      <c r="FB204" s="344">
        <f t="shared" si="975"/>
        <v>0</v>
      </c>
      <c r="FC204" s="344">
        <f t="shared" si="975"/>
        <v>0</v>
      </c>
      <c r="FD204" s="344">
        <f t="shared" si="975"/>
        <v>0</v>
      </c>
      <c r="FE204" s="344">
        <f t="shared" si="975"/>
        <v>0</v>
      </c>
      <c r="FF204" s="344">
        <f t="shared" si="975"/>
        <v>0</v>
      </c>
      <c r="FG204" s="344">
        <f t="shared" si="975"/>
        <v>0</v>
      </c>
      <c r="FH204" s="344">
        <f t="shared" si="975"/>
        <v>0</v>
      </c>
      <c r="FI204" s="344">
        <f t="shared" si="975"/>
        <v>0</v>
      </c>
      <c r="FJ204" s="345"/>
      <c r="FK204" s="345"/>
      <c r="FL204" s="344">
        <f>SUM(FL202:FL203)</f>
        <v>0</v>
      </c>
      <c r="FM204" s="344">
        <f t="shared" ref="FM204:GB204" si="979">SUM(FM202:FM203)</f>
        <v>0</v>
      </c>
      <c r="FN204" s="344">
        <f t="shared" si="979"/>
        <v>0</v>
      </c>
      <c r="FO204" s="344">
        <f t="shared" si="979"/>
        <v>0</v>
      </c>
      <c r="FP204" s="344">
        <f t="shared" si="979"/>
        <v>0</v>
      </c>
      <c r="FQ204" s="344">
        <f t="shared" si="979"/>
        <v>0</v>
      </c>
      <c r="FR204" s="344">
        <f t="shared" ref="FR204:FU204" si="980">SUM(FR202:FR203)</f>
        <v>0</v>
      </c>
      <c r="FS204" s="344">
        <f t="shared" si="980"/>
        <v>0</v>
      </c>
      <c r="FT204" s="344">
        <f t="shared" si="980"/>
        <v>0</v>
      </c>
      <c r="FU204" s="344">
        <f t="shared" si="980"/>
        <v>0</v>
      </c>
      <c r="FV204" s="344">
        <f t="shared" si="979"/>
        <v>0</v>
      </c>
      <c r="FW204" s="344">
        <f t="shared" si="979"/>
        <v>0</v>
      </c>
      <c r="FX204" s="344">
        <f t="shared" ref="FX204:FY204" si="981">SUM(FX202:FX203)</f>
        <v>0</v>
      </c>
      <c r="FY204" s="344">
        <f t="shared" si="981"/>
        <v>0</v>
      </c>
      <c r="FZ204" s="344">
        <f t="shared" ref="FZ204:GA204" si="982">SUM(FZ202:FZ203)</f>
        <v>0</v>
      </c>
      <c r="GA204" s="344">
        <f t="shared" si="982"/>
        <v>0</v>
      </c>
      <c r="GB204" s="344">
        <f t="shared" si="979"/>
        <v>0</v>
      </c>
      <c r="GC204" s="344">
        <f t="shared" ref="GC204:GP204" si="983">SUM(GC202:GC203)</f>
        <v>0</v>
      </c>
      <c r="GD204" s="344">
        <f t="shared" si="983"/>
        <v>0</v>
      </c>
      <c r="GE204" s="344">
        <f t="shared" si="983"/>
        <v>0</v>
      </c>
      <c r="GF204" s="344">
        <f t="shared" si="983"/>
        <v>0</v>
      </c>
      <c r="GG204" s="344">
        <f t="shared" si="983"/>
        <v>0</v>
      </c>
      <c r="GH204" s="344">
        <f t="shared" si="983"/>
        <v>0</v>
      </c>
      <c r="GI204" s="344">
        <f t="shared" ref="GI204" si="984">SUM(GI202:GI203)</f>
        <v>0</v>
      </c>
      <c r="GJ204" s="344">
        <f t="shared" si="983"/>
        <v>0</v>
      </c>
      <c r="GK204" s="344">
        <f t="shared" si="983"/>
        <v>0</v>
      </c>
      <c r="GL204" s="344">
        <f t="shared" si="983"/>
        <v>0</v>
      </c>
      <c r="GM204" s="344">
        <f t="shared" si="983"/>
        <v>0</v>
      </c>
      <c r="GN204" s="344">
        <f t="shared" si="983"/>
        <v>0</v>
      </c>
      <c r="GO204" s="344">
        <f t="shared" si="983"/>
        <v>0</v>
      </c>
      <c r="GP204" s="344">
        <f t="shared" si="983"/>
        <v>0</v>
      </c>
      <c r="GQ204" s="345"/>
      <c r="GR204" s="345"/>
      <c r="GS204" s="344"/>
      <c r="GT204" s="344"/>
      <c r="GU204" s="344"/>
      <c r="GV204" s="344"/>
      <c r="GW204" s="344"/>
      <c r="GX204" s="344"/>
      <c r="GY204" s="344"/>
      <c r="GZ204" s="344"/>
      <c r="HA204" s="344"/>
      <c r="HB204" s="344"/>
      <c r="HC204" s="344"/>
      <c r="HD204" s="344"/>
      <c r="HE204" s="344"/>
      <c r="HF204" s="344"/>
      <c r="HG204" s="344"/>
      <c r="HH204" s="344"/>
      <c r="HI204" s="344"/>
      <c r="HJ204" s="344"/>
      <c r="HK204" s="344"/>
      <c r="HL204" s="344"/>
      <c r="HM204" s="344"/>
      <c r="HN204" s="344"/>
      <c r="HO204" s="344"/>
      <c r="HP204" s="344"/>
      <c r="HQ204" s="344"/>
      <c r="HR204" s="344"/>
      <c r="HS204" s="344"/>
      <c r="HT204" s="344"/>
      <c r="HU204" s="344"/>
      <c r="HV204" s="344"/>
      <c r="HW204" s="348"/>
      <c r="HX204" s="591"/>
      <c r="HZ204" s="344">
        <f>SUM(HZ202:HZ203)</f>
        <v>339786483.597</v>
      </c>
      <c r="IA204" s="344">
        <f t="shared" ref="IA204:IN204" si="985">SUM(IA202:IA203)</f>
        <v>339786483.597</v>
      </c>
      <c r="IB204" s="344">
        <f t="shared" ref="IB204:IE204" si="986">SUM(IB202:IB203)</f>
        <v>0</v>
      </c>
      <c r="IC204" s="344">
        <f t="shared" si="986"/>
        <v>367488605.51699996</v>
      </c>
      <c r="ID204" s="344">
        <f t="shared" si="986"/>
        <v>0</v>
      </c>
      <c r="IE204" s="344">
        <f t="shared" si="986"/>
        <v>372620075.81699997</v>
      </c>
      <c r="IF204" s="344">
        <f t="shared" si="985"/>
        <v>0</v>
      </c>
      <c r="IG204" s="344">
        <f t="shared" si="985"/>
        <v>0</v>
      </c>
      <c r="IH204" s="344">
        <f t="shared" si="985"/>
        <v>0</v>
      </c>
      <c r="II204" s="344">
        <f t="shared" si="985"/>
        <v>1471044828.066</v>
      </c>
      <c r="IJ204" s="344">
        <f t="shared" ref="IJ204:IM204" si="987">SUM(IJ202:IJ203)</f>
        <v>0</v>
      </c>
      <c r="IK204" s="344">
        <f t="shared" si="987"/>
        <v>0</v>
      </c>
      <c r="IL204" s="344">
        <f t="shared" si="987"/>
        <v>0</v>
      </c>
      <c r="IM204" s="344">
        <f t="shared" si="987"/>
        <v>0</v>
      </c>
      <c r="IN204" s="344">
        <f t="shared" si="985"/>
        <v>371366358.06599998</v>
      </c>
      <c r="IO204" s="344">
        <f t="shared" ref="IO204:IQ204" si="988">SUM(IO202:IO203)</f>
        <v>0</v>
      </c>
      <c r="IP204" s="344">
        <f t="shared" ref="IP204:JD204" si="989">SUM(IP202:IP203)</f>
        <v>0</v>
      </c>
      <c r="IQ204" s="344">
        <f t="shared" si="988"/>
        <v>0</v>
      </c>
      <c r="IR204" s="344">
        <f t="shared" si="989"/>
        <v>0</v>
      </c>
      <c r="IS204" s="344">
        <f t="shared" si="989"/>
        <v>0</v>
      </c>
      <c r="IT204" s="344">
        <f t="shared" si="989"/>
        <v>0</v>
      </c>
      <c r="IU204" s="344">
        <f t="shared" si="989"/>
        <v>0</v>
      </c>
      <c r="IV204" s="344">
        <f t="shared" si="989"/>
        <v>0</v>
      </c>
      <c r="IW204" s="344">
        <f t="shared" ref="IW204" si="990">SUM(IW202:IW203)</f>
        <v>0</v>
      </c>
      <c r="IX204" s="344">
        <f t="shared" si="989"/>
        <v>0</v>
      </c>
      <c r="IY204" s="344">
        <f t="shared" si="989"/>
        <v>0</v>
      </c>
      <c r="IZ204" s="344">
        <f t="shared" si="989"/>
        <v>0</v>
      </c>
      <c r="JA204" s="344">
        <f t="shared" si="989"/>
        <v>0</v>
      </c>
      <c r="JB204" s="344">
        <f t="shared" si="989"/>
        <v>0</v>
      </c>
      <c r="JC204" s="348">
        <f t="shared" si="989"/>
        <v>0</v>
      </c>
      <c r="JD204" s="344">
        <f t="shared" si="989"/>
        <v>371366358.06599998</v>
      </c>
      <c r="JE204" s="589"/>
      <c r="JG204" s="344">
        <f>SUM(JG202:JG203)</f>
        <v>205286583.18959999</v>
      </c>
      <c r="JH204" s="344">
        <f t="shared" ref="JH204:JW204" si="991">SUM(JH202:JH203)</f>
        <v>205286583.18959999</v>
      </c>
      <c r="JI204" s="344">
        <f t="shared" si="991"/>
        <v>0</v>
      </c>
      <c r="JJ204" s="344">
        <f t="shared" si="991"/>
        <v>272479509.38999999</v>
      </c>
      <c r="JK204" s="344">
        <f t="shared" si="991"/>
        <v>0</v>
      </c>
      <c r="JL204" s="344">
        <f t="shared" si="991"/>
        <v>272479507.69050002</v>
      </c>
      <c r="JM204" s="344">
        <f t="shared" ref="JM204:JP204" si="992">SUM(JM202:JM203)</f>
        <v>0</v>
      </c>
      <c r="JN204" s="344">
        <f t="shared" si="992"/>
        <v>0</v>
      </c>
      <c r="JO204" s="344">
        <f t="shared" si="992"/>
        <v>0</v>
      </c>
      <c r="JP204" s="344">
        <f t="shared" si="992"/>
        <v>0</v>
      </c>
      <c r="JQ204" s="344">
        <f t="shared" si="991"/>
        <v>0</v>
      </c>
      <c r="JR204" s="344">
        <f t="shared" si="991"/>
        <v>0</v>
      </c>
      <c r="JS204" s="344">
        <f t="shared" ref="JS204:JT204" si="993">SUM(JS202:JS203)</f>
        <v>0</v>
      </c>
      <c r="JT204" s="344">
        <f t="shared" si="993"/>
        <v>0</v>
      </c>
      <c r="JU204" s="344">
        <f t="shared" ref="JU204:JV204" si="994">SUM(JU202:JU203)</f>
        <v>0</v>
      </c>
      <c r="JV204" s="344">
        <f t="shared" si="994"/>
        <v>0</v>
      </c>
      <c r="JW204" s="344">
        <f t="shared" si="991"/>
        <v>0</v>
      </c>
      <c r="JX204" s="344">
        <f t="shared" ref="JX204:KK204" si="995">SUM(JX202:JX203)</f>
        <v>0</v>
      </c>
      <c r="JY204" s="344">
        <f t="shared" si="995"/>
        <v>0</v>
      </c>
      <c r="JZ204" s="344">
        <f t="shared" si="995"/>
        <v>0</v>
      </c>
      <c r="KA204" s="344">
        <f t="shared" si="995"/>
        <v>0</v>
      </c>
      <c r="KB204" s="344">
        <f t="shared" si="995"/>
        <v>0</v>
      </c>
      <c r="KC204" s="344">
        <f t="shared" si="995"/>
        <v>0</v>
      </c>
      <c r="KD204" s="344">
        <f t="shared" ref="KD204" si="996">SUM(KD202:KD203)</f>
        <v>0</v>
      </c>
      <c r="KE204" s="344">
        <f t="shared" si="995"/>
        <v>0</v>
      </c>
      <c r="KF204" s="344">
        <f t="shared" si="995"/>
        <v>0</v>
      </c>
      <c r="KG204" s="344">
        <f t="shared" si="995"/>
        <v>0</v>
      </c>
      <c r="KH204" s="344">
        <f t="shared" si="995"/>
        <v>0</v>
      </c>
      <c r="KI204" s="344">
        <f t="shared" si="995"/>
        <v>0</v>
      </c>
      <c r="KJ204" s="344">
        <f t="shared" si="995"/>
        <v>0</v>
      </c>
      <c r="KK204" s="348">
        <f t="shared" si="995"/>
        <v>272452984.61370003</v>
      </c>
      <c r="KL204" s="589"/>
      <c r="KN204" s="344">
        <f>SUM(KN202:KN203)</f>
        <v>202220303.99175</v>
      </c>
      <c r="KO204" s="344">
        <f t="shared" ref="KO204:LB204" si="997">SUM(KO202:KO203)</f>
        <v>47892370.33275</v>
      </c>
      <c r="KP204" s="344">
        <f t="shared" ref="KP204:KS204" si="998">SUM(KP202:KP203)</f>
        <v>0</v>
      </c>
      <c r="KQ204" s="344">
        <f t="shared" si="998"/>
        <v>162151942.64074999</v>
      </c>
      <c r="KR204" s="344">
        <f t="shared" si="998"/>
        <v>0</v>
      </c>
      <c r="KS204" s="344">
        <f t="shared" si="998"/>
        <v>120583979.46675</v>
      </c>
      <c r="KT204" s="344">
        <f t="shared" si="997"/>
        <v>0</v>
      </c>
      <c r="KU204" s="344">
        <f t="shared" si="997"/>
        <v>0</v>
      </c>
      <c r="KV204" s="344">
        <f t="shared" si="997"/>
        <v>0</v>
      </c>
      <c r="KW204" s="344">
        <f t="shared" si="997"/>
        <v>0</v>
      </c>
      <c r="KX204" s="344">
        <f t="shared" ref="KX204:LA204" si="999">SUM(KX202:KX203)</f>
        <v>0</v>
      </c>
      <c r="KY204" s="344">
        <f t="shared" si="999"/>
        <v>0</v>
      </c>
      <c r="KZ204" s="344">
        <f t="shared" si="999"/>
        <v>0</v>
      </c>
      <c r="LA204" s="344">
        <f t="shared" si="999"/>
        <v>0</v>
      </c>
      <c r="LB204" s="344">
        <f t="shared" si="997"/>
        <v>0</v>
      </c>
      <c r="LC204" s="344">
        <f t="shared" ref="LC204:LE204" si="1000">SUM(LC202:LC203)</f>
        <v>0</v>
      </c>
      <c r="LD204" s="344">
        <f t="shared" ref="LD204:LR204" si="1001">SUM(LD202:LD203)</f>
        <v>0</v>
      </c>
      <c r="LE204" s="344">
        <f t="shared" si="1000"/>
        <v>0</v>
      </c>
      <c r="LF204" s="344">
        <f t="shared" si="1001"/>
        <v>0</v>
      </c>
      <c r="LG204" s="344">
        <f t="shared" si="1001"/>
        <v>0</v>
      </c>
      <c r="LH204" s="344">
        <f t="shared" si="1001"/>
        <v>0</v>
      </c>
      <c r="LI204" s="344">
        <f t="shared" si="1001"/>
        <v>0</v>
      </c>
      <c r="LJ204" s="344">
        <f t="shared" si="1001"/>
        <v>0</v>
      </c>
      <c r="LK204" s="344">
        <f t="shared" ref="LK204" si="1002">SUM(LK202:LK203)</f>
        <v>0</v>
      </c>
      <c r="LL204" s="344">
        <f t="shared" si="1001"/>
        <v>0</v>
      </c>
      <c r="LM204" s="344">
        <f t="shared" si="1001"/>
        <v>0</v>
      </c>
      <c r="LN204" s="344">
        <f t="shared" si="1001"/>
        <v>0</v>
      </c>
      <c r="LO204" s="344">
        <f t="shared" si="1001"/>
        <v>0</v>
      </c>
      <c r="LP204" s="344">
        <f t="shared" si="1001"/>
        <v>0</v>
      </c>
      <c r="LQ204" s="344">
        <f t="shared" si="1001"/>
        <v>0</v>
      </c>
      <c r="LR204" s="348">
        <f t="shared" si="1001"/>
        <v>120583979.46675</v>
      </c>
      <c r="LS204" s="591"/>
      <c r="LU204" s="344">
        <f>SUM(LU202:LU203)</f>
        <v>385354008.45899999</v>
      </c>
      <c r="LV204" s="344">
        <f>SUM(LV202:LV203)</f>
        <v>385354008.45899999</v>
      </c>
      <c r="LW204" s="344">
        <f t="shared" ref="LW204:LZ204" si="1003">SUM(LW202:LW203)</f>
        <v>0</v>
      </c>
      <c r="LX204" s="344">
        <f t="shared" si="1003"/>
        <v>570117670.69949996</v>
      </c>
      <c r="LY204" s="344">
        <f t="shared" si="1003"/>
        <v>0</v>
      </c>
      <c r="LZ204" s="344">
        <f t="shared" si="1003"/>
        <v>570117670.69949996</v>
      </c>
      <c r="MA204" s="344">
        <f t="shared" ref="MA204:MI204" si="1004">SUM(MA202:MA203)</f>
        <v>0</v>
      </c>
      <c r="MB204" s="344">
        <f t="shared" si="1004"/>
        <v>0</v>
      </c>
      <c r="MC204" s="344">
        <f t="shared" si="1004"/>
        <v>0</v>
      </c>
      <c r="MD204" s="344">
        <f t="shared" si="1004"/>
        <v>0</v>
      </c>
      <c r="ME204" s="344">
        <f t="shared" ref="ME204:MH204" si="1005">SUM(ME202:ME203)</f>
        <v>0</v>
      </c>
      <c r="MF204" s="344">
        <f t="shared" si="1005"/>
        <v>0</v>
      </c>
      <c r="MG204" s="344">
        <f t="shared" si="1005"/>
        <v>0</v>
      </c>
      <c r="MH204" s="344">
        <f t="shared" si="1005"/>
        <v>0</v>
      </c>
      <c r="MI204" s="344">
        <f t="shared" si="1004"/>
        <v>0</v>
      </c>
      <c r="MJ204" s="344">
        <f t="shared" ref="MJ204:ML204" si="1006">SUM(MJ202:MJ203)</f>
        <v>0</v>
      </c>
      <c r="MK204" s="344">
        <f t="shared" ref="MK204:MY204" si="1007">SUM(MK202:MK203)</f>
        <v>0</v>
      </c>
      <c r="ML204" s="344">
        <f t="shared" si="1006"/>
        <v>0</v>
      </c>
      <c r="MM204" s="344">
        <f t="shared" si="1007"/>
        <v>0</v>
      </c>
      <c r="MN204" s="344">
        <f t="shared" si="1007"/>
        <v>0</v>
      </c>
      <c r="MO204" s="344">
        <f t="shared" si="1007"/>
        <v>0</v>
      </c>
      <c r="MP204" s="344">
        <f t="shared" si="1007"/>
        <v>0</v>
      </c>
      <c r="MQ204" s="344">
        <f t="shared" si="1007"/>
        <v>0</v>
      </c>
      <c r="MR204" s="344">
        <f t="shared" ref="MR204" si="1008">SUM(MR202:MR203)</f>
        <v>0</v>
      </c>
      <c r="MS204" s="344">
        <f t="shared" si="1007"/>
        <v>0</v>
      </c>
      <c r="MT204" s="344">
        <f t="shared" si="1007"/>
        <v>0</v>
      </c>
      <c r="MU204" s="344">
        <f t="shared" si="1007"/>
        <v>0</v>
      </c>
      <c r="MV204" s="344">
        <f t="shared" si="1007"/>
        <v>0</v>
      </c>
      <c r="MW204" s="344">
        <f t="shared" si="1007"/>
        <v>0</v>
      </c>
      <c r="MX204" s="344">
        <f t="shared" si="1007"/>
        <v>0</v>
      </c>
      <c r="MY204" s="348">
        <f t="shared" si="1007"/>
        <v>570117670.69949996</v>
      </c>
      <c r="MZ204" s="591"/>
      <c r="NB204" s="344">
        <f>SUM(NB202:NB203)</f>
        <v>1731272571.5039999</v>
      </c>
      <c r="NC204" s="344">
        <f t="shared" ref="NC204:NR204" si="1009">SUM(NC202:NC203)</f>
        <v>0</v>
      </c>
      <c r="ND204" s="344">
        <f t="shared" si="1009"/>
        <v>0</v>
      </c>
      <c r="NE204" s="344">
        <f t="shared" si="1009"/>
        <v>1822062830.994</v>
      </c>
      <c r="NF204" s="344">
        <f t="shared" si="1009"/>
        <v>0</v>
      </c>
      <c r="NG204" s="344">
        <f t="shared" si="1009"/>
        <v>0</v>
      </c>
      <c r="NH204" s="344">
        <f t="shared" ref="NH204:NK204" si="1010">SUM(NH202:NH203)</f>
        <v>0</v>
      </c>
      <c r="NI204" s="344">
        <f t="shared" si="1010"/>
        <v>0</v>
      </c>
      <c r="NJ204" s="344">
        <f t="shared" si="1010"/>
        <v>0</v>
      </c>
      <c r="NK204" s="344">
        <f t="shared" si="1010"/>
        <v>0</v>
      </c>
      <c r="NL204" s="344">
        <f t="shared" si="1009"/>
        <v>0</v>
      </c>
      <c r="NM204" s="344">
        <f t="shared" si="1009"/>
        <v>0</v>
      </c>
      <c r="NN204" s="344">
        <f t="shared" ref="NN204:NO204" si="1011">SUM(NN202:NN203)</f>
        <v>0</v>
      </c>
      <c r="NO204" s="344">
        <f t="shared" si="1011"/>
        <v>0</v>
      </c>
      <c r="NP204" s="344">
        <f t="shared" ref="NP204:NQ204" si="1012">SUM(NP202:NP203)</f>
        <v>0</v>
      </c>
      <c r="NQ204" s="344">
        <f t="shared" si="1012"/>
        <v>0</v>
      </c>
      <c r="NR204" s="344">
        <f t="shared" si="1009"/>
        <v>0</v>
      </c>
      <c r="NS204" s="344">
        <f t="shared" ref="NS204:OF204" si="1013">SUM(NS202:NS203)</f>
        <v>0</v>
      </c>
      <c r="NT204" s="344">
        <f t="shared" si="1013"/>
        <v>0</v>
      </c>
      <c r="NU204" s="344">
        <f t="shared" si="1013"/>
        <v>0</v>
      </c>
      <c r="NV204" s="344">
        <f t="shared" si="1013"/>
        <v>0</v>
      </c>
      <c r="NW204" s="344">
        <f t="shared" si="1013"/>
        <v>0</v>
      </c>
      <c r="NX204" s="344">
        <f t="shared" si="1013"/>
        <v>0</v>
      </c>
      <c r="NY204" s="344">
        <f t="shared" ref="NY204" si="1014">SUM(NY202:NY203)</f>
        <v>0</v>
      </c>
      <c r="NZ204" s="344">
        <f t="shared" si="1013"/>
        <v>0</v>
      </c>
      <c r="OA204" s="344">
        <f t="shared" si="1013"/>
        <v>0</v>
      </c>
      <c r="OB204" s="344">
        <f t="shared" si="1013"/>
        <v>0</v>
      </c>
      <c r="OC204" s="344">
        <f t="shared" si="1013"/>
        <v>0</v>
      </c>
      <c r="OD204" s="344">
        <f t="shared" si="1013"/>
        <v>0</v>
      </c>
      <c r="OE204" s="344">
        <f t="shared" si="1013"/>
        <v>0</v>
      </c>
      <c r="OF204" s="348">
        <f t="shared" si="1013"/>
        <v>1822062830.994</v>
      </c>
      <c r="OG204" s="591"/>
      <c r="OI204" s="348">
        <f t="shared" ref="OI204:PM204" si="1015">SUM(OI202:OI203)</f>
        <v>2236167688.5240002</v>
      </c>
      <c r="OJ204" s="348">
        <f t="shared" si="1015"/>
        <v>2236167688.5240002</v>
      </c>
      <c r="OK204" s="348">
        <f t="shared" si="1015"/>
        <v>0</v>
      </c>
      <c r="OL204" s="348">
        <f t="shared" si="1015"/>
        <v>2568711436.7640004</v>
      </c>
      <c r="OM204" s="348">
        <f t="shared" si="1015"/>
        <v>0</v>
      </c>
      <c r="ON204" s="348">
        <f t="shared" si="1015"/>
        <v>0</v>
      </c>
      <c r="OO204" s="348">
        <f t="shared" si="1015"/>
        <v>0</v>
      </c>
      <c r="OP204" s="348">
        <f t="shared" si="1015"/>
        <v>0</v>
      </c>
      <c r="OQ204" s="348">
        <f t="shared" si="1015"/>
        <v>0</v>
      </c>
      <c r="OR204" s="348">
        <f t="shared" si="1015"/>
        <v>0</v>
      </c>
      <c r="OS204" s="348">
        <f t="shared" si="1015"/>
        <v>0</v>
      </c>
      <c r="OT204" s="348">
        <f t="shared" si="1015"/>
        <v>0</v>
      </c>
      <c r="OU204" s="348">
        <f t="shared" si="1015"/>
        <v>0</v>
      </c>
      <c r="OV204" s="348">
        <f t="shared" si="1015"/>
        <v>0</v>
      </c>
      <c r="OW204" s="348">
        <f t="shared" si="1015"/>
        <v>0</v>
      </c>
      <c r="OX204" s="348">
        <f t="shared" si="1015"/>
        <v>0</v>
      </c>
      <c r="OY204" s="348">
        <f t="shared" si="1015"/>
        <v>0</v>
      </c>
      <c r="OZ204" s="348">
        <f t="shared" si="1015"/>
        <v>0</v>
      </c>
      <c r="PA204" s="348">
        <f t="shared" si="1015"/>
        <v>0</v>
      </c>
      <c r="PB204" s="348">
        <f t="shared" si="1015"/>
        <v>0</v>
      </c>
      <c r="PC204" s="348">
        <f t="shared" si="1015"/>
        <v>0</v>
      </c>
      <c r="PD204" s="348">
        <f t="shared" si="1015"/>
        <v>0</v>
      </c>
      <c r="PE204" s="348">
        <f t="shared" si="1015"/>
        <v>0</v>
      </c>
      <c r="PF204" s="348">
        <f t="shared" si="1015"/>
        <v>0</v>
      </c>
      <c r="PG204" s="348">
        <f t="shared" si="1015"/>
        <v>0</v>
      </c>
      <c r="PH204" s="348">
        <f t="shared" si="1015"/>
        <v>0</v>
      </c>
      <c r="PI204" s="348">
        <f t="shared" si="1015"/>
        <v>0</v>
      </c>
      <c r="PJ204" s="348">
        <f t="shared" si="1015"/>
        <v>0</v>
      </c>
      <c r="PK204" s="348">
        <f t="shared" si="1015"/>
        <v>0</v>
      </c>
      <c r="PL204" s="348">
        <f t="shared" si="1015"/>
        <v>0</v>
      </c>
      <c r="PM204" s="348">
        <f t="shared" si="1015"/>
        <v>2568711436.7640004</v>
      </c>
      <c r="PN204" s="591"/>
      <c r="PP204" s="344">
        <f>SUM(PP202:PP203)</f>
        <v>2741154593.0669999</v>
      </c>
      <c r="PQ204" s="344">
        <f t="shared" ref="PQ204:QD204" si="1016">SUM(PQ202:PQ203)</f>
        <v>0</v>
      </c>
      <c r="PR204" s="344">
        <f t="shared" ref="PR204:PU204" si="1017">SUM(PR202:PR203)</f>
        <v>0</v>
      </c>
      <c r="PS204" s="344">
        <f t="shared" si="1017"/>
        <v>0</v>
      </c>
      <c r="PT204" s="344">
        <f t="shared" si="1017"/>
        <v>0</v>
      </c>
      <c r="PU204" s="344">
        <f t="shared" si="1017"/>
        <v>0</v>
      </c>
      <c r="PV204" s="344">
        <f t="shared" si="1016"/>
        <v>0</v>
      </c>
      <c r="PW204" s="344">
        <f t="shared" si="1016"/>
        <v>0</v>
      </c>
      <c r="PX204" s="344">
        <f t="shared" si="1016"/>
        <v>0</v>
      </c>
      <c r="PY204" s="344">
        <f t="shared" si="1016"/>
        <v>0</v>
      </c>
      <c r="PZ204" s="344">
        <f t="shared" ref="PZ204:QC204" si="1018">SUM(PZ202:PZ203)</f>
        <v>0</v>
      </c>
      <c r="QA204" s="344">
        <f t="shared" si="1018"/>
        <v>0</v>
      </c>
      <c r="QB204" s="344">
        <f t="shared" si="1018"/>
        <v>0</v>
      </c>
      <c r="QC204" s="344">
        <f t="shared" si="1018"/>
        <v>0</v>
      </c>
      <c r="QD204" s="344">
        <f t="shared" si="1016"/>
        <v>0</v>
      </c>
      <c r="QE204" s="344">
        <f t="shared" ref="QE204:QG204" si="1019">SUM(QE202:QE203)</f>
        <v>0</v>
      </c>
      <c r="QF204" s="344">
        <f t="shared" ref="QF204:QT204" si="1020">SUM(QF202:QF203)</f>
        <v>0</v>
      </c>
      <c r="QG204" s="344">
        <f t="shared" si="1019"/>
        <v>0</v>
      </c>
      <c r="QH204" s="344">
        <f t="shared" si="1020"/>
        <v>0</v>
      </c>
      <c r="QI204" s="344">
        <f t="shared" si="1020"/>
        <v>0</v>
      </c>
      <c r="QJ204" s="344">
        <f t="shared" si="1020"/>
        <v>0</v>
      </c>
      <c r="QK204" s="344">
        <f t="shared" si="1020"/>
        <v>0</v>
      </c>
      <c r="QL204" s="344">
        <f t="shared" si="1020"/>
        <v>0</v>
      </c>
      <c r="QM204" s="344">
        <f t="shared" ref="QM204" si="1021">SUM(QM202:QM203)</f>
        <v>0</v>
      </c>
      <c r="QN204" s="344">
        <f t="shared" si="1020"/>
        <v>0</v>
      </c>
      <c r="QO204" s="344">
        <f t="shared" si="1020"/>
        <v>0</v>
      </c>
      <c r="QP204" s="344">
        <f t="shared" si="1020"/>
        <v>0</v>
      </c>
      <c r="QQ204" s="344">
        <f t="shared" si="1020"/>
        <v>0</v>
      </c>
      <c r="QR204" s="344">
        <f t="shared" si="1020"/>
        <v>0</v>
      </c>
      <c r="QS204" s="344">
        <f t="shared" si="1020"/>
        <v>0</v>
      </c>
      <c r="QT204" s="348">
        <f t="shared" si="1020"/>
        <v>2741154593.0669999</v>
      </c>
      <c r="QU204" s="590"/>
      <c r="QV204" s="590"/>
      <c r="QW204" s="344">
        <f>SUM(QW202:QW203)</f>
        <v>0</v>
      </c>
      <c r="QX204" s="344">
        <f t="shared" ref="QX204:RM204" si="1022">SUM(QX202:QX203)</f>
        <v>0</v>
      </c>
      <c r="QY204" s="344">
        <f t="shared" si="1022"/>
        <v>0</v>
      </c>
      <c r="QZ204" s="344">
        <f t="shared" si="1022"/>
        <v>0</v>
      </c>
      <c r="RA204" s="344">
        <f t="shared" si="1022"/>
        <v>0</v>
      </c>
      <c r="RB204" s="344">
        <f t="shared" si="1022"/>
        <v>0</v>
      </c>
      <c r="RC204" s="344">
        <f t="shared" ref="RC204:RF204" si="1023">SUM(RC202:RC203)</f>
        <v>0</v>
      </c>
      <c r="RD204" s="344">
        <f t="shared" si="1023"/>
        <v>0</v>
      </c>
      <c r="RE204" s="344">
        <f t="shared" si="1023"/>
        <v>0</v>
      </c>
      <c r="RF204" s="344">
        <f t="shared" si="1023"/>
        <v>0</v>
      </c>
      <c r="RG204" s="344">
        <f t="shared" si="1022"/>
        <v>0</v>
      </c>
      <c r="RH204" s="344">
        <f t="shared" si="1022"/>
        <v>0</v>
      </c>
      <c r="RI204" s="344">
        <f t="shared" ref="RI204:RJ204" si="1024">SUM(RI202:RI203)</f>
        <v>0</v>
      </c>
      <c r="RJ204" s="344">
        <f t="shared" si="1024"/>
        <v>0</v>
      </c>
      <c r="RK204" s="344">
        <f t="shared" ref="RK204:RL204" si="1025">SUM(RK202:RK203)</f>
        <v>0</v>
      </c>
      <c r="RL204" s="344">
        <f t="shared" si="1025"/>
        <v>0</v>
      </c>
      <c r="RM204" s="344">
        <f t="shared" si="1022"/>
        <v>0</v>
      </c>
      <c r="RN204" s="344">
        <f t="shared" ref="RN204:SA204" si="1026">SUM(RN202:RN203)</f>
        <v>0</v>
      </c>
      <c r="RO204" s="344">
        <f t="shared" si="1026"/>
        <v>0</v>
      </c>
      <c r="RP204" s="344">
        <f t="shared" si="1026"/>
        <v>0</v>
      </c>
      <c r="RQ204" s="344">
        <f t="shared" si="1026"/>
        <v>0</v>
      </c>
      <c r="RR204" s="344">
        <f t="shared" si="1026"/>
        <v>0</v>
      </c>
      <c r="RS204" s="344">
        <f t="shared" si="1026"/>
        <v>0</v>
      </c>
      <c r="RT204" s="344">
        <f t="shared" ref="RT204" si="1027">SUM(RT202:RT203)</f>
        <v>0</v>
      </c>
      <c r="RU204" s="344">
        <f t="shared" si="1026"/>
        <v>0</v>
      </c>
      <c r="RV204" s="344">
        <f t="shared" si="1026"/>
        <v>0</v>
      </c>
      <c r="RW204" s="344">
        <f t="shared" si="1026"/>
        <v>0</v>
      </c>
      <c r="RX204" s="344">
        <f t="shared" si="1026"/>
        <v>0</v>
      </c>
      <c r="RY204" s="344">
        <f t="shared" si="1026"/>
        <v>0</v>
      </c>
      <c r="RZ204" s="344">
        <f t="shared" si="1026"/>
        <v>0</v>
      </c>
      <c r="SA204" s="344">
        <f t="shared" si="1026"/>
        <v>0</v>
      </c>
    </row>
    <row r="205" spans="1:495" ht="15" hidden="1" outlineLevel="1">
      <c r="A205" s="603">
        <f t="shared" si="349"/>
        <v>193</v>
      </c>
      <c r="B205" s="264"/>
      <c r="C205" s="303"/>
      <c r="D205" s="302"/>
      <c r="E205" s="302"/>
      <c r="F205" s="302"/>
      <c r="G205" s="303"/>
      <c r="H205" s="303"/>
      <c r="I205" s="303"/>
      <c r="J205" s="303"/>
      <c r="K205" s="303"/>
      <c r="L205" s="303"/>
      <c r="M205" s="303"/>
      <c r="N205" s="303"/>
      <c r="O205" s="303"/>
      <c r="P205" s="303"/>
      <c r="Q205" s="303"/>
      <c r="R205" s="303"/>
      <c r="S205" s="303"/>
      <c r="T205" s="303"/>
      <c r="U205" s="303"/>
      <c r="V205" s="303"/>
      <c r="W205" s="303"/>
      <c r="X205" s="303"/>
      <c r="Y205" s="303"/>
      <c r="Z205" s="303"/>
      <c r="AA205" s="303"/>
      <c r="AB205" s="303"/>
      <c r="AC205" s="303"/>
      <c r="AD205" s="303"/>
      <c r="AE205" s="303"/>
      <c r="AF205" s="303"/>
      <c r="AG205" s="303"/>
      <c r="AH205" s="255"/>
      <c r="AI205" s="255"/>
      <c r="AJ205" s="302"/>
      <c r="AK205" s="302"/>
      <c r="AL205" s="302"/>
      <c r="AM205" s="302"/>
      <c r="AN205" s="302"/>
      <c r="AO205" s="302"/>
      <c r="AP205" s="302"/>
      <c r="AQ205" s="302"/>
      <c r="AR205" s="302"/>
      <c r="AS205" s="302"/>
      <c r="AT205" s="302"/>
      <c r="AU205" s="302"/>
      <c r="AV205" s="302"/>
      <c r="AW205" s="302"/>
      <c r="AX205" s="302"/>
      <c r="AY205" s="302"/>
      <c r="AZ205" s="302"/>
      <c r="BA205" s="302"/>
      <c r="BB205" s="302"/>
      <c r="BC205" s="303"/>
      <c r="BD205" s="303"/>
      <c r="BE205" s="303"/>
      <c r="BF205" s="303"/>
      <c r="BG205" s="303"/>
      <c r="BH205" s="303"/>
      <c r="BI205" s="303"/>
      <c r="BJ205" s="303"/>
      <c r="BK205" s="303"/>
      <c r="BL205" s="303"/>
      <c r="BM205" s="303"/>
      <c r="BN205" s="303"/>
      <c r="BO205" s="255"/>
      <c r="BP205" s="255"/>
      <c r="BQ205" s="302"/>
      <c r="BR205" s="302"/>
      <c r="BS205" s="302"/>
      <c r="BT205" s="302"/>
      <c r="BU205" s="302"/>
      <c r="BV205" s="302"/>
      <c r="BW205" s="302"/>
      <c r="BX205" s="302"/>
      <c r="BY205" s="302"/>
      <c r="BZ205" s="302"/>
      <c r="CA205" s="302"/>
      <c r="CB205" s="302"/>
      <c r="CC205" s="302"/>
      <c r="CD205" s="302"/>
      <c r="CE205" s="302"/>
      <c r="CF205" s="302"/>
      <c r="CG205" s="302"/>
      <c r="CH205" s="302"/>
      <c r="CI205" s="302"/>
      <c r="CJ205" s="303"/>
      <c r="CK205" s="303"/>
      <c r="CL205" s="303"/>
      <c r="CM205" s="303"/>
      <c r="CN205" s="303"/>
      <c r="CO205" s="303"/>
      <c r="CP205" s="303"/>
      <c r="CQ205" s="303"/>
      <c r="CR205" s="303"/>
      <c r="CS205" s="303"/>
      <c r="CT205" s="303"/>
      <c r="CU205" s="303"/>
      <c r="CV205" s="255"/>
      <c r="CW205" s="255"/>
      <c r="CX205" s="302"/>
      <c r="CY205" s="302"/>
      <c r="CZ205" s="302"/>
      <c r="DA205" s="302"/>
      <c r="DB205" s="302"/>
      <c r="DC205" s="302"/>
      <c r="DD205" s="302"/>
      <c r="DE205" s="302"/>
      <c r="DF205" s="302"/>
      <c r="DG205" s="302"/>
      <c r="DH205" s="302"/>
      <c r="DI205" s="302"/>
      <c r="DJ205" s="302"/>
      <c r="DK205" s="302"/>
      <c r="DL205" s="302"/>
      <c r="DM205" s="302"/>
      <c r="DN205" s="302"/>
      <c r="DO205" s="302"/>
      <c r="DP205" s="302"/>
      <c r="DQ205" s="303"/>
      <c r="DR205" s="303"/>
      <c r="DS205" s="303"/>
      <c r="DT205" s="303"/>
      <c r="DU205" s="303"/>
      <c r="DV205" s="303"/>
      <c r="DW205" s="303"/>
      <c r="DX205" s="303"/>
      <c r="DY205" s="303"/>
      <c r="DZ205" s="303"/>
      <c r="EA205" s="303"/>
      <c r="EB205" s="303"/>
      <c r="EC205" s="255"/>
      <c r="ED205" s="255"/>
      <c r="EE205" s="302"/>
      <c r="EF205" s="302"/>
      <c r="EG205" s="302"/>
      <c r="EH205" s="302"/>
      <c r="EI205" s="302"/>
      <c r="EJ205" s="302"/>
      <c r="EK205" s="302"/>
      <c r="EL205" s="302"/>
      <c r="EM205" s="302"/>
      <c r="EN205" s="302"/>
      <c r="EO205" s="302"/>
      <c r="EP205" s="302"/>
      <c r="EQ205" s="302"/>
      <c r="ER205" s="302"/>
      <c r="ES205" s="302"/>
      <c r="ET205" s="302"/>
      <c r="EU205" s="302"/>
      <c r="EV205" s="302"/>
      <c r="EW205" s="302"/>
      <c r="EX205" s="303"/>
      <c r="EY205" s="303"/>
      <c r="EZ205" s="303"/>
      <c r="FA205" s="303"/>
      <c r="FB205" s="303"/>
      <c r="FC205" s="303"/>
      <c r="FD205" s="303"/>
      <c r="FE205" s="303"/>
      <c r="FF205" s="303"/>
      <c r="FG205" s="303"/>
      <c r="FH205" s="303"/>
      <c r="FI205" s="303"/>
      <c r="FJ205" s="255"/>
      <c r="FK205" s="255"/>
      <c r="FL205" s="302"/>
      <c r="FM205" s="302"/>
      <c r="FN205" s="302"/>
      <c r="FO205" s="302"/>
      <c r="FP205" s="302"/>
      <c r="FQ205" s="302"/>
      <c r="FR205" s="302"/>
      <c r="FS205" s="302"/>
      <c r="FT205" s="302"/>
      <c r="FU205" s="302"/>
      <c r="FV205" s="302"/>
      <c r="FW205" s="302"/>
      <c r="FX205" s="302"/>
      <c r="FY205" s="302"/>
      <c r="FZ205" s="302"/>
      <c r="GA205" s="302"/>
      <c r="GB205" s="302"/>
      <c r="GC205" s="302"/>
      <c r="GD205" s="302"/>
      <c r="GE205" s="303"/>
      <c r="GF205" s="303"/>
      <c r="GG205" s="303"/>
      <c r="GH205" s="303"/>
      <c r="GI205" s="303"/>
      <c r="GJ205" s="303"/>
      <c r="GK205" s="303"/>
      <c r="GL205" s="303"/>
      <c r="GM205" s="303"/>
      <c r="GN205" s="303"/>
      <c r="GO205" s="303"/>
      <c r="GP205" s="303"/>
      <c r="GQ205" s="255"/>
      <c r="GR205" s="255"/>
      <c r="GS205" s="302"/>
      <c r="GT205" s="302"/>
      <c r="GU205" s="302"/>
      <c r="GV205" s="302"/>
      <c r="GW205" s="302"/>
      <c r="GX205" s="302"/>
      <c r="GY205" s="302"/>
      <c r="GZ205" s="302"/>
      <c r="HA205" s="302"/>
      <c r="HB205" s="302"/>
      <c r="HC205" s="302"/>
      <c r="HD205" s="302"/>
      <c r="HE205" s="302"/>
      <c r="HF205" s="302"/>
      <c r="HG205" s="302"/>
      <c r="HH205" s="302"/>
      <c r="HI205" s="302"/>
      <c r="HJ205" s="302"/>
      <c r="HK205" s="302"/>
      <c r="HL205" s="303"/>
      <c r="HM205" s="303"/>
      <c r="HN205" s="303"/>
      <c r="HO205" s="303"/>
      <c r="HP205" s="303"/>
      <c r="HQ205" s="303"/>
      <c r="HR205" s="303"/>
      <c r="HS205" s="303"/>
      <c r="HT205" s="303"/>
      <c r="HU205" s="303"/>
      <c r="HV205" s="303"/>
      <c r="HW205" s="307"/>
      <c r="HX205" s="316"/>
      <c r="HZ205" s="302"/>
      <c r="IA205" s="302"/>
      <c r="IB205" s="302"/>
      <c r="IC205" s="302"/>
      <c r="ID205" s="302"/>
      <c r="IE205" s="302"/>
      <c r="IF205" s="302"/>
      <c r="IG205" s="302"/>
      <c r="IH205" s="302"/>
      <c r="II205" s="306"/>
      <c r="IJ205" s="302"/>
      <c r="IK205" s="302"/>
      <c r="IL205" s="302"/>
      <c r="IM205" s="302"/>
      <c r="IN205" s="302"/>
      <c r="IO205" s="302"/>
      <c r="IP205" s="302"/>
      <c r="IQ205" s="302"/>
      <c r="IR205" s="302"/>
      <c r="IS205" s="303"/>
      <c r="IT205" s="303"/>
      <c r="IU205" s="303"/>
      <c r="IV205" s="303"/>
      <c r="IW205" s="303"/>
      <c r="IX205" s="303"/>
      <c r="IY205" s="303"/>
      <c r="IZ205" s="303"/>
      <c r="JA205" s="303"/>
      <c r="JB205" s="303"/>
      <c r="JC205" s="307"/>
      <c r="JD205" s="302"/>
      <c r="JE205" s="234"/>
      <c r="JG205" s="302"/>
      <c r="JH205" s="302"/>
      <c r="JI205" s="302"/>
      <c r="JJ205" s="308"/>
      <c r="JK205" s="302"/>
      <c r="JL205" s="302"/>
      <c r="JM205" s="302"/>
      <c r="JN205" s="302"/>
      <c r="JO205" s="302"/>
      <c r="JP205" s="302"/>
      <c r="JQ205" s="302"/>
      <c r="JR205" s="302"/>
      <c r="JS205" s="302"/>
      <c r="JT205" s="302"/>
      <c r="JU205" s="302"/>
      <c r="JV205" s="302"/>
      <c r="JW205" s="302"/>
      <c r="JX205" s="302"/>
      <c r="JY205" s="302"/>
      <c r="JZ205" s="303"/>
      <c r="KA205" s="303"/>
      <c r="KB205" s="303"/>
      <c r="KC205" s="303"/>
      <c r="KD205" s="303"/>
      <c r="KE205" s="303"/>
      <c r="KF205" s="303"/>
      <c r="KG205" s="303"/>
      <c r="KH205" s="303"/>
      <c r="KI205" s="303"/>
      <c r="KJ205" s="303"/>
      <c r="KK205" s="307"/>
      <c r="KL205" s="234"/>
      <c r="KN205" s="302"/>
      <c r="KO205" s="302"/>
      <c r="KP205" s="302"/>
      <c r="KQ205" s="302"/>
      <c r="KR205" s="302"/>
      <c r="KS205" s="302"/>
      <c r="KT205" s="302"/>
      <c r="KU205" s="302"/>
      <c r="KV205" s="302"/>
      <c r="KW205" s="302"/>
      <c r="KX205" s="302"/>
      <c r="KY205" s="302"/>
      <c r="KZ205" s="302"/>
      <c r="LA205" s="302"/>
      <c r="LB205" s="302"/>
      <c r="LC205" s="302"/>
      <c r="LD205" s="302"/>
      <c r="LE205" s="302"/>
      <c r="LF205" s="302"/>
      <c r="LG205" s="303"/>
      <c r="LH205" s="303"/>
      <c r="LI205" s="303"/>
      <c r="LJ205" s="303"/>
      <c r="LK205" s="303"/>
      <c r="LL205" s="303"/>
      <c r="LM205" s="303"/>
      <c r="LN205" s="303"/>
      <c r="LO205" s="303"/>
      <c r="LP205" s="303"/>
      <c r="LQ205" s="303"/>
      <c r="LR205" s="307"/>
      <c r="LS205" s="316"/>
      <c r="LU205" s="302"/>
      <c r="LV205" s="302"/>
      <c r="LW205" s="302"/>
      <c r="LX205" s="302"/>
      <c r="LY205" s="302"/>
      <c r="LZ205" s="302"/>
      <c r="MA205" s="302"/>
      <c r="MB205" s="302"/>
      <c r="MC205" s="302"/>
      <c r="MD205" s="302"/>
      <c r="ME205" s="302"/>
      <c r="MF205" s="302"/>
      <c r="MG205" s="302"/>
      <c r="MH205" s="302"/>
      <c r="MI205" s="302"/>
      <c r="MJ205" s="302"/>
      <c r="MK205" s="302"/>
      <c r="ML205" s="302"/>
      <c r="MM205" s="302"/>
      <c r="MN205" s="303"/>
      <c r="MO205" s="303"/>
      <c r="MP205" s="303"/>
      <c r="MQ205" s="303"/>
      <c r="MR205" s="303"/>
      <c r="MS205" s="303"/>
      <c r="MT205" s="303"/>
      <c r="MU205" s="303"/>
      <c r="MV205" s="303"/>
      <c r="MW205" s="303"/>
      <c r="MX205" s="303"/>
      <c r="MY205" s="307"/>
      <c r="MZ205" s="316"/>
      <c r="NB205" s="302"/>
      <c r="NC205" s="302"/>
      <c r="ND205" s="302"/>
      <c r="NE205" s="302"/>
      <c r="NF205" s="302"/>
      <c r="NG205" s="302"/>
      <c r="NH205" s="302"/>
      <c r="NI205" s="302"/>
      <c r="NJ205" s="302"/>
      <c r="NK205" s="302"/>
      <c r="NL205" s="302"/>
      <c r="NM205" s="302"/>
      <c r="NN205" s="302"/>
      <c r="NO205" s="302"/>
      <c r="NP205" s="302"/>
      <c r="NQ205" s="302"/>
      <c r="NR205" s="302"/>
      <c r="NS205" s="302"/>
      <c r="NT205" s="302"/>
      <c r="NU205" s="303"/>
      <c r="NV205" s="303"/>
      <c r="NW205" s="303"/>
      <c r="NX205" s="303"/>
      <c r="NY205" s="303"/>
      <c r="NZ205" s="303"/>
      <c r="OA205" s="303"/>
      <c r="OB205" s="303"/>
      <c r="OC205" s="303"/>
      <c r="OD205" s="303"/>
      <c r="OE205" s="303"/>
      <c r="OF205" s="307"/>
      <c r="OG205" s="316"/>
      <c r="OI205" s="302"/>
      <c r="OJ205" s="302"/>
      <c r="OK205" s="302"/>
      <c r="OL205" s="302"/>
      <c r="OM205" s="302"/>
      <c r="ON205" s="302"/>
      <c r="OO205" s="302"/>
      <c r="OP205" s="302"/>
      <c r="OQ205" s="302"/>
      <c r="OR205" s="302"/>
      <c r="OS205" s="302"/>
      <c r="OT205" s="302"/>
      <c r="OU205" s="302"/>
      <c r="OV205" s="302"/>
      <c r="OW205" s="302"/>
      <c r="OX205" s="302"/>
      <c r="OY205" s="302"/>
      <c r="OZ205" s="302"/>
      <c r="PA205" s="302"/>
      <c r="PB205" s="303"/>
      <c r="PC205" s="303"/>
      <c r="PD205" s="303"/>
      <c r="PE205" s="303"/>
      <c r="PF205" s="303"/>
      <c r="PG205" s="303"/>
      <c r="PH205" s="303"/>
      <c r="PI205" s="303"/>
      <c r="PJ205" s="303"/>
      <c r="PK205" s="303"/>
      <c r="PL205" s="303"/>
      <c r="PM205" s="307"/>
      <c r="PN205" s="316"/>
      <c r="PP205" s="302"/>
      <c r="PQ205" s="302"/>
      <c r="PR205" s="302"/>
      <c r="PS205" s="302"/>
      <c r="PT205" s="302"/>
      <c r="PU205" s="302"/>
      <c r="PV205" s="302"/>
      <c r="PW205" s="302"/>
      <c r="PX205" s="302"/>
      <c r="PY205" s="302"/>
      <c r="PZ205" s="302"/>
      <c r="QA205" s="302"/>
      <c r="QB205" s="302"/>
      <c r="QC205" s="302"/>
      <c r="QD205" s="302"/>
      <c r="QE205" s="302"/>
      <c r="QF205" s="302"/>
      <c r="QG205" s="302"/>
      <c r="QH205" s="302"/>
      <c r="QI205" s="303"/>
      <c r="QJ205" s="303"/>
      <c r="QK205" s="303"/>
      <c r="QL205" s="303"/>
      <c r="QM205" s="303"/>
      <c r="QN205" s="303"/>
      <c r="QO205" s="303"/>
      <c r="QP205" s="303"/>
      <c r="QQ205" s="303"/>
      <c r="QR205" s="303"/>
      <c r="QS205" s="303"/>
      <c r="QT205" s="307"/>
      <c r="QU205" s="235"/>
      <c r="QV205" s="235"/>
      <c r="QW205" s="302"/>
      <c r="QX205" s="302"/>
      <c r="QY205" s="302"/>
      <c r="QZ205" s="302"/>
      <c r="RA205" s="302"/>
      <c r="RB205" s="302"/>
      <c r="RC205" s="302"/>
      <c r="RD205" s="302"/>
      <c r="RE205" s="302"/>
      <c r="RF205" s="302"/>
      <c r="RG205" s="302"/>
      <c r="RH205" s="302"/>
      <c r="RI205" s="302"/>
      <c r="RJ205" s="302"/>
      <c r="RK205" s="302"/>
      <c r="RL205" s="302"/>
      <c r="RM205" s="302"/>
      <c r="RN205" s="302"/>
      <c r="RO205" s="302"/>
      <c r="RP205" s="303"/>
      <c r="RQ205" s="303"/>
      <c r="RR205" s="303"/>
      <c r="RS205" s="303"/>
      <c r="RT205" s="303"/>
      <c r="RU205" s="303"/>
      <c r="RV205" s="303"/>
      <c r="RW205" s="303"/>
      <c r="RX205" s="303"/>
      <c r="RY205" s="303"/>
      <c r="RZ205" s="303"/>
      <c r="SA205" s="303"/>
    </row>
    <row r="206" spans="1:495" ht="30" hidden="1" outlineLevel="1">
      <c r="A206" s="603">
        <f t="shared" si="349"/>
        <v>194</v>
      </c>
      <c r="B206" s="301" t="s">
        <v>144</v>
      </c>
      <c r="C206" s="303"/>
      <c r="D206" s="302"/>
      <c r="E206" s="302"/>
      <c r="F206" s="302"/>
      <c r="G206" s="303"/>
      <c r="H206" s="303"/>
      <c r="I206" s="303"/>
      <c r="J206" s="303"/>
      <c r="K206" s="303"/>
      <c r="L206" s="303"/>
      <c r="M206" s="303"/>
      <c r="N206" s="303"/>
      <c r="O206" s="303"/>
      <c r="P206" s="303"/>
      <c r="Q206" s="303"/>
      <c r="R206" s="303"/>
      <c r="S206" s="303"/>
      <c r="T206" s="303"/>
      <c r="U206" s="303"/>
      <c r="V206" s="303"/>
      <c r="W206" s="303"/>
      <c r="X206" s="303"/>
      <c r="Y206" s="303"/>
      <c r="Z206" s="303"/>
      <c r="AA206" s="303"/>
      <c r="AB206" s="303"/>
      <c r="AC206" s="303"/>
      <c r="AD206" s="303"/>
      <c r="AE206" s="303"/>
      <c r="AF206" s="303"/>
      <c r="AG206" s="303"/>
      <c r="AH206" s="255"/>
      <c r="AI206" s="255"/>
      <c r="AJ206" s="302"/>
      <c r="AK206" s="302"/>
      <c r="AL206" s="302"/>
      <c r="AM206" s="302"/>
      <c r="AN206" s="302"/>
      <c r="AO206" s="302"/>
      <c r="AP206" s="302"/>
      <c r="AQ206" s="302"/>
      <c r="AR206" s="302"/>
      <c r="AS206" s="302"/>
      <c r="AT206" s="302"/>
      <c r="AU206" s="302"/>
      <c r="AV206" s="302"/>
      <c r="AW206" s="302"/>
      <c r="AX206" s="302"/>
      <c r="AY206" s="302"/>
      <c r="AZ206" s="302"/>
      <c r="BA206" s="302"/>
      <c r="BB206" s="302"/>
      <c r="BC206" s="303"/>
      <c r="BD206" s="303"/>
      <c r="BE206" s="303"/>
      <c r="BF206" s="303"/>
      <c r="BG206" s="303"/>
      <c r="BH206" s="303"/>
      <c r="BI206" s="303"/>
      <c r="BJ206" s="303"/>
      <c r="BK206" s="303"/>
      <c r="BL206" s="303"/>
      <c r="BM206" s="303"/>
      <c r="BN206" s="303"/>
      <c r="BO206" s="255"/>
      <c r="BP206" s="255"/>
      <c r="BQ206" s="302"/>
      <c r="BR206" s="302"/>
      <c r="BS206" s="302"/>
      <c r="BT206" s="302"/>
      <c r="BU206" s="302"/>
      <c r="BV206" s="302"/>
      <c r="BW206" s="302"/>
      <c r="BX206" s="302"/>
      <c r="BY206" s="302"/>
      <c r="BZ206" s="302"/>
      <c r="CA206" s="302"/>
      <c r="CB206" s="302"/>
      <c r="CC206" s="302"/>
      <c r="CD206" s="302"/>
      <c r="CE206" s="302"/>
      <c r="CF206" s="302"/>
      <c r="CG206" s="302"/>
      <c r="CH206" s="302"/>
      <c r="CI206" s="302"/>
      <c r="CJ206" s="303"/>
      <c r="CK206" s="303"/>
      <c r="CL206" s="303"/>
      <c r="CM206" s="303"/>
      <c r="CN206" s="303"/>
      <c r="CO206" s="303"/>
      <c r="CP206" s="303"/>
      <c r="CQ206" s="303"/>
      <c r="CR206" s="303"/>
      <c r="CS206" s="303"/>
      <c r="CT206" s="303"/>
      <c r="CU206" s="303"/>
      <c r="CV206" s="255"/>
      <c r="CW206" s="255"/>
      <c r="CX206" s="302"/>
      <c r="CY206" s="302"/>
      <c r="CZ206" s="302"/>
      <c r="DA206" s="302"/>
      <c r="DB206" s="302"/>
      <c r="DC206" s="302"/>
      <c r="DD206" s="302"/>
      <c r="DE206" s="302"/>
      <c r="DF206" s="302"/>
      <c r="DG206" s="302"/>
      <c r="DH206" s="302"/>
      <c r="DI206" s="302"/>
      <c r="DJ206" s="302"/>
      <c r="DK206" s="302"/>
      <c r="DL206" s="302"/>
      <c r="DM206" s="302"/>
      <c r="DN206" s="302"/>
      <c r="DO206" s="302"/>
      <c r="DP206" s="302"/>
      <c r="DQ206" s="303"/>
      <c r="DR206" s="303"/>
      <c r="DS206" s="303"/>
      <c r="DT206" s="303"/>
      <c r="DU206" s="303"/>
      <c r="DV206" s="303"/>
      <c r="DW206" s="303"/>
      <c r="DX206" s="303"/>
      <c r="DY206" s="303"/>
      <c r="DZ206" s="303"/>
      <c r="EA206" s="303"/>
      <c r="EB206" s="303"/>
      <c r="EC206" s="255"/>
      <c r="ED206" s="255"/>
      <c r="EE206" s="302"/>
      <c r="EF206" s="302"/>
      <c r="EG206" s="302"/>
      <c r="EH206" s="302"/>
      <c r="EI206" s="302"/>
      <c r="EJ206" s="302"/>
      <c r="EK206" s="302"/>
      <c r="EL206" s="302"/>
      <c r="EM206" s="302"/>
      <c r="EN206" s="302"/>
      <c r="EO206" s="302"/>
      <c r="EP206" s="302"/>
      <c r="EQ206" s="302"/>
      <c r="ER206" s="302"/>
      <c r="ES206" s="302"/>
      <c r="ET206" s="302"/>
      <c r="EU206" s="302"/>
      <c r="EV206" s="302"/>
      <c r="EW206" s="302"/>
      <c r="EX206" s="303"/>
      <c r="EY206" s="303"/>
      <c r="EZ206" s="303"/>
      <c r="FA206" s="303"/>
      <c r="FB206" s="303"/>
      <c r="FC206" s="303"/>
      <c r="FD206" s="303"/>
      <c r="FE206" s="303"/>
      <c r="FF206" s="303"/>
      <c r="FG206" s="303"/>
      <c r="FH206" s="303"/>
      <c r="FI206" s="303"/>
      <c r="FJ206" s="255"/>
      <c r="FK206" s="255"/>
      <c r="FL206" s="302"/>
      <c r="FM206" s="302"/>
      <c r="FN206" s="302"/>
      <c r="FO206" s="302"/>
      <c r="FP206" s="302"/>
      <c r="FQ206" s="302"/>
      <c r="FR206" s="302"/>
      <c r="FS206" s="302"/>
      <c r="FT206" s="302"/>
      <c r="FU206" s="302"/>
      <c r="FV206" s="302"/>
      <c r="FW206" s="302"/>
      <c r="FX206" s="302"/>
      <c r="FY206" s="302"/>
      <c r="FZ206" s="302"/>
      <c r="GA206" s="302"/>
      <c r="GB206" s="302"/>
      <c r="GC206" s="302"/>
      <c r="GD206" s="302"/>
      <c r="GE206" s="303"/>
      <c r="GF206" s="303"/>
      <c r="GG206" s="303"/>
      <c r="GH206" s="303"/>
      <c r="GI206" s="303"/>
      <c r="GJ206" s="303"/>
      <c r="GK206" s="303"/>
      <c r="GL206" s="303"/>
      <c r="GM206" s="303"/>
      <c r="GN206" s="303"/>
      <c r="GO206" s="303"/>
      <c r="GP206" s="303"/>
      <c r="GQ206" s="255"/>
      <c r="GR206" s="255"/>
      <c r="GS206" s="302"/>
      <c r="GT206" s="302"/>
      <c r="GU206" s="302"/>
      <c r="GV206" s="302"/>
      <c r="GW206" s="302"/>
      <c r="GX206" s="302"/>
      <c r="GY206" s="302"/>
      <c r="GZ206" s="302"/>
      <c r="HA206" s="302"/>
      <c r="HB206" s="302"/>
      <c r="HC206" s="302"/>
      <c r="HD206" s="302"/>
      <c r="HE206" s="302"/>
      <c r="HF206" s="302"/>
      <c r="HG206" s="302"/>
      <c r="HH206" s="302"/>
      <c r="HI206" s="302"/>
      <c r="HJ206" s="302"/>
      <c r="HK206" s="302"/>
      <c r="HL206" s="303"/>
      <c r="HM206" s="303"/>
      <c r="HN206" s="303"/>
      <c r="HO206" s="303"/>
      <c r="HP206" s="303"/>
      <c r="HQ206" s="303"/>
      <c r="HR206" s="303"/>
      <c r="HS206" s="303"/>
      <c r="HT206" s="303"/>
      <c r="HU206" s="303"/>
      <c r="HV206" s="303"/>
      <c r="HW206" s="307"/>
      <c r="HX206" s="316"/>
      <c r="HZ206" s="302"/>
      <c r="IA206" s="302"/>
      <c r="IB206" s="302"/>
      <c r="IC206" s="302"/>
      <c r="ID206" s="302"/>
      <c r="IE206" s="302"/>
      <c r="IF206" s="302"/>
      <c r="IG206" s="302"/>
      <c r="IH206" s="302"/>
      <c r="II206" s="306"/>
      <c r="IJ206" s="302"/>
      <c r="IK206" s="302"/>
      <c r="IL206" s="302"/>
      <c r="IM206" s="302"/>
      <c r="IN206" s="302"/>
      <c r="IO206" s="302"/>
      <c r="IP206" s="302"/>
      <c r="IQ206" s="302"/>
      <c r="IR206" s="302"/>
      <c r="IS206" s="303"/>
      <c r="IT206" s="303"/>
      <c r="IU206" s="303"/>
      <c r="IV206" s="303"/>
      <c r="IW206" s="303"/>
      <c r="IX206" s="303"/>
      <c r="IY206" s="303"/>
      <c r="IZ206" s="303"/>
      <c r="JA206" s="303"/>
      <c r="JB206" s="303"/>
      <c r="JC206" s="307"/>
      <c r="JD206" s="302"/>
      <c r="JE206" s="234"/>
      <c r="JG206" s="302"/>
      <c r="JH206" s="302"/>
      <c r="JI206" s="302"/>
      <c r="JJ206" s="308"/>
      <c r="JK206" s="302"/>
      <c r="JL206" s="302"/>
      <c r="JM206" s="302"/>
      <c r="JN206" s="302"/>
      <c r="JO206" s="302"/>
      <c r="JP206" s="302"/>
      <c r="JQ206" s="302"/>
      <c r="JR206" s="302"/>
      <c r="JS206" s="302"/>
      <c r="JT206" s="302"/>
      <c r="JU206" s="302"/>
      <c r="JV206" s="302"/>
      <c r="JW206" s="302"/>
      <c r="JX206" s="302"/>
      <c r="JY206" s="302"/>
      <c r="JZ206" s="303"/>
      <c r="KA206" s="303"/>
      <c r="KB206" s="303"/>
      <c r="KC206" s="303"/>
      <c r="KD206" s="303"/>
      <c r="KE206" s="303"/>
      <c r="KF206" s="303"/>
      <c r="KG206" s="303"/>
      <c r="KH206" s="303"/>
      <c r="KI206" s="303"/>
      <c r="KJ206" s="303"/>
      <c r="KK206" s="307"/>
      <c r="KL206" s="234"/>
      <c r="KN206" s="302"/>
      <c r="KO206" s="302"/>
      <c r="KP206" s="302"/>
      <c r="KQ206" s="302"/>
      <c r="KR206" s="302"/>
      <c r="KS206" s="302"/>
      <c r="KT206" s="302"/>
      <c r="KU206" s="302"/>
      <c r="KV206" s="302"/>
      <c r="KW206" s="302"/>
      <c r="KX206" s="302"/>
      <c r="KY206" s="302"/>
      <c r="KZ206" s="302"/>
      <c r="LA206" s="302"/>
      <c r="LB206" s="302"/>
      <c r="LC206" s="302"/>
      <c r="LD206" s="302"/>
      <c r="LE206" s="302"/>
      <c r="LF206" s="302"/>
      <c r="LG206" s="303"/>
      <c r="LH206" s="303"/>
      <c r="LI206" s="303"/>
      <c r="LJ206" s="303"/>
      <c r="LK206" s="303"/>
      <c r="LL206" s="303"/>
      <c r="LM206" s="303"/>
      <c r="LN206" s="303"/>
      <c r="LO206" s="303"/>
      <c r="LP206" s="303"/>
      <c r="LQ206" s="303"/>
      <c r="LR206" s="307"/>
      <c r="LS206" s="316"/>
      <c r="LU206" s="302"/>
      <c r="LV206" s="302"/>
      <c r="LW206" s="302"/>
      <c r="LX206" s="302"/>
      <c r="LY206" s="302"/>
      <c r="LZ206" s="302"/>
      <c r="MA206" s="302"/>
      <c r="MB206" s="302"/>
      <c r="MC206" s="302"/>
      <c r="MD206" s="302"/>
      <c r="ME206" s="302"/>
      <c r="MF206" s="302"/>
      <c r="MG206" s="302"/>
      <c r="MH206" s="302"/>
      <c r="MI206" s="302"/>
      <c r="MJ206" s="302"/>
      <c r="MK206" s="302"/>
      <c r="ML206" s="302"/>
      <c r="MM206" s="302"/>
      <c r="MN206" s="303"/>
      <c r="MO206" s="303"/>
      <c r="MP206" s="303"/>
      <c r="MQ206" s="303"/>
      <c r="MR206" s="303"/>
      <c r="MS206" s="303"/>
      <c r="MT206" s="303"/>
      <c r="MU206" s="303"/>
      <c r="MV206" s="303"/>
      <c r="MW206" s="303"/>
      <c r="MX206" s="303"/>
      <c r="MY206" s="307"/>
      <c r="MZ206" s="316"/>
      <c r="NB206" s="302"/>
      <c r="NC206" s="302"/>
      <c r="ND206" s="302"/>
      <c r="NE206" s="302"/>
      <c r="NF206" s="302"/>
      <c r="NG206" s="302"/>
      <c r="NH206" s="302"/>
      <c r="NI206" s="302"/>
      <c r="NJ206" s="302"/>
      <c r="NK206" s="302"/>
      <c r="NL206" s="302"/>
      <c r="NM206" s="302"/>
      <c r="NN206" s="302"/>
      <c r="NO206" s="302"/>
      <c r="NP206" s="302"/>
      <c r="NQ206" s="302"/>
      <c r="NR206" s="302"/>
      <c r="NS206" s="302"/>
      <c r="NT206" s="302"/>
      <c r="NU206" s="303"/>
      <c r="NV206" s="303"/>
      <c r="NW206" s="303"/>
      <c r="NX206" s="303"/>
      <c r="NY206" s="303"/>
      <c r="NZ206" s="303"/>
      <c r="OA206" s="303"/>
      <c r="OB206" s="303"/>
      <c r="OC206" s="303"/>
      <c r="OD206" s="303"/>
      <c r="OE206" s="303"/>
      <c r="OF206" s="307"/>
      <c r="OG206" s="316"/>
      <c r="OI206" s="302"/>
      <c r="OJ206" s="302"/>
      <c r="OK206" s="302"/>
      <c r="OL206" s="302"/>
      <c r="OM206" s="302"/>
      <c r="ON206" s="302"/>
      <c r="OO206" s="302"/>
      <c r="OP206" s="302"/>
      <c r="OQ206" s="302"/>
      <c r="OR206" s="302"/>
      <c r="OS206" s="302"/>
      <c r="OT206" s="302"/>
      <c r="OU206" s="302"/>
      <c r="OV206" s="302"/>
      <c r="OW206" s="302"/>
      <c r="OX206" s="302"/>
      <c r="OY206" s="302"/>
      <c r="OZ206" s="302"/>
      <c r="PA206" s="302"/>
      <c r="PB206" s="303"/>
      <c r="PC206" s="303"/>
      <c r="PD206" s="303"/>
      <c r="PE206" s="303"/>
      <c r="PF206" s="303"/>
      <c r="PG206" s="303"/>
      <c r="PH206" s="303"/>
      <c r="PI206" s="303"/>
      <c r="PJ206" s="303"/>
      <c r="PK206" s="303"/>
      <c r="PL206" s="303"/>
      <c r="PM206" s="307"/>
      <c r="PN206" s="316"/>
      <c r="PP206" s="302"/>
      <c r="PQ206" s="302"/>
      <c r="PR206" s="302"/>
      <c r="PS206" s="302"/>
      <c r="PT206" s="302"/>
      <c r="PU206" s="302"/>
      <c r="PV206" s="302"/>
      <c r="PW206" s="302"/>
      <c r="PX206" s="302"/>
      <c r="PY206" s="302"/>
      <c r="PZ206" s="302"/>
      <c r="QA206" s="302"/>
      <c r="QB206" s="302"/>
      <c r="QC206" s="302"/>
      <c r="QD206" s="302"/>
      <c r="QE206" s="302"/>
      <c r="QF206" s="302"/>
      <c r="QG206" s="302"/>
      <c r="QH206" s="302"/>
      <c r="QI206" s="303"/>
      <c r="QJ206" s="303"/>
      <c r="QK206" s="303"/>
      <c r="QL206" s="303"/>
      <c r="QM206" s="303"/>
      <c r="QN206" s="303"/>
      <c r="QO206" s="303"/>
      <c r="QP206" s="303"/>
      <c r="QQ206" s="303"/>
      <c r="QR206" s="303"/>
      <c r="QS206" s="303"/>
      <c r="QT206" s="307"/>
      <c r="QU206" s="235"/>
      <c r="QV206" s="235"/>
      <c r="QW206" s="302"/>
      <c r="QX206" s="302"/>
      <c r="QY206" s="302"/>
      <c r="QZ206" s="302"/>
      <c r="RA206" s="302"/>
      <c r="RB206" s="302"/>
      <c r="RC206" s="302"/>
      <c r="RD206" s="302"/>
      <c r="RE206" s="302"/>
      <c r="RF206" s="302"/>
      <c r="RG206" s="302"/>
      <c r="RH206" s="302"/>
      <c r="RI206" s="302"/>
      <c r="RJ206" s="302"/>
      <c r="RK206" s="302"/>
      <c r="RL206" s="302"/>
      <c r="RM206" s="302"/>
      <c r="RN206" s="302"/>
      <c r="RO206" s="302"/>
      <c r="RP206" s="303"/>
      <c r="RQ206" s="303"/>
      <c r="RR206" s="303"/>
      <c r="RS206" s="303"/>
      <c r="RT206" s="303"/>
      <c r="RU206" s="303"/>
      <c r="RV206" s="303"/>
      <c r="RW206" s="303"/>
      <c r="RX206" s="303"/>
      <c r="RY206" s="303"/>
      <c r="RZ206" s="303"/>
      <c r="SA206" s="303"/>
    </row>
    <row r="207" spans="1:495" ht="15" hidden="1" outlineLevel="1">
      <c r="A207" s="603">
        <f t="shared" ref="A207:A270" si="1028">A206+1</f>
        <v>195</v>
      </c>
      <c r="B207" s="264" t="s">
        <v>141</v>
      </c>
      <c r="C207" s="267">
        <f>IF(C196&lt;0,0,C196*HLOOKUP($C$2,Standard_data!$C$5:$R$10,3,FALSE))</f>
        <v>0</v>
      </c>
      <c r="D207" s="270">
        <f>IF(D196&lt;0,0,D196*HLOOKUP($C$2,Standard_data!$C$5:$R$10,3,FALSE))</f>
        <v>0</v>
      </c>
      <c r="E207" s="270">
        <f>IF(E196&lt;0,0,E196*HLOOKUP($C$2,Standard_data!$C$5:$R$10,3,FALSE))</f>
        <v>0</v>
      </c>
      <c r="F207" s="270">
        <f>IF(F196&lt;0,0,F196*HLOOKUP($C$2,Standard_data!$C$5:$R$10,3,FALSE))</f>
        <v>0</v>
      </c>
      <c r="G207" s="270">
        <f>IF(G196&lt;0,0,G196*HLOOKUP($C$2,Standard_data!$C$5:$R$10,3,FALSE))</f>
        <v>0</v>
      </c>
      <c r="H207" s="270">
        <f>IF(H196&lt;0,0,H196*HLOOKUP($C$2,Standard_data!$C$5:$R$10,3,FALSE))</f>
        <v>0</v>
      </c>
      <c r="I207" s="270">
        <f>IF(I196&lt;0,0,I196*HLOOKUP($C$2,Standard_data!$C$5:$R$10,3,FALSE))</f>
        <v>0</v>
      </c>
      <c r="J207" s="270">
        <f>IF(J196&lt;0,0,J196*HLOOKUP($C$2,Standard_data!$C$5:$R$10,3,FALSE))</f>
        <v>0</v>
      </c>
      <c r="K207" s="270">
        <f>IF(K196&lt;0,0,K196*HLOOKUP($C$2,Standard_data!$C$5:$R$10,3,FALSE))</f>
        <v>0</v>
      </c>
      <c r="L207" s="270">
        <f>IF(L196&lt;0,0,L196*HLOOKUP($C$2,Standard_data!$C$5:$R$10,3,FALSE))</f>
        <v>0</v>
      </c>
      <c r="M207" s="270">
        <f>IF(M196&lt;0,0,M196*HLOOKUP($C$2,Standard_data!$C$5:$R$10,3,FALSE))</f>
        <v>0</v>
      </c>
      <c r="N207" s="270">
        <f>IF(N196&lt;0,0,N196*HLOOKUP($C$2,Standard_data!$C$5:$R$10,3,FALSE))</f>
        <v>0</v>
      </c>
      <c r="O207" s="270">
        <f>IF(O196&lt;0,0,O196*HLOOKUP($C$2,Standard_data!$C$5:$R$10,3,FALSE))</f>
        <v>0</v>
      </c>
      <c r="P207" s="270">
        <f>IF(P196&lt;0,0,P196*HLOOKUP($C$2,Standard_data!$C$5:$R$10,3,FALSE))</f>
        <v>0</v>
      </c>
      <c r="Q207" s="270">
        <f>IF(Q196&lt;0,0,Q196*HLOOKUP($C$2,Standard_data!$C$5:$R$10,3,FALSE))</f>
        <v>0</v>
      </c>
      <c r="R207" s="270">
        <f>IF(R196&lt;0,0,R196*HLOOKUP($C$2,Standard_data!$C$5:$R$10,3,FALSE))</f>
        <v>0</v>
      </c>
      <c r="S207" s="270">
        <f>IF(S196&lt;0,0,S196*HLOOKUP($C$2,Standard_data!$C$5:$R$10,3,FALSE))</f>
        <v>0</v>
      </c>
      <c r="T207" s="270">
        <f>IF(T196&lt;0,0,T196*HLOOKUP($C$2,Standard_data!$C$5:$R$10,3,FALSE))</f>
        <v>0</v>
      </c>
      <c r="U207" s="270">
        <f>IF(U196&lt;0,0,U196*HLOOKUP($C$2,Standard_data!$C$5:$R$10,3,FALSE))</f>
        <v>0</v>
      </c>
      <c r="V207" s="270">
        <f>IF(V196&lt;0,0,V196*HLOOKUP($C$2,Standard_data!$C$5:$R$10,3,FALSE))</f>
        <v>0</v>
      </c>
      <c r="W207" s="270">
        <f>IF(W196&lt;0,0,W196*HLOOKUP($C$2,Standard_data!$C$5:$R$10,3,FALSE))</f>
        <v>0</v>
      </c>
      <c r="X207" s="270">
        <f>IF(X196&lt;0,0,X196*HLOOKUP($C$2,Standard_data!$C$5:$R$10,3,FALSE))</f>
        <v>0</v>
      </c>
      <c r="Y207" s="270">
        <f>IF(Y196&lt;0,0,Y196*HLOOKUP($C$2,Standard_data!$C$5:$R$10,3,FALSE))</f>
        <v>0</v>
      </c>
      <c r="Z207" s="270">
        <f>IF(Z196&lt;0,0,Z196*HLOOKUP($C$2,Standard_data!$C$5:$R$10,3,FALSE))</f>
        <v>0</v>
      </c>
      <c r="AA207" s="270">
        <f>IF(AA196&lt;0,0,AA196*HLOOKUP($C$2,Standard_data!$C$5:$R$10,3,FALSE))</f>
        <v>0</v>
      </c>
      <c r="AB207" s="270">
        <f>IF(AB196&lt;0,0,AB196*HLOOKUP($C$2,Standard_data!$C$5:$R$10,3,FALSE))</f>
        <v>0</v>
      </c>
      <c r="AC207" s="270">
        <f>IF(AC196&lt;0,0,AC196*HLOOKUP($C$2,Standard_data!$C$5:$R$10,3,FALSE))</f>
        <v>0</v>
      </c>
      <c r="AD207" s="270">
        <f>IF(AD196&lt;0,0,AD196*HLOOKUP($C$2,Standard_data!$C$5:$R$10,3,FALSE))</f>
        <v>0</v>
      </c>
      <c r="AE207" s="270">
        <f>IF(AE196&lt;0,0,AE196*HLOOKUP($C$2,Standard_data!$C$5:$R$10,3,FALSE))</f>
        <v>0</v>
      </c>
      <c r="AF207" s="270">
        <f>IF(AF196&lt;0,0,AF196*HLOOKUP($C$2,Standard_data!$C$5:$R$10,3,FALSE))</f>
        <v>0</v>
      </c>
      <c r="AG207" s="270">
        <f>IF(AG196&lt;0,0,AG196*HLOOKUP($C$2,Standard_data!$C$5:$R$10,3,FALSE))</f>
        <v>0</v>
      </c>
      <c r="AH207" s="255"/>
      <c r="AI207" s="255"/>
      <c r="AJ207" s="270">
        <f>IF(AJ196&lt;0,0,AJ196*HLOOKUP($AJ$2,Standard_data!$C$5:$R$10,3,FALSE))</f>
        <v>0</v>
      </c>
      <c r="AK207" s="270">
        <f>IF(AK196&lt;0,0,AK196*HLOOKUP($AJ$2,Standard_data!$C$5:$R$10,3,FALSE))</f>
        <v>0</v>
      </c>
      <c r="AL207" s="270">
        <f>IF(AL196&lt;0,0,AL196*HLOOKUP($AJ$2,Standard_data!$C$5:$R$10,3,FALSE))</f>
        <v>0</v>
      </c>
      <c r="AM207" s="270">
        <f>IF(AM196&lt;0,0,AM196*HLOOKUP($AJ$2,Standard_data!$C$5:$R$10,3,FALSE))</f>
        <v>0</v>
      </c>
      <c r="AN207" s="270">
        <f>IF(AN196&lt;0,0,AN196*HLOOKUP($AJ$2,Standard_data!$C$5:$R$10,3,FALSE))</f>
        <v>0</v>
      </c>
      <c r="AO207" s="270">
        <f>IF(AO196&lt;0,0,AO196*HLOOKUP($AJ$2,Standard_data!$C$5:$R$10,3,FALSE))</f>
        <v>0</v>
      </c>
      <c r="AP207" s="270">
        <f>IF(AP196&lt;0,0,AP196*HLOOKUP($AJ$2,Standard_data!$C$5:$R$10,3,FALSE))</f>
        <v>0</v>
      </c>
      <c r="AQ207" s="270">
        <f>IF(AQ196&lt;0,0,AQ196*HLOOKUP($AJ$2,Standard_data!$C$5:$R$10,3,FALSE))</f>
        <v>0</v>
      </c>
      <c r="AR207" s="270">
        <f>IF(AR196&lt;0,0,AR196*HLOOKUP($AJ$2,Standard_data!$C$5:$R$10,3,FALSE))</f>
        <v>0</v>
      </c>
      <c r="AS207" s="270">
        <f>IF(AS196&lt;0,0,AS196*HLOOKUP($AJ$2,Standard_data!$C$5:$R$10,3,FALSE))</f>
        <v>0</v>
      </c>
      <c r="AT207" s="270">
        <f>IF(AT196&lt;0,0,AT196*HLOOKUP($AJ$2,Standard_data!$C$5:$R$10,3,FALSE))</f>
        <v>0</v>
      </c>
      <c r="AU207" s="270">
        <f>IF(AU196&lt;0,0,AU196*HLOOKUP($AJ$2,Standard_data!$C$5:$R$10,3,FALSE))</f>
        <v>0</v>
      </c>
      <c r="AV207" s="270">
        <f>IF(AV196&lt;0,0,AV196*HLOOKUP($AJ$2,Standard_data!$C$5:$R$10,3,FALSE))</f>
        <v>0</v>
      </c>
      <c r="AW207" s="270">
        <f>IF(AW196&lt;0,0,AW196*HLOOKUP($AJ$2,Standard_data!$C$5:$R$10,3,FALSE))</f>
        <v>0</v>
      </c>
      <c r="AX207" s="270">
        <f>IF(AX196&lt;0,0,AX196*HLOOKUP($AJ$2,Standard_data!$C$5:$R$10,3,FALSE))</f>
        <v>0</v>
      </c>
      <c r="AY207" s="270">
        <f>IF(AY196&lt;0,0,AY196*HLOOKUP($AJ$2,Standard_data!$C$5:$R$10,3,FALSE))</f>
        <v>0</v>
      </c>
      <c r="AZ207" s="270">
        <f>IF(AZ196&lt;0,0,AZ196*HLOOKUP($AJ$2,Standard_data!$C$5:$R$10,3,FALSE))</f>
        <v>0</v>
      </c>
      <c r="BA207" s="270">
        <f>IF(BA196&lt;0,0,BA196*HLOOKUP($AJ$2,Standard_data!$C$5:$R$10,3,FALSE))</f>
        <v>0</v>
      </c>
      <c r="BB207" s="270">
        <f>IF(BB196&lt;0,0,BB196*HLOOKUP($AJ$2,Standard_data!$C$5:$R$10,3,FALSE))</f>
        <v>0</v>
      </c>
      <c r="BC207" s="270">
        <f>IF(BC196&lt;0,0,BC196*HLOOKUP($AJ$2,Standard_data!$C$5:$R$10,3,FALSE))</f>
        <v>0</v>
      </c>
      <c r="BD207" s="270">
        <f>IF(BD196&lt;0,0,BD196*HLOOKUP($AJ$2,Standard_data!$C$5:$R$10,3,FALSE))</f>
        <v>0</v>
      </c>
      <c r="BE207" s="270">
        <f>IF(BE196&lt;0,0,BE196*HLOOKUP($AJ$2,Standard_data!$C$5:$R$10,3,FALSE))</f>
        <v>0</v>
      </c>
      <c r="BF207" s="270">
        <f>IF(BF196&lt;0,0,BF196*HLOOKUP($AJ$2,Standard_data!$C$5:$R$10,3,FALSE))</f>
        <v>0</v>
      </c>
      <c r="BG207" s="270">
        <f>IF(BG196&lt;0,0,BG196*HLOOKUP($AJ$2,Standard_data!$C$5:$R$10,3,FALSE))</f>
        <v>0</v>
      </c>
      <c r="BH207" s="270">
        <f>IF(BH196&lt;0,0,BH196*HLOOKUP($AJ$2,Standard_data!$C$5:$R$10,3,FALSE))</f>
        <v>0</v>
      </c>
      <c r="BI207" s="270">
        <f>IF(BI196&lt;0,0,BI196*HLOOKUP($AJ$2,Standard_data!$C$5:$R$10,3,FALSE))</f>
        <v>0</v>
      </c>
      <c r="BJ207" s="270">
        <f>IF(BJ196&lt;0,0,BJ196*HLOOKUP($AJ$2,Standard_data!$C$5:$R$10,3,FALSE))</f>
        <v>0</v>
      </c>
      <c r="BK207" s="270">
        <f>IF(BK196&lt;0,0,BK196*HLOOKUP($AJ$2,Standard_data!$C$5:$R$10,3,FALSE))</f>
        <v>0</v>
      </c>
      <c r="BL207" s="270">
        <f>IF(BL196&lt;0,0,BL196*HLOOKUP($AJ$2,Standard_data!$C$5:$R$10,3,FALSE))</f>
        <v>0</v>
      </c>
      <c r="BM207" s="270">
        <f>IF(BM196&lt;0,0,BM196*HLOOKUP($AJ$2,Standard_data!$C$5:$R$10,3,FALSE))</f>
        <v>0</v>
      </c>
      <c r="BN207" s="270">
        <f>IF(BN196&lt;0,0,BN196*HLOOKUP($AJ$2,Standard_data!$C$5:$R$10,3,FALSE))</f>
        <v>0</v>
      </c>
      <c r="BO207" s="255"/>
      <c r="BP207" s="255"/>
      <c r="BQ207" s="270">
        <f>IF(BQ196&lt;0,0,BQ196*HLOOKUP($BQ$2,Standard_data!$C$5:$R$10,3,FALSE))</f>
        <v>0</v>
      </c>
      <c r="BR207" s="270">
        <f>IF(BR196&lt;0,0,BR196*HLOOKUP($BQ$2,Standard_data!$C$5:$R$10,3,FALSE))</f>
        <v>0</v>
      </c>
      <c r="BS207" s="270">
        <f>IF(BS196&lt;0,0,BS196*HLOOKUP($BQ$2,Standard_data!$C$5:$R$10,3,FALSE))</f>
        <v>0</v>
      </c>
      <c r="BT207" s="270">
        <f>IF(BT196&lt;0,0,BT196*HLOOKUP($BQ$2,Standard_data!$C$5:$R$10,3,FALSE))</f>
        <v>0</v>
      </c>
      <c r="BU207" s="270">
        <f>IF(BU196&lt;0,0,BU196*HLOOKUP($BQ$2,Standard_data!$C$5:$R$10,3,FALSE))</f>
        <v>0</v>
      </c>
      <c r="BV207" s="270">
        <f>IF(BV196&lt;0,0,BV196*HLOOKUP($BQ$2,Standard_data!$C$5:$R$10,3,FALSE))</f>
        <v>0</v>
      </c>
      <c r="BW207" s="270">
        <f>IF(BW196&lt;0,0,BW196*HLOOKUP($BQ$2,Standard_data!$C$5:$R$10,3,FALSE))</f>
        <v>0</v>
      </c>
      <c r="BX207" s="270">
        <f>IF(BX196&lt;0,0,BX196*HLOOKUP($BQ$2,Standard_data!$C$5:$R$10,3,FALSE))</f>
        <v>0</v>
      </c>
      <c r="BY207" s="270">
        <f>IF(BY196&lt;0,0,BY196*HLOOKUP($BQ$2,Standard_data!$C$5:$R$10,3,FALSE))</f>
        <v>0</v>
      </c>
      <c r="BZ207" s="270">
        <f>IF(BZ196&lt;0,0,BZ196*HLOOKUP($BQ$2,Standard_data!$C$5:$R$10,3,FALSE))</f>
        <v>0</v>
      </c>
      <c r="CA207" s="270">
        <f>IF(CA196&lt;0,0,CA196*HLOOKUP($BQ$2,Standard_data!$C$5:$R$10,3,FALSE))</f>
        <v>0</v>
      </c>
      <c r="CB207" s="270">
        <f>IF(CB196&lt;0,0,CB196*HLOOKUP($BQ$2,Standard_data!$C$5:$R$10,3,FALSE))</f>
        <v>0</v>
      </c>
      <c r="CC207" s="270">
        <f>IF(CC196&lt;0,0,CC196*HLOOKUP($BQ$2,Standard_data!$C$5:$R$10,3,FALSE))</f>
        <v>0</v>
      </c>
      <c r="CD207" s="270">
        <f>IF(CD196&lt;0,0,CD196*HLOOKUP($BQ$2,Standard_data!$C$5:$R$10,3,FALSE))</f>
        <v>0</v>
      </c>
      <c r="CE207" s="270">
        <f>IF(CE196&lt;0,0,CE196*HLOOKUP($BQ$2,Standard_data!$C$5:$R$10,3,FALSE))</f>
        <v>0</v>
      </c>
      <c r="CF207" s="270">
        <f>IF(CF196&lt;0,0,CF196*HLOOKUP($BQ$2,Standard_data!$C$5:$R$10,3,FALSE))</f>
        <v>0</v>
      </c>
      <c r="CG207" s="270">
        <f>IF(CG196&lt;0,0,CG196*HLOOKUP($BQ$2,Standard_data!$C$5:$R$10,3,FALSE))</f>
        <v>0</v>
      </c>
      <c r="CH207" s="270">
        <f>IF(CH196&lt;0,0,CH196*HLOOKUP($BQ$2,Standard_data!$C$5:$R$10,3,FALSE))</f>
        <v>0</v>
      </c>
      <c r="CI207" s="270">
        <f>IF(CI196&lt;0,0,CI196*HLOOKUP($BQ$2,Standard_data!$C$5:$R$10,3,FALSE))</f>
        <v>0</v>
      </c>
      <c r="CJ207" s="270">
        <f>IF(CJ196&lt;0,0,CJ196*HLOOKUP($BQ$2,Standard_data!$C$5:$R$10,3,FALSE))</f>
        <v>0</v>
      </c>
      <c r="CK207" s="270">
        <f>IF(CK196&lt;0,0,CK196*HLOOKUP($BQ$2,Standard_data!$C$5:$R$10,3,FALSE))</f>
        <v>0</v>
      </c>
      <c r="CL207" s="270">
        <f>IF(CL196&lt;0,0,CL196*HLOOKUP($BQ$2,Standard_data!$C$5:$R$10,3,FALSE))</f>
        <v>0</v>
      </c>
      <c r="CM207" s="270">
        <f>IF(CM196&lt;0,0,CM196*HLOOKUP($BQ$2,Standard_data!$C$5:$R$10,3,FALSE))</f>
        <v>0</v>
      </c>
      <c r="CN207" s="270">
        <f>IF(CN196&lt;0,0,CN196*HLOOKUP($BQ$2,Standard_data!$C$5:$R$10,3,FALSE))</f>
        <v>0</v>
      </c>
      <c r="CO207" s="270">
        <f>IF(CO196&lt;0,0,CO196*HLOOKUP($BQ$2,Standard_data!$C$5:$R$10,3,FALSE))</f>
        <v>0</v>
      </c>
      <c r="CP207" s="270">
        <f>IF(CP196&lt;0,0,CP196*HLOOKUP($BQ$2,Standard_data!$C$5:$R$10,3,FALSE))</f>
        <v>0</v>
      </c>
      <c r="CQ207" s="270">
        <f>IF(CQ196&lt;0,0,CQ196*HLOOKUP($BQ$2,Standard_data!$C$5:$R$10,3,FALSE))</f>
        <v>0</v>
      </c>
      <c r="CR207" s="270">
        <f>IF(CR196&lt;0,0,CR196*HLOOKUP($BQ$2,Standard_data!$C$5:$R$10,3,FALSE))</f>
        <v>0</v>
      </c>
      <c r="CS207" s="270">
        <f>IF(CS196&lt;0,0,CS196*HLOOKUP($BQ$2,Standard_data!$C$5:$R$10,3,FALSE))</f>
        <v>0</v>
      </c>
      <c r="CT207" s="270">
        <f>IF(CT196&lt;0,0,CT196*HLOOKUP($BQ$2,Standard_data!$C$5:$R$10,3,FALSE))</f>
        <v>0</v>
      </c>
      <c r="CU207" s="270">
        <f>IF(CU196&lt;0,0,CU196*HLOOKUP($BQ$2,Standard_data!$C$5:$R$10,3,FALSE))</f>
        <v>0</v>
      </c>
      <c r="CV207" s="255"/>
      <c r="CW207" s="255"/>
      <c r="CX207" s="270">
        <f>IF(CX196&lt;0,0,CX196*HLOOKUP($CX$2,Standard_data!$C$5:$R$10,3,FALSE))</f>
        <v>0</v>
      </c>
      <c r="CY207" s="270">
        <f>IF(CY196&lt;0,0,CY196*HLOOKUP($CX$2,Standard_data!$C$5:$R$10,3,FALSE))</f>
        <v>0</v>
      </c>
      <c r="CZ207" s="270">
        <f>IF(CZ196&lt;0,0,CZ196*HLOOKUP($CX$2,Standard_data!$C$5:$R$10,3,FALSE))</f>
        <v>0</v>
      </c>
      <c r="DA207" s="270">
        <f>IF(DA196&lt;0,0,DA196*HLOOKUP($CX$2,Standard_data!$C$5:$R$10,3,FALSE))</f>
        <v>0</v>
      </c>
      <c r="DB207" s="270">
        <f>IF(DB196&lt;0,0,DB196*HLOOKUP($CX$2,Standard_data!$C$5:$R$10,3,FALSE))</f>
        <v>0</v>
      </c>
      <c r="DC207" s="270">
        <f>IF(DC196&lt;0,0,DC196*HLOOKUP($CX$2,Standard_data!$C$5:$R$10,3,FALSE))</f>
        <v>0</v>
      </c>
      <c r="DD207" s="270">
        <f>IF(DD196&lt;0,0,DD196*HLOOKUP($CX$2,Standard_data!$C$5:$R$10,3,FALSE))</f>
        <v>0</v>
      </c>
      <c r="DE207" s="270">
        <f>IF(DE196&lt;0,0,DE196*HLOOKUP($CX$2,Standard_data!$C$5:$R$10,3,FALSE))</f>
        <v>0</v>
      </c>
      <c r="DF207" s="270">
        <f>IF(DF196&lt;0,0,DF196*HLOOKUP($CX$2,Standard_data!$C$5:$R$10,3,FALSE))</f>
        <v>0</v>
      </c>
      <c r="DG207" s="270">
        <f>IF(DG196&lt;0,0,DG196*HLOOKUP($CX$2,Standard_data!$C$5:$R$10,3,FALSE))</f>
        <v>0</v>
      </c>
      <c r="DH207" s="270">
        <f>IF(DH196&lt;0,0,DH196*HLOOKUP($CX$2,Standard_data!$C$5:$R$10,3,FALSE))</f>
        <v>0</v>
      </c>
      <c r="DI207" s="270">
        <f>IF(DI196&lt;0,0,DI196*HLOOKUP($CX$2,Standard_data!$C$5:$R$10,3,FALSE))</f>
        <v>0</v>
      </c>
      <c r="DJ207" s="270">
        <f>IF(DJ196&lt;0,0,DJ196*HLOOKUP($CX$2,Standard_data!$C$5:$R$10,3,FALSE))</f>
        <v>0</v>
      </c>
      <c r="DK207" s="270">
        <f>IF(DK196&lt;0,0,DK196*HLOOKUP($CX$2,Standard_data!$C$5:$R$10,3,FALSE))</f>
        <v>0</v>
      </c>
      <c r="DL207" s="270">
        <f>IF(DL196&lt;0,0,DL196*HLOOKUP($CX$2,Standard_data!$C$5:$R$10,3,FALSE))</f>
        <v>0</v>
      </c>
      <c r="DM207" s="270">
        <f>IF(DM196&lt;0,0,DM196*HLOOKUP($CX$2,Standard_data!$C$5:$R$10,3,FALSE))</f>
        <v>0</v>
      </c>
      <c r="DN207" s="270">
        <f>IF(DN196&lt;0,0,DN196*HLOOKUP($CX$2,Standard_data!$C$5:$R$10,3,FALSE))</f>
        <v>0</v>
      </c>
      <c r="DO207" s="270">
        <f>IF(DO196&lt;0,0,DO196*HLOOKUP($CX$2,Standard_data!$C$5:$R$10,3,FALSE))</f>
        <v>0</v>
      </c>
      <c r="DP207" s="270">
        <f>IF(DP196&lt;0,0,DP196*HLOOKUP($CX$2,Standard_data!$C$5:$R$10,3,FALSE))</f>
        <v>0</v>
      </c>
      <c r="DQ207" s="270">
        <f>IF(DQ196&lt;0,0,DQ196*HLOOKUP($CX$2,Standard_data!$C$5:$R$10,3,FALSE))</f>
        <v>0</v>
      </c>
      <c r="DR207" s="270">
        <f>IF(DR196&lt;0,0,DR196*HLOOKUP($CX$2,Standard_data!$C$5:$R$10,3,FALSE))</f>
        <v>0</v>
      </c>
      <c r="DS207" s="270">
        <f>IF(DS196&lt;0,0,DS196*HLOOKUP($CX$2,Standard_data!$C$5:$R$10,3,FALSE))</f>
        <v>0</v>
      </c>
      <c r="DT207" s="270">
        <f>IF(DT196&lt;0,0,DT196*HLOOKUP($CX$2,Standard_data!$C$5:$R$10,3,FALSE))</f>
        <v>0</v>
      </c>
      <c r="DU207" s="270">
        <f>IF(DU196&lt;0,0,DU196*HLOOKUP($CX$2,Standard_data!$C$5:$R$10,3,FALSE))</f>
        <v>0</v>
      </c>
      <c r="DV207" s="270">
        <f>IF(DV196&lt;0,0,DV196*HLOOKUP($CX$2,Standard_data!$C$5:$R$10,3,FALSE))</f>
        <v>0</v>
      </c>
      <c r="DW207" s="270">
        <f>IF(DW196&lt;0,0,DW196*HLOOKUP($CX$2,Standard_data!$C$5:$R$10,3,FALSE))</f>
        <v>0</v>
      </c>
      <c r="DX207" s="270">
        <f>IF(DX196&lt;0,0,DX196*HLOOKUP($CX$2,Standard_data!$C$5:$R$10,3,FALSE))</f>
        <v>0</v>
      </c>
      <c r="DY207" s="270">
        <f>IF(DY196&lt;0,0,DY196*HLOOKUP($CX$2,Standard_data!$C$5:$R$10,3,FALSE))</f>
        <v>0</v>
      </c>
      <c r="DZ207" s="270">
        <f>IF(DZ196&lt;0,0,DZ196*HLOOKUP($CX$2,Standard_data!$C$5:$R$10,3,FALSE))</f>
        <v>0</v>
      </c>
      <c r="EA207" s="270">
        <f>IF(EA196&lt;0,0,EA196*HLOOKUP($CX$2,Standard_data!$C$5:$R$10,3,FALSE))</f>
        <v>0</v>
      </c>
      <c r="EB207" s="270">
        <f>IF(EB196&lt;0,0,EB196*HLOOKUP($CX$2,Standard_data!$C$5:$R$10,3,FALSE))</f>
        <v>0</v>
      </c>
      <c r="EC207" s="255"/>
      <c r="ED207" s="255"/>
      <c r="EE207" s="270">
        <f>IF(EE196&lt;0,0,EE196*HLOOKUP($EE$2,Standard_data!$C$5:$R$10,3,FALSE))</f>
        <v>0</v>
      </c>
      <c r="EF207" s="270">
        <f>IF(EF196&lt;0,0,EF196*HLOOKUP($EE$2,Standard_data!$C$5:$R$10,3,FALSE))</f>
        <v>0</v>
      </c>
      <c r="EG207" s="270">
        <f>IF(EG196&lt;0,0,EG196*HLOOKUP($EE$2,Standard_data!$C$5:$R$10,3,FALSE))</f>
        <v>0</v>
      </c>
      <c r="EH207" s="270">
        <f>IF(EH196&lt;0,0,EH196*HLOOKUP($EE$2,Standard_data!$C$5:$R$10,3,FALSE))</f>
        <v>0</v>
      </c>
      <c r="EI207" s="270">
        <f>IF(EI196&lt;0,0,EI196*HLOOKUP($EE$2,Standard_data!$C$5:$R$10,3,FALSE))</f>
        <v>0</v>
      </c>
      <c r="EJ207" s="270">
        <f>IF(EJ196&lt;0,0,EJ196*HLOOKUP($EE$2,Standard_data!$C$5:$R$10,3,FALSE))</f>
        <v>0</v>
      </c>
      <c r="EK207" s="270">
        <f>IF(EK196&lt;0,0,EK196*HLOOKUP($EE$2,Standard_data!$C$5:$R$10,3,FALSE))</f>
        <v>0</v>
      </c>
      <c r="EL207" s="270">
        <f>IF(EL196&lt;0,0,EL196*HLOOKUP($EE$2,Standard_data!$C$5:$R$10,3,FALSE))</f>
        <v>0</v>
      </c>
      <c r="EM207" s="270">
        <f>IF(EM196&lt;0,0,EM196*HLOOKUP($EE$2,Standard_data!$C$5:$R$10,3,FALSE))</f>
        <v>0</v>
      </c>
      <c r="EN207" s="270">
        <f>IF(EN196&lt;0,0,EN196*HLOOKUP($EE$2,Standard_data!$C$5:$R$10,3,FALSE))</f>
        <v>0</v>
      </c>
      <c r="EO207" s="270">
        <f>IF(EO196&lt;0,0,EO196*HLOOKUP($EE$2,Standard_data!$C$5:$R$10,3,FALSE))</f>
        <v>0</v>
      </c>
      <c r="EP207" s="270">
        <f>IF(EP196&lt;0,0,EP196*HLOOKUP($EE$2,Standard_data!$C$5:$R$10,3,FALSE))</f>
        <v>0</v>
      </c>
      <c r="EQ207" s="270">
        <f>IF(EQ196&lt;0,0,EQ196*HLOOKUP($EE$2,Standard_data!$C$5:$R$10,3,FALSE))</f>
        <v>0</v>
      </c>
      <c r="ER207" s="270">
        <f>IF(ER196&lt;0,0,ER196*HLOOKUP($EE$2,Standard_data!$C$5:$R$10,3,FALSE))</f>
        <v>0</v>
      </c>
      <c r="ES207" s="270">
        <f>IF(ES196&lt;0,0,ES196*HLOOKUP($EE$2,Standard_data!$C$5:$R$10,3,FALSE))</f>
        <v>0</v>
      </c>
      <c r="ET207" s="270">
        <f>IF(ET196&lt;0,0,ET196*HLOOKUP($EE$2,Standard_data!$C$5:$R$10,3,FALSE))</f>
        <v>0</v>
      </c>
      <c r="EU207" s="270">
        <f>IF(EU196&lt;0,0,EU196*HLOOKUP($EE$2,Standard_data!$C$5:$R$10,3,FALSE))</f>
        <v>0</v>
      </c>
      <c r="EV207" s="270">
        <f>IF(EV196&lt;0,0,EV196*HLOOKUP($EE$2,Standard_data!$C$5:$R$10,3,FALSE))</f>
        <v>0</v>
      </c>
      <c r="EW207" s="270">
        <f>IF(EW196&lt;0,0,EW196*HLOOKUP($EE$2,Standard_data!$C$5:$R$10,3,FALSE))</f>
        <v>0</v>
      </c>
      <c r="EX207" s="270">
        <f>IF(EX196&lt;0,0,EX196*HLOOKUP($EE$2,Standard_data!$C$5:$R$10,3,FALSE))</f>
        <v>0</v>
      </c>
      <c r="EY207" s="270">
        <f>IF(EY196&lt;0,0,EY196*HLOOKUP($EE$2,Standard_data!$C$5:$R$10,3,FALSE))</f>
        <v>0</v>
      </c>
      <c r="EZ207" s="270">
        <f>IF(EZ196&lt;0,0,EZ196*HLOOKUP($EE$2,Standard_data!$C$5:$R$10,3,FALSE))</f>
        <v>0</v>
      </c>
      <c r="FA207" s="270">
        <f>IF(FA196&lt;0,0,FA196*HLOOKUP($EE$2,Standard_data!$C$5:$R$10,3,FALSE))</f>
        <v>0</v>
      </c>
      <c r="FB207" s="270">
        <f>IF(FB196&lt;0,0,FB196*HLOOKUP($EE$2,Standard_data!$C$5:$R$10,3,FALSE))</f>
        <v>0</v>
      </c>
      <c r="FC207" s="270">
        <f>IF(FC196&lt;0,0,FC196*HLOOKUP($EE$2,Standard_data!$C$5:$R$10,3,FALSE))</f>
        <v>0</v>
      </c>
      <c r="FD207" s="270">
        <f>IF(FD196&lt;0,0,FD196*HLOOKUP($EE$2,Standard_data!$C$5:$R$10,3,FALSE))</f>
        <v>0</v>
      </c>
      <c r="FE207" s="270">
        <f>IF(FE196&lt;0,0,FE196*HLOOKUP($EE$2,Standard_data!$C$5:$R$10,3,FALSE))</f>
        <v>0</v>
      </c>
      <c r="FF207" s="270">
        <f>IF(FF196&lt;0,0,FF196*HLOOKUP($EE$2,Standard_data!$C$5:$R$10,3,FALSE))</f>
        <v>0</v>
      </c>
      <c r="FG207" s="270">
        <f>IF(FG196&lt;0,0,FG196*HLOOKUP($EE$2,Standard_data!$C$5:$R$10,3,FALSE))</f>
        <v>0</v>
      </c>
      <c r="FH207" s="270">
        <f>IF(FH196&lt;0,0,FH196*HLOOKUP($EE$2,Standard_data!$C$5:$R$10,3,FALSE))</f>
        <v>0</v>
      </c>
      <c r="FI207" s="270">
        <f>IF(FI196&lt;0,0,FI196*HLOOKUP($EE$2,Standard_data!$C$5:$R$10,3,FALSE))</f>
        <v>0</v>
      </c>
      <c r="FJ207" s="255"/>
      <c r="FK207" s="255"/>
      <c r="FL207" s="270">
        <f>IF(FL196&lt;0,0,FL196*HLOOKUP($FL$2,Standard_data!$C$5:$R$10,3,FALSE))</f>
        <v>0</v>
      </c>
      <c r="FM207" s="270">
        <f>IF(FM196&lt;0,0,FM196*HLOOKUP($FL$2,Standard_data!$C$5:$R$10,3,FALSE))</f>
        <v>0</v>
      </c>
      <c r="FN207" s="270">
        <f>IF(FN196&lt;0,0,FN196*HLOOKUP($FL$2,Standard_data!$C$5:$R$10,3,FALSE))</f>
        <v>0</v>
      </c>
      <c r="FO207" s="270">
        <f>IF(FO196&lt;0,0,FO196*HLOOKUP($FL$2,Standard_data!$C$5:$R$10,3,FALSE))</f>
        <v>0</v>
      </c>
      <c r="FP207" s="270">
        <f>IF(FP196&lt;0,0,FP196*HLOOKUP($FL$2,Standard_data!$C$5:$R$10,3,FALSE))</f>
        <v>0</v>
      </c>
      <c r="FQ207" s="270">
        <f>IF(FQ196&lt;0,0,FQ196*HLOOKUP($FL$2,Standard_data!$C$5:$R$10,3,FALSE))</f>
        <v>0</v>
      </c>
      <c r="FR207" s="270">
        <f>IF(FR196&lt;0,0,FR196*HLOOKUP($FL$2,Standard_data!$C$5:$R$10,3,FALSE))</f>
        <v>0</v>
      </c>
      <c r="FS207" s="270">
        <f>IF(FS196&lt;0,0,FS196*HLOOKUP($FL$2,Standard_data!$C$5:$R$10,3,FALSE))</f>
        <v>0</v>
      </c>
      <c r="FT207" s="270">
        <f>IF(FT196&lt;0,0,FT196*HLOOKUP($FL$2,Standard_data!$C$5:$R$10,3,FALSE))</f>
        <v>0</v>
      </c>
      <c r="FU207" s="270">
        <f>IF(FU196&lt;0,0,FU196*HLOOKUP($FL$2,Standard_data!$C$5:$R$10,3,FALSE))</f>
        <v>0</v>
      </c>
      <c r="FV207" s="270">
        <f>IF(FV196&lt;0,0,FV196*HLOOKUP($FL$2,Standard_data!$C$5:$R$10,3,FALSE))</f>
        <v>0</v>
      </c>
      <c r="FW207" s="270">
        <f>IF(FW196&lt;0,0,FW196*HLOOKUP($FL$2,Standard_data!$C$5:$R$10,3,FALSE))</f>
        <v>0</v>
      </c>
      <c r="FX207" s="270">
        <f>IF(FX196&lt;0,0,FX196*HLOOKUP($FL$2,Standard_data!$C$5:$R$10,3,FALSE))</f>
        <v>0</v>
      </c>
      <c r="FY207" s="270">
        <f>IF(FY196&lt;0,0,FY196*HLOOKUP($FL$2,Standard_data!$C$5:$R$10,3,FALSE))</f>
        <v>0</v>
      </c>
      <c r="FZ207" s="270">
        <f>IF(FZ196&lt;0,0,FZ196*HLOOKUP($FL$2,Standard_data!$C$5:$R$10,3,FALSE))</f>
        <v>0</v>
      </c>
      <c r="GA207" s="270">
        <f>IF(GA196&lt;0,0,GA196*HLOOKUP($FL$2,Standard_data!$C$5:$R$10,3,FALSE))</f>
        <v>0</v>
      </c>
      <c r="GB207" s="270">
        <f>IF(GB196&lt;0,0,GB196*HLOOKUP($FL$2,Standard_data!$C$5:$R$10,3,FALSE))</f>
        <v>0</v>
      </c>
      <c r="GC207" s="270">
        <f>IF(GC196&lt;0,0,GC196*HLOOKUP($FL$2,Standard_data!$C$5:$R$10,3,FALSE))</f>
        <v>0</v>
      </c>
      <c r="GD207" s="270">
        <f>IF(GD196&lt;0,0,GD196*HLOOKUP($FL$2,Standard_data!$C$5:$R$10,3,FALSE))</f>
        <v>0</v>
      </c>
      <c r="GE207" s="270">
        <f>IF(GE196&lt;0,0,GE196*HLOOKUP($FL$2,Standard_data!$C$5:$R$10,3,FALSE))</f>
        <v>0</v>
      </c>
      <c r="GF207" s="270">
        <f>IF(GF196&lt;0,0,GF196*HLOOKUP($FL$2,Standard_data!$C$5:$R$10,3,FALSE))</f>
        <v>0</v>
      </c>
      <c r="GG207" s="270">
        <f>IF(GG196&lt;0,0,GG196*HLOOKUP($FL$2,Standard_data!$C$5:$R$10,3,FALSE))</f>
        <v>0</v>
      </c>
      <c r="GH207" s="270">
        <f>IF(GH196&lt;0,0,GH196*HLOOKUP($FL$2,Standard_data!$C$5:$R$10,3,FALSE))</f>
        <v>0</v>
      </c>
      <c r="GI207" s="270">
        <f>IF(GI196&lt;0,0,GI196*HLOOKUP($FL$2,Standard_data!$C$5:$R$10,3,FALSE))</f>
        <v>0</v>
      </c>
      <c r="GJ207" s="270">
        <f>IF(GJ196&lt;0,0,GJ196*HLOOKUP($FL$2,Standard_data!$C$5:$R$10,3,FALSE))</f>
        <v>0</v>
      </c>
      <c r="GK207" s="270">
        <f>IF(GK196&lt;0,0,GK196*HLOOKUP($FL$2,Standard_data!$C$5:$R$10,3,FALSE))</f>
        <v>0</v>
      </c>
      <c r="GL207" s="270">
        <f>IF(GL196&lt;0,0,GL196*HLOOKUP($FL$2,Standard_data!$C$5:$R$10,3,FALSE))</f>
        <v>0</v>
      </c>
      <c r="GM207" s="270">
        <f>IF(GM196&lt;0,0,GM196*HLOOKUP($FL$2,Standard_data!$C$5:$R$10,3,FALSE))</f>
        <v>0</v>
      </c>
      <c r="GN207" s="270">
        <f>IF(GN196&lt;0,0,GN196*HLOOKUP($FL$2,Standard_data!$C$5:$R$10,3,FALSE))</f>
        <v>0</v>
      </c>
      <c r="GO207" s="270">
        <f>IF(GO196&lt;0,0,GO196*HLOOKUP($FL$2,Standard_data!$C$5:$R$10,3,FALSE))</f>
        <v>0</v>
      </c>
      <c r="GP207" s="270">
        <f>IF(GP196&lt;0,0,GP196*HLOOKUP($FL$2,Standard_data!$C$5:$R$10,3,FALSE))</f>
        <v>0</v>
      </c>
      <c r="GQ207" s="255"/>
      <c r="GR207" s="255"/>
      <c r="GS207" s="270"/>
      <c r="GT207" s="270"/>
      <c r="GU207" s="270"/>
      <c r="GV207" s="270"/>
      <c r="GW207" s="270"/>
      <c r="GX207" s="270"/>
      <c r="GY207" s="270"/>
      <c r="GZ207" s="270"/>
      <c r="HA207" s="270"/>
      <c r="HB207" s="270"/>
      <c r="HC207" s="270"/>
      <c r="HD207" s="270"/>
      <c r="HE207" s="270"/>
      <c r="HF207" s="270"/>
      <c r="HG207" s="270"/>
      <c r="HH207" s="270"/>
      <c r="HI207" s="270"/>
      <c r="HJ207" s="270"/>
      <c r="HK207" s="270"/>
      <c r="HL207" s="270"/>
      <c r="HM207" s="270"/>
      <c r="HN207" s="270"/>
      <c r="HO207" s="270"/>
      <c r="HP207" s="270"/>
      <c r="HQ207" s="270"/>
      <c r="HR207" s="270"/>
      <c r="HS207" s="270"/>
      <c r="HT207" s="270"/>
      <c r="HU207" s="270"/>
      <c r="HV207" s="270"/>
      <c r="HW207" s="268"/>
      <c r="HX207" s="268"/>
      <c r="HY207" s="267"/>
      <c r="HZ207" s="270">
        <f>IF(HZ196&lt;0,0,HZ196*HLOOKUP($HZ$2,Standard_data!$C$5:$R$10,3,FALSE))</f>
        <v>204767044.40000001</v>
      </c>
      <c r="IA207" s="270">
        <f>IF(IA196&lt;0,0,IA196*HLOOKUP($HZ$2,Standard_data!$C$5:$R$10,3,FALSE))</f>
        <v>104740640</v>
      </c>
      <c r="IB207" s="270">
        <f>IF(IB196&lt;0,0,IB196*HLOOKUP($HZ$2,Standard_data!$C$5:$R$10,3,FALSE))</f>
        <v>0</v>
      </c>
      <c r="IC207" s="270">
        <f>IF(IC196&lt;0,0,IC196*HLOOKUP($HZ$2,Standard_data!$C$5:$R$10,3,FALSE))</f>
        <v>104740640</v>
      </c>
      <c r="ID207" s="270">
        <f>IF(ID196&lt;0,0,ID196*HLOOKUP($HZ$2,Standard_data!$C$5:$R$10,3,FALSE))</f>
        <v>0</v>
      </c>
      <c r="IE207" s="270">
        <f>IF(IE196&lt;0,0,IE196*HLOOKUP($HZ$2,Standard_data!$C$5:$R$10,3,FALSE))</f>
        <v>104740640</v>
      </c>
      <c r="IF207" s="270">
        <f>IF(IF196&lt;0,0,IF196*HLOOKUP($HZ$2,Standard_data!$C$5:$R$10,3,FALSE))</f>
        <v>0</v>
      </c>
      <c r="IG207" s="270">
        <f>IF(IG196&lt;0,0,IG196*HLOOKUP($HZ$2,Standard_data!$C$5:$R$10,3,FALSE))</f>
        <v>0</v>
      </c>
      <c r="IH207" s="270">
        <f>IF(IH196&lt;0,0,IH196*HLOOKUP($HZ$2,Standard_data!$C$5:$R$10,3,FALSE))</f>
        <v>0</v>
      </c>
      <c r="II207" s="271">
        <f>IF(II196&lt;0,0,II196*HLOOKUP($HZ$2,Standard_data!$C$5:$R$10,3,FALSE))</f>
        <v>428270640</v>
      </c>
      <c r="IJ207" s="270">
        <f>IF(IJ196&lt;0,0,IJ196*HLOOKUP($HZ$2,Standard_data!$C$5:$R$10,3,FALSE))</f>
        <v>0</v>
      </c>
      <c r="IK207" s="270">
        <f>IF(IK196&lt;0,0,IK196*HLOOKUP($HZ$2,Standard_data!$C$5:$R$10,3,FALSE))</f>
        <v>0</v>
      </c>
      <c r="IL207" s="270">
        <f>IF(IL196&lt;0,0,IL196*HLOOKUP($HZ$2,Standard_data!$C$5:$R$10,3,FALSE))</f>
        <v>0</v>
      </c>
      <c r="IM207" s="270">
        <f>IF(IM196&lt;0,0,IM196*HLOOKUP($HZ$2,Standard_data!$C$5:$R$10,3,FALSE))</f>
        <v>0</v>
      </c>
      <c r="IN207" s="270">
        <f>IF(IN196&lt;0,0,IN196*HLOOKUP($HZ$2,Standard_data!$C$5:$R$10,3,FALSE))</f>
        <v>104740640</v>
      </c>
      <c r="IO207" s="270">
        <f>IF(IO196&lt;0,0,IO196*HLOOKUP($HZ$2,Standard_data!$C$5:$R$10,3,FALSE))</f>
        <v>0</v>
      </c>
      <c r="IP207" s="270">
        <f>IF(IP196&lt;0,0,IP196*HLOOKUP($HZ$2,Standard_data!$C$5:$R$10,3,FALSE))</f>
        <v>0</v>
      </c>
      <c r="IQ207" s="270">
        <f>IF(IQ196&lt;0,0,IQ196*HLOOKUP($HZ$2,Standard_data!$C$5:$R$10,3,FALSE))</f>
        <v>0</v>
      </c>
      <c r="IR207" s="270">
        <f>IF(IR196&lt;0,0,IR196*HLOOKUP($HZ$2,Standard_data!$C$5:$R$10,3,FALSE))</f>
        <v>0</v>
      </c>
      <c r="IS207" s="270">
        <f>IF(IS196&lt;0,0,IS196*HLOOKUP($HZ$2,Standard_data!$C$5:$R$10,3,FALSE))</f>
        <v>0</v>
      </c>
      <c r="IT207" s="270">
        <f>IF(IT196&lt;0,0,IT196*HLOOKUP($HZ$2,Standard_data!$C$5:$R$10,3,FALSE))</f>
        <v>0</v>
      </c>
      <c r="IU207" s="270">
        <f>IF(IU196&lt;0,0,IU196*HLOOKUP($HZ$2,Standard_data!$C$5:$R$10,3,FALSE))</f>
        <v>0</v>
      </c>
      <c r="IV207" s="270">
        <f>IF(IV196&lt;0,0,IV196*HLOOKUP($HZ$2,Standard_data!$C$5:$R$10,3,FALSE))</f>
        <v>0</v>
      </c>
      <c r="IW207" s="270">
        <f>IF(IW196&lt;0,0,IW196*HLOOKUP($HZ$2,Standard_data!$C$5:$R$10,3,FALSE))</f>
        <v>0</v>
      </c>
      <c r="IX207" s="270">
        <f>IF(IX196&lt;0,0,IX196*HLOOKUP($HZ$2,Standard_data!$C$5:$R$10,3,FALSE))</f>
        <v>0</v>
      </c>
      <c r="IY207" s="270">
        <f>IF(IY196&lt;0,0,IY196*HLOOKUP($HZ$2,Standard_data!$C$5:$R$10,3,FALSE))</f>
        <v>0</v>
      </c>
      <c r="IZ207" s="270">
        <f>IF(IZ196&lt;0,0,IZ196*HLOOKUP($HZ$2,Standard_data!$C$5:$R$10,3,FALSE))</f>
        <v>0</v>
      </c>
      <c r="JA207" s="270">
        <f>IF(JA196&lt;0,0,JA196*HLOOKUP($HZ$2,Standard_data!$C$5:$R$10,3,FALSE))</f>
        <v>0</v>
      </c>
      <c r="JB207" s="270">
        <f>IF(JB196&lt;0,0,JB196*HLOOKUP($HZ$2,Standard_data!$C$5:$R$10,3,FALSE))</f>
        <v>0</v>
      </c>
      <c r="JC207" s="268">
        <f>IF(JC196&lt;0,0,JC196*HLOOKUP($HZ$2,Standard_data!$C$5:$R$10,3,FALSE))</f>
        <v>0</v>
      </c>
      <c r="JD207" s="270">
        <f>IF(JD196&lt;0,0,JD196*HLOOKUP($HZ$2,Standard_data!$C$5:$R$10,3,FALSE))</f>
        <v>104740640</v>
      </c>
      <c r="JE207" s="234"/>
      <c r="JF207" s="267"/>
      <c r="JG207" s="270">
        <f>IF(JG196&lt;0,0,JG196*HLOOKUP($JG$2,Standard_data!$C$5:$R$10,3,FALSE))</f>
        <v>55847814.899999999</v>
      </c>
      <c r="JH207" s="270">
        <f>IF(JH196&lt;0,0,JH196*HLOOKUP($JG$2,Standard_data!$C$5:$R$10,3,FALSE))</f>
        <v>55847815.5</v>
      </c>
      <c r="JI207" s="270">
        <f>IF(JI196&lt;0,0,JI196*HLOOKUP($JG$2,Standard_data!$C$5:$R$10,3,FALSE))</f>
        <v>0</v>
      </c>
      <c r="JJ207" s="273">
        <f>IF(JJ196&lt;0,0,JJ196*HLOOKUP($JG$2,Standard_data!$C$5:$R$10,3,FALSE))</f>
        <v>64987591.5</v>
      </c>
      <c r="JK207" s="270">
        <f>IF(JK196&lt;0,0,JK196*HLOOKUP($JG$2,Standard_data!$C$5:$R$10,3,FALSE))</f>
        <v>0</v>
      </c>
      <c r="JL207" s="270">
        <f>IF(JL196&lt;0,0,JL196*HLOOKUP($JG$2,Standard_data!$C$5:$R$10,3,FALSE))</f>
        <v>64987591.5</v>
      </c>
      <c r="JM207" s="270">
        <f>IF(JM196&lt;0,0,JM196*HLOOKUP($JG$2,Standard_data!$C$5:$R$10,3,FALSE))</f>
        <v>0</v>
      </c>
      <c r="JN207" s="270">
        <f>IF(JN196&lt;0,0,JN196*HLOOKUP($JG$2,Standard_data!$C$5:$R$10,3,FALSE))</f>
        <v>0</v>
      </c>
      <c r="JO207" s="270">
        <f>IF(JO196&lt;0,0,JO196*HLOOKUP($JG$2,Standard_data!$C$5:$R$10,3,FALSE))</f>
        <v>0</v>
      </c>
      <c r="JP207" s="270">
        <f>IF(JP196&lt;0,0,JP196*HLOOKUP($JG$2,Standard_data!$C$5:$R$10,3,FALSE))</f>
        <v>0</v>
      </c>
      <c r="JQ207" s="270">
        <f>IF(JQ196&lt;0,0,JQ196*HLOOKUP($JG$2,Standard_data!$C$5:$R$10,3,FALSE))</f>
        <v>0</v>
      </c>
      <c r="JR207" s="270">
        <f>IF(JR196&lt;0,0,JR196*HLOOKUP($JG$2,Standard_data!$C$5:$R$10,3,FALSE))</f>
        <v>0</v>
      </c>
      <c r="JS207" s="270">
        <f>IF(JS196&lt;0,0,JS196*HLOOKUP($JG$2,Standard_data!$C$5:$R$10,3,FALSE))</f>
        <v>0</v>
      </c>
      <c r="JT207" s="270">
        <f>IF(JT196&lt;0,0,JT196*HLOOKUP($JG$2,Standard_data!$C$5:$R$10,3,FALSE))</f>
        <v>0</v>
      </c>
      <c r="JU207" s="270">
        <f>IF(JU196&lt;0,0,JU196*HLOOKUP($JG$2,Standard_data!$C$5:$R$10,3,FALSE))</f>
        <v>0</v>
      </c>
      <c r="JV207" s="270">
        <f>IF(JV196&lt;0,0,JV196*HLOOKUP($JG$2,Standard_data!$C$5:$R$10,3,FALSE))</f>
        <v>0</v>
      </c>
      <c r="JW207" s="270">
        <f>IF(JW196&lt;0,0,JW196*HLOOKUP($JG$2,Standard_data!$C$5:$R$10,3,FALSE))</f>
        <v>0</v>
      </c>
      <c r="JX207" s="270">
        <f>IF(JX196&lt;0,0,JX196*HLOOKUP($JG$2,Standard_data!$C$5:$R$10,3,FALSE))</f>
        <v>0</v>
      </c>
      <c r="JY207" s="270">
        <f>IF(JY196&lt;0,0,JY196*HLOOKUP($JG$2,Standard_data!$C$5:$R$10,3,FALSE))</f>
        <v>0</v>
      </c>
      <c r="JZ207" s="270">
        <f>IF(JZ196&lt;0,0,JZ196*HLOOKUP($JG$2,Standard_data!$C$5:$R$10,3,FALSE))</f>
        <v>0</v>
      </c>
      <c r="KA207" s="270">
        <f>IF(KA196&lt;0,0,KA196*HLOOKUP($JG$2,Standard_data!$C$5:$R$10,3,FALSE))</f>
        <v>0</v>
      </c>
      <c r="KB207" s="270">
        <f>IF(KB196&lt;0,0,KB196*HLOOKUP($JG$2,Standard_data!$C$5:$R$10,3,FALSE))</f>
        <v>0</v>
      </c>
      <c r="KC207" s="270">
        <f>IF(KC196&lt;0,0,KC196*HLOOKUP($JG$2,Standard_data!$C$5:$R$10,3,FALSE))</f>
        <v>0</v>
      </c>
      <c r="KD207" s="270">
        <f>IF(KD196&lt;0,0,KD196*HLOOKUP($JG$2,Standard_data!$C$5:$R$10,3,FALSE))</f>
        <v>0</v>
      </c>
      <c r="KE207" s="270">
        <f>IF(KE196&lt;0,0,KE196*HLOOKUP($JG$2,Standard_data!$C$5:$R$10,3,FALSE))</f>
        <v>0</v>
      </c>
      <c r="KF207" s="270">
        <f>IF(KF196&lt;0,0,KF196*HLOOKUP($JG$2,Standard_data!$C$5:$R$10,3,FALSE))</f>
        <v>0</v>
      </c>
      <c r="KG207" s="270">
        <f>IF(KG196&lt;0,0,KG196*HLOOKUP($JG$2,Standard_data!$C$5:$R$10,3,FALSE))</f>
        <v>0</v>
      </c>
      <c r="KH207" s="270">
        <f>IF(KH196&lt;0,0,KH196*HLOOKUP($JG$2,Standard_data!$C$5:$R$10,3,FALSE))</f>
        <v>0</v>
      </c>
      <c r="KI207" s="270">
        <f>IF(KI196&lt;0,0,KI196*HLOOKUP($JG$2,Standard_data!$C$5:$R$10,3,FALSE))</f>
        <v>0</v>
      </c>
      <c r="KJ207" s="270">
        <f>IF(KJ196&lt;0,0,KJ196*HLOOKUP($JG$2,Standard_data!$C$5:$R$10,3,FALSE))</f>
        <v>0</v>
      </c>
      <c r="KK207" s="268">
        <f>IF(KK196&lt;0,0,KK196*HLOOKUP($JG$2,Standard_data!$C$5:$R$10,3,FALSE))</f>
        <v>64987591.5</v>
      </c>
      <c r="KL207" s="234"/>
      <c r="KM207" s="267"/>
      <c r="KN207" s="270">
        <f>IF(KN196&lt;0,0,KN196*HLOOKUP($KN$2,Standard_data!$C$5:$R$10,3,FALSE))</f>
        <v>129911747.39999999</v>
      </c>
      <c r="KO207" s="270">
        <f>IF(KO196&lt;0,0,KO196*HLOOKUP($KN$2,Standard_data!$C$5:$R$10,3,FALSE))</f>
        <v>18951265.800000001</v>
      </c>
      <c r="KP207" s="270">
        <f>IF(KP196&lt;0,0,KP196*HLOOKUP($KN$2,Standard_data!$C$5:$R$10,3,FALSE))</f>
        <v>0</v>
      </c>
      <c r="KQ207" s="270">
        <f>IF(KQ196&lt;0,0,KQ196*HLOOKUP($KN$2,Standard_data!$C$5:$R$10,3,FALSE))</f>
        <v>129911747.39999999</v>
      </c>
      <c r="KR207" s="270">
        <f>IF(KR196&lt;0,0,KR196*HLOOKUP($KN$2,Standard_data!$C$5:$R$10,3,FALSE))</f>
        <v>0</v>
      </c>
      <c r="KS207" s="270">
        <f>IF(KS196&lt;0,0,KS196*HLOOKUP($KN$2,Standard_data!$C$5:$R$10,3,FALSE))</f>
        <v>35485165.799999997</v>
      </c>
      <c r="KT207" s="270">
        <f>IF(KT196&lt;0,0,KT196*HLOOKUP($KN$2,Standard_data!$C$5:$R$10,3,FALSE))</f>
        <v>0</v>
      </c>
      <c r="KU207" s="270">
        <f>IF(KU196&lt;0,0,KU196*HLOOKUP($KN$2,Standard_data!$C$5:$R$10,3,FALSE))</f>
        <v>0</v>
      </c>
      <c r="KV207" s="270">
        <f>IF(KV196&lt;0,0,KV196*HLOOKUP($KN$2,Standard_data!$C$5:$R$10,3,FALSE))</f>
        <v>0</v>
      </c>
      <c r="KW207" s="270">
        <f>IF(KW196&lt;0,0,KW196*HLOOKUP($KN$2,Standard_data!$C$5:$R$10,3,FALSE))</f>
        <v>0</v>
      </c>
      <c r="KX207" s="270">
        <f>IF(KX196&lt;0,0,KX196*HLOOKUP($KN$2,Standard_data!$C$5:$R$10,3,FALSE))</f>
        <v>0</v>
      </c>
      <c r="KY207" s="270">
        <f>IF(KY196&lt;0,0,KY196*HLOOKUP($KN$2,Standard_data!$C$5:$R$10,3,FALSE))</f>
        <v>0</v>
      </c>
      <c r="KZ207" s="270">
        <f>IF(KZ196&lt;0,0,KZ196*HLOOKUP($KN$2,Standard_data!$C$5:$R$10,3,FALSE))</f>
        <v>0</v>
      </c>
      <c r="LA207" s="270">
        <f>IF(LA196&lt;0,0,LA196*HLOOKUP($KN$2,Standard_data!$C$5:$R$10,3,FALSE))</f>
        <v>0</v>
      </c>
      <c r="LB207" s="270">
        <f>IF(LB196&lt;0,0,LB196*HLOOKUP($KN$2,Standard_data!$C$5:$R$10,3,FALSE))</f>
        <v>0</v>
      </c>
      <c r="LC207" s="270">
        <f>IF(LC196&lt;0,0,LC196*HLOOKUP($KN$2,Standard_data!$C$5:$R$10,3,FALSE))</f>
        <v>0</v>
      </c>
      <c r="LD207" s="270">
        <f>IF(LD196&lt;0,0,LD196*HLOOKUP($KN$2,Standard_data!$C$5:$R$10,3,FALSE))</f>
        <v>0</v>
      </c>
      <c r="LE207" s="270">
        <f>IF(LE196&lt;0,0,LE196*HLOOKUP($KN$2,Standard_data!$C$5:$R$10,3,FALSE))</f>
        <v>0</v>
      </c>
      <c r="LF207" s="270">
        <f>IF(LF196&lt;0,0,LF196*HLOOKUP($KN$2,Standard_data!$C$5:$R$10,3,FALSE))</f>
        <v>0</v>
      </c>
      <c r="LG207" s="270">
        <f>IF(LG196&lt;0,0,LG196*HLOOKUP($KN$2,Standard_data!$C$5:$R$10,3,FALSE))</f>
        <v>0</v>
      </c>
      <c r="LH207" s="270">
        <f>IF(LH196&lt;0,0,LH196*HLOOKUP($KN$2,Standard_data!$C$5:$R$10,3,FALSE))</f>
        <v>0</v>
      </c>
      <c r="LI207" s="270">
        <f>IF(LI196&lt;0,0,LI196*HLOOKUP($KN$2,Standard_data!$C$5:$R$10,3,FALSE))</f>
        <v>0</v>
      </c>
      <c r="LJ207" s="270">
        <f>IF(LJ196&lt;0,0,LJ196*HLOOKUP($KN$2,Standard_data!$C$5:$R$10,3,FALSE))</f>
        <v>0</v>
      </c>
      <c r="LK207" s="270">
        <f>IF(LK196&lt;0,0,LK196*HLOOKUP($KN$2,Standard_data!$C$5:$R$10,3,FALSE))</f>
        <v>0</v>
      </c>
      <c r="LL207" s="270">
        <f>IF(LL196&lt;0,0,LL196*HLOOKUP($KN$2,Standard_data!$C$5:$R$10,3,FALSE))</f>
        <v>0</v>
      </c>
      <c r="LM207" s="270">
        <f>IF(LM196&lt;0,0,LM196*HLOOKUP($KN$2,Standard_data!$C$5:$R$10,3,FALSE))</f>
        <v>0</v>
      </c>
      <c r="LN207" s="270">
        <f>IF(LN196&lt;0,0,LN196*HLOOKUP($KN$2,Standard_data!$C$5:$R$10,3,FALSE))</f>
        <v>0</v>
      </c>
      <c r="LO207" s="270">
        <f>IF(LO196&lt;0,0,LO196*HLOOKUP($KN$2,Standard_data!$C$5:$R$10,3,FALSE))</f>
        <v>0</v>
      </c>
      <c r="LP207" s="270">
        <f>IF(LP196&lt;0,0,LP196*HLOOKUP($KN$2,Standard_data!$C$5:$R$10,3,FALSE))</f>
        <v>0</v>
      </c>
      <c r="LQ207" s="270">
        <f>IF(LQ196&lt;0,0,LQ196*HLOOKUP($KN$2,Standard_data!$C$5:$R$10,3,FALSE))</f>
        <v>0</v>
      </c>
      <c r="LR207" s="268">
        <f>IF(LR196&lt;0,0,LR196*HLOOKUP($KN$2,Standard_data!$C$5:$R$10,3,FALSE))</f>
        <v>35485165.799999997</v>
      </c>
      <c r="LS207" s="268"/>
      <c r="LT207" s="267"/>
      <c r="LU207" s="270">
        <f>IF(LU196&lt;0,0,LU196*HLOOKUP($LU$2,Standard_data!$C$5:$R$10,3,FALSE))</f>
        <v>239778366.80000001</v>
      </c>
      <c r="LV207" s="270">
        <f>IF(LV196&lt;0,0,LV196*HLOOKUP($LU$2,Standard_data!$C$5:$R$10,3,FALSE))</f>
        <v>239778366.80000001</v>
      </c>
      <c r="LW207" s="270">
        <f>IF(LW196&lt;0,0,LW196*HLOOKUP($LU$2,Standard_data!$C$5:$R$10,3,FALSE))</f>
        <v>0</v>
      </c>
      <c r="LX207" s="270">
        <f>IF(LX196&lt;0,0,LX196*HLOOKUP($LU$2,Standard_data!$C$5:$R$10,3,FALSE))</f>
        <v>239778366.80000001</v>
      </c>
      <c r="LY207" s="270">
        <f>IF(LY196&lt;0,0,LY196*HLOOKUP($LU$2,Standard_data!$C$5:$R$10,3,FALSE))</f>
        <v>0</v>
      </c>
      <c r="LZ207" s="270">
        <f>IF(LZ196&lt;0,0,LZ196*HLOOKUP($LU$2,Standard_data!$C$5:$R$10,3,FALSE))</f>
        <v>239778366.80000001</v>
      </c>
      <c r="MA207" s="270">
        <f>IF(MA196&lt;0,0,MA196*HLOOKUP($LU$2,Standard_data!$C$5:$R$10,3,FALSE))</f>
        <v>0</v>
      </c>
      <c r="MB207" s="270">
        <f>IF(MB196&lt;0,0,MB196*HLOOKUP($LU$2,Standard_data!$C$5:$R$10,3,FALSE))</f>
        <v>0</v>
      </c>
      <c r="MC207" s="270">
        <f>IF(MC196&lt;0,0,MC196*HLOOKUP($LU$2,Standard_data!$C$5:$R$10,3,FALSE))</f>
        <v>0</v>
      </c>
      <c r="MD207" s="270">
        <f>IF(MD196&lt;0,0,MD196*HLOOKUP($LU$2,Standard_data!$C$5:$R$10,3,FALSE))</f>
        <v>0</v>
      </c>
      <c r="ME207" s="270">
        <f>IF(ME196&lt;0,0,ME196*HLOOKUP($LU$2,Standard_data!$C$5:$R$10,3,FALSE))</f>
        <v>0</v>
      </c>
      <c r="MF207" s="270">
        <f>IF(MF196&lt;0,0,MF196*HLOOKUP($LU$2,Standard_data!$C$5:$R$10,3,FALSE))</f>
        <v>0</v>
      </c>
      <c r="MG207" s="270">
        <f>IF(MG196&lt;0,0,MG196*HLOOKUP($LU$2,Standard_data!$C$5:$R$10,3,FALSE))</f>
        <v>0</v>
      </c>
      <c r="MH207" s="270">
        <f>IF(MH196&lt;0,0,MH196*HLOOKUP($LU$2,Standard_data!$C$5:$R$10,3,FALSE))</f>
        <v>0</v>
      </c>
      <c r="MI207" s="270">
        <f>IF(MI196&lt;0,0,MI196*HLOOKUP($LU$2,Standard_data!$C$5:$R$10,3,FALSE))</f>
        <v>0</v>
      </c>
      <c r="MJ207" s="270">
        <f>IF(MJ196&lt;0,0,MJ196*HLOOKUP($LU$2,Standard_data!$C$5:$R$10,3,FALSE))</f>
        <v>0</v>
      </c>
      <c r="MK207" s="270">
        <f>IF(MK196&lt;0,0,MK196*HLOOKUP($LU$2,Standard_data!$C$5:$R$10,3,FALSE))</f>
        <v>0</v>
      </c>
      <c r="ML207" s="270">
        <f>IF(ML196&lt;0,0,ML196*HLOOKUP($LU$2,Standard_data!$C$5:$R$10,3,FALSE))</f>
        <v>0</v>
      </c>
      <c r="MM207" s="270">
        <f>IF(MM196&lt;0,0,MM196*HLOOKUP($LU$2,Standard_data!$C$5:$R$10,3,FALSE))</f>
        <v>0</v>
      </c>
      <c r="MN207" s="270">
        <f>IF(MN196&lt;0,0,MN196*HLOOKUP($LU$2,Standard_data!$C$5:$R$10,3,FALSE))</f>
        <v>0</v>
      </c>
      <c r="MO207" s="270">
        <f>IF(MO196&lt;0,0,MO196*HLOOKUP($LU$2,Standard_data!$C$5:$R$10,3,FALSE))</f>
        <v>0</v>
      </c>
      <c r="MP207" s="270">
        <f>IF(MP196&lt;0,0,MP196*HLOOKUP($LU$2,Standard_data!$C$5:$R$10,3,FALSE))</f>
        <v>0</v>
      </c>
      <c r="MQ207" s="270">
        <f>IF(MQ196&lt;0,0,MQ196*HLOOKUP($LU$2,Standard_data!$C$5:$R$10,3,FALSE))</f>
        <v>0</v>
      </c>
      <c r="MR207" s="270">
        <f>IF(MR196&lt;0,0,MR196*HLOOKUP($LU$2,Standard_data!$C$5:$R$10,3,FALSE))</f>
        <v>0</v>
      </c>
      <c r="MS207" s="270">
        <f>IF(MS196&lt;0,0,MS196*HLOOKUP($LU$2,Standard_data!$C$5:$R$10,3,FALSE))</f>
        <v>0</v>
      </c>
      <c r="MT207" s="270">
        <f>IF(MT196&lt;0,0,MT196*HLOOKUP($LU$2,Standard_data!$C$5:$R$10,3,FALSE))</f>
        <v>0</v>
      </c>
      <c r="MU207" s="270">
        <f>IF(MU196&lt;0,0,MU196*HLOOKUP($LU$2,Standard_data!$C$5:$R$10,3,FALSE))</f>
        <v>0</v>
      </c>
      <c r="MV207" s="270">
        <f>IF(MV196&lt;0,0,MV196*HLOOKUP($LU$2,Standard_data!$C$5:$R$10,3,FALSE))</f>
        <v>0</v>
      </c>
      <c r="MW207" s="270">
        <f>IF(MW196&lt;0,0,MW196*HLOOKUP($LU$2,Standard_data!$C$5:$R$10,3,FALSE))</f>
        <v>0</v>
      </c>
      <c r="MX207" s="270">
        <f>IF(MX196&lt;0,0,MX196*HLOOKUP($LU$2,Standard_data!$C$5:$R$10,3,FALSE))</f>
        <v>0</v>
      </c>
      <c r="MY207" s="268">
        <f>IF(MY196&lt;0,0,MY196*HLOOKUP($LU$2,Standard_data!$C$5:$R$10,3,FALSE))</f>
        <v>239778366.80000001</v>
      </c>
      <c r="MZ207" s="268"/>
      <c r="NA207" s="267"/>
      <c r="NB207" s="270">
        <f>IF(NB196&lt;0,0,NB196*HLOOKUP($NB$2,Standard_data!$C$5:$R$10,3,FALSE))</f>
        <v>783261387.89999998</v>
      </c>
      <c r="NC207" s="270">
        <f>IF(NC196&lt;0,0,NC196*HLOOKUP($NB$2,Standard_data!$C$5:$R$10,3,FALSE))</f>
        <v>0</v>
      </c>
      <c r="ND207" s="270">
        <f>IF(ND196&lt;0,0,ND196*HLOOKUP($NB$2,Standard_data!$C$5:$R$10,3,FALSE))</f>
        <v>0</v>
      </c>
      <c r="NE207" s="270">
        <f>IF(NE196&lt;0,0,NE196*HLOOKUP($NB$2,Standard_data!$C$5:$R$10,3,FALSE))</f>
        <v>783261387.89999998</v>
      </c>
      <c r="NF207" s="270">
        <f>IF(NF196&lt;0,0,NF196*HLOOKUP($NB$2,Standard_data!$C$5:$R$10,3,FALSE))</f>
        <v>0</v>
      </c>
      <c r="NG207" s="270">
        <f>IF(NG196&lt;0,0,NG196*HLOOKUP($NB$2,Standard_data!$C$5:$R$10,3,FALSE))</f>
        <v>0</v>
      </c>
      <c r="NH207" s="270">
        <f>IF(NH196&lt;0,0,NH196*HLOOKUP($NB$2,Standard_data!$C$5:$R$10,3,FALSE))</f>
        <v>0</v>
      </c>
      <c r="NI207" s="270">
        <f>IF(NI196&lt;0,0,NI196*HLOOKUP($NB$2,Standard_data!$C$5:$R$10,3,FALSE))</f>
        <v>0</v>
      </c>
      <c r="NJ207" s="270">
        <f>IF(NJ196&lt;0,0,NJ196*HLOOKUP($NB$2,Standard_data!$C$5:$R$10,3,FALSE))</f>
        <v>0</v>
      </c>
      <c r="NK207" s="270">
        <f>IF(NK196&lt;0,0,NK196*HLOOKUP($NB$2,Standard_data!$C$5:$R$10,3,FALSE))</f>
        <v>0</v>
      </c>
      <c r="NL207" s="270">
        <f>IF(NL196&lt;0,0,NL196*HLOOKUP($NB$2,Standard_data!$C$5:$R$10,3,FALSE))</f>
        <v>0</v>
      </c>
      <c r="NM207" s="270">
        <f>IF(NM196&lt;0,0,NM196*HLOOKUP($NB$2,Standard_data!$C$5:$R$10,3,FALSE))</f>
        <v>0</v>
      </c>
      <c r="NN207" s="270">
        <f>IF(NN196&lt;0,0,NN196*HLOOKUP($NB$2,Standard_data!$C$5:$R$10,3,FALSE))</f>
        <v>0</v>
      </c>
      <c r="NO207" s="270">
        <f>IF(NO196&lt;0,0,NO196*HLOOKUP($NB$2,Standard_data!$C$5:$R$10,3,FALSE))</f>
        <v>0</v>
      </c>
      <c r="NP207" s="270">
        <f>IF(NP196&lt;0,0,NP196*HLOOKUP($NB$2,Standard_data!$C$5:$R$10,3,FALSE))</f>
        <v>0</v>
      </c>
      <c r="NQ207" s="270">
        <f>IF(NQ196&lt;0,0,NQ196*HLOOKUP($NB$2,Standard_data!$C$5:$R$10,3,FALSE))</f>
        <v>0</v>
      </c>
      <c r="NR207" s="270">
        <f>IF(NR196&lt;0,0,NR196*HLOOKUP($NB$2,Standard_data!$C$5:$R$10,3,FALSE))</f>
        <v>0</v>
      </c>
      <c r="NS207" s="270">
        <f>IF(NS196&lt;0,0,NS196*HLOOKUP($NB$2,Standard_data!$C$5:$R$10,3,FALSE))</f>
        <v>0</v>
      </c>
      <c r="NT207" s="270">
        <f>IF(NT196&lt;0,0,NT196*HLOOKUP($NB$2,Standard_data!$C$5:$R$10,3,FALSE))</f>
        <v>0</v>
      </c>
      <c r="NU207" s="270">
        <f>IF(NU196&lt;0,0,NU196*HLOOKUP($NB$2,Standard_data!$C$5:$R$10,3,FALSE))</f>
        <v>0</v>
      </c>
      <c r="NV207" s="270">
        <f>IF(NV196&lt;0,0,NV196*HLOOKUP($NB$2,Standard_data!$C$5:$R$10,3,FALSE))</f>
        <v>0</v>
      </c>
      <c r="NW207" s="270">
        <f>IF(NW196&lt;0,0,NW196*HLOOKUP($NB$2,Standard_data!$C$5:$R$10,3,FALSE))</f>
        <v>0</v>
      </c>
      <c r="NX207" s="270">
        <f>IF(NX196&lt;0,0,NX196*HLOOKUP($NB$2,Standard_data!$C$5:$R$10,3,FALSE))</f>
        <v>0</v>
      </c>
      <c r="NY207" s="270">
        <f>IF(NY196&lt;0,0,NY196*HLOOKUP($NB$2,Standard_data!$C$5:$R$10,3,FALSE))</f>
        <v>0</v>
      </c>
      <c r="NZ207" s="270">
        <f>IF(NZ196&lt;0,0,NZ196*HLOOKUP($NB$2,Standard_data!$C$5:$R$10,3,FALSE))</f>
        <v>0</v>
      </c>
      <c r="OA207" s="270">
        <f>IF(OA196&lt;0,0,OA196*HLOOKUP($NB$2,Standard_data!$C$5:$R$10,3,FALSE))</f>
        <v>0</v>
      </c>
      <c r="OB207" s="270">
        <f>IF(OB196&lt;0,0,OB196*HLOOKUP($NB$2,Standard_data!$C$5:$R$10,3,FALSE))</f>
        <v>0</v>
      </c>
      <c r="OC207" s="270">
        <f>IF(OC196&lt;0,0,OC196*HLOOKUP($NB$2,Standard_data!$C$5:$R$10,3,FALSE))</f>
        <v>0</v>
      </c>
      <c r="OD207" s="270">
        <f>IF(OD196&lt;0,0,OD196*HLOOKUP($NB$2,Standard_data!$C$5:$R$10,3,FALSE))</f>
        <v>0</v>
      </c>
      <c r="OE207" s="270">
        <f>IF(OE196&lt;0,0,OE196*HLOOKUP($NB$2,Standard_data!$C$5:$R$10,3,FALSE))</f>
        <v>0</v>
      </c>
      <c r="OF207" s="268">
        <f>IF(OF196&lt;0,0,OF196*HLOOKUP($NB$2,Standard_data!$C$5:$R$10,3,FALSE))</f>
        <v>783261387.89999998</v>
      </c>
      <c r="OG207" s="268"/>
      <c r="OH207" s="267"/>
      <c r="OI207" s="270">
        <f>IF(OI196&lt;0,0,OI196*HLOOKUP($OI$2,Standard_data!$C$5:$R$10,3,FALSE))</f>
        <v>1085502560.8499999</v>
      </c>
      <c r="OJ207" s="270">
        <f>IF(OJ196&lt;0,0,OJ196*HLOOKUP($OI$2,Standard_data!$C$5:$R$10,3,FALSE))</f>
        <v>1085502560.8499999</v>
      </c>
      <c r="OK207" s="270">
        <f>IF(OK196&lt;0,0,OK196*HLOOKUP($OI$2,Standard_data!$C$5:$R$10,3,FALSE))</f>
        <v>0</v>
      </c>
      <c r="OL207" s="270">
        <f>IF(OL196&lt;0,0,OL196*HLOOKUP($OI$2,Standard_data!$C$5:$R$10,3,FALSE))</f>
        <v>1085502560.8499999</v>
      </c>
      <c r="OM207" s="270">
        <f>IF(OM196&lt;0,0,OM196*HLOOKUP($OI$2,Standard_data!$C$5:$R$10,3,FALSE))</f>
        <v>0</v>
      </c>
      <c r="ON207" s="270">
        <f>IF(ON196&lt;0,0,ON196*HLOOKUP($OI$2,Standard_data!$C$5:$R$10,3,FALSE))</f>
        <v>0</v>
      </c>
      <c r="OO207" s="270">
        <f>IF(OO196&lt;0,0,OO196*HLOOKUP($OI$2,Standard_data!$C$5:$R$10,3,FALSE))</f>
        <v>0</v>
      </c>
      <c r="OP207" s="270">
        <f>IF(OP196&lt;0,0,OP196*HLOOKUP($OI$2,Standard_data!$C$5:$R$10,3,FALSE))</f>
        <v>0</v>
      </c>
      <c r="OQ207" s="270">
        <f>IF(OQ196&lt;0,0,OQ196*HLOOKUP($OI$2,Standard_data!$C$5:$R$10,3,FALSE))</f>
        <v>0</v>
      </c>
      <c r="OR207" s="270">
        <f>IF(OR196&lt;0,0,OR196*HLOOKUP($OI$2,Standard_data!$C$5:$R$10,3,FALSE))</f>
        <v>0</v>
      </c>
      <c r="OS207" s="270">
        <f>IF(OS196&lt;0,0,OS196*HLOOKUP($OI$2,Standard_data!$C$5:$R$10,3,FALSE))</f>
        <v>0</v>
      </c>
      <c r="OT207" s="270">
        <f>IF(OT196&lt;0,0,OT196*HLOOKUP($OI$2,Standard_data!$C$5:$R$10,3,FALSE))</f>
        <v>0</v>
      </c>
      <c r="OU207" s="270">
        <f>IF(OU196&lt;0,0,OU196*HLOOKUP($OI$2,Standard_data!$C$5:$R$10,3,FALSE))</f>
        <v>0</v>
      </c>
      <c r="OV207" s="270">
        <f>IF(OV196&lt;0,0,OV196*HLOOKUP($OI$2,Standard_data!$C$5:$R$10,3,FALSE))</f>
        <v>0</v>
      </c>
      <c r="OW207" s="270">
        <f>IF(OW196&lt;0,0,OW196*HLOOKUP($OI$2,Standard_data!$C$5:$R$10,3,FALSE))</f>
        <v>0</v>
      </c>
      <c r="OX207" s="270">
        <f>IF(OX196&lt;0,0,OX196*HLOOKUP($OI$2,Standard_data!$C$5:$R$10,3,FALSE))</f>
        <v>0</v>
      </c>
      <c r="OY207" s="270">
        <f>IF(OY196&lt;0,0,OY196*HLOOKUP($OI$2,Standard_data!$C$5:$R$10,3,FALSE))</f>
        <v>0</v>
      </c>
      <c r="OZ207" s="270">
        <f>IF(OZ196&lt;0,0,OZ196*HLOOKUP($OI$2,Standard_data!$C$5:$R$10,3,FALSE))</f>
        <v>0</v>
      </c>
      <c r="PA207" s="270">
        <f>IF(PA196&lt;0,0,PA196*HLOOKUP($OI$2,Standard_data!$C$5:$R$10,3,FALSE))</f>
        <v>0</v>
      </c>
      <c r="PB207" s="270">
        <f>IF(PB196&lt;0,0,PB196*HLOOKUP($OI$2,Standard_data!$C$5:$R$10,3,FALSE))</f>
        <v>0</v>
      </c>
      <c r="PC207" s="270">
        <f>IF(PC196&lt;0,0,PC196*HLOOKUP($OI$2,Standard_data!$C$5:$R$10,3,FALSE))</f>
        <v>0</v>
      </c>
      <c r="PD207" s="270">
        <f>IF(PD196&lt;0,0,PD196*HLOOKUP($OI$2,Standard_data!$C$5:$R$10,3,FALSE))</f>
        <v>0</v>
      </c>
      <c r="PE207" s="270">
        <f>IF(PE196&lt;0,0,PE196*HLOOKUP($OI$2,Standard_data!$C$5:$R$10,3,FALSE))</f>
        <v>0</v>
      </c>
      <c r="PF207" s="270">
        <f>IF(PF196&lt;0,0,PF196*HLOOKUP($OI$2,Standard_data!$C$5:$R$10,3,FALSE))</f>
        <v>0</v>
      </c>
      <c r="PG207" s="270">
        <f>IF(PG196&lt;0,0,PG196*HLOOKUP($OI$2,Standard_data!$C$5:$R$10,3,FALSE))</f>
        <v>0</v>
      </c>
      <c r="PH207" s="270">
        <f>IF(PH196&lt;0,0,PH196*HLOOKUP($OI$2,Standard_data!$C$5:$R$10,3,FALSE))</f>
        <v>0</v>
      </c>
      <c r="PI207" s="270">
        <f>IF(PI196&lt;0,0,PI196*HLOOKUP($OI$2,Standard_data!$C$5:$R$10,3,FALSE))</f>
        <v>0</v>
      </c>
      <c r="PJ207" s="270">
        <f>IF(PJ196&lt;0,0,PJ196*HLOOKUP($OI$2,Standard_data!$C$5:$R$10,3,FALSE))</f>
        <v>0</v>
      </c>
      <c r="PK207" s="270">
        <f>IF(PK196&lt;0,0,PK196*HLOOKUP($OI$2,Standard_data!$C$5:$R$10,3,FALSE))</f>
        <v>0</v>
      </c>
      <c r="PL207" s="270">
        <f>IF(PL196&lt;0,0,PL196*HLOOKUP($OI$2,Standard_data!$C$5:$R$10,3,FALSE))</f>
        <v>0</v>
      </c>
      <c r="PM207" s="268">
        <f>IF(PM196&lt;0,0,PM196*HLOOKUP($OI$2,Standard_data!$C$5:$R$10,3,FALSE))</f>
        <v>1085502560.8499999</v>
      </c>
      <c r="PN207" s="268"/>
      <c r="PO207" s="267"/>
      <c r="PP207" s="270">
        <f>IF(PP196&lt;0,0,PP196*HLOOKUP($PP$2,Standard_data!$C$5:$R$10,3,FALSE))</f>
        <v>1465984024.45</v>
      </c>
      <c r="PQ207" s="270">
        <f>IF(PQ196&lt;0,0,PQ196*HLOOKUP($PP$2,Standard_data!$C$5:$R$10,3,FALSE))</f>
        <v>0</v>
      </c>
      <c r="PR207" s="270">
        <f>IF(PR196&lt;0,0,PR196*HLOOKUP($PP$2,Standard_data!$C$5:$R$10,3,FALSE))</f>
        <v>0</v>
      </c>
      <c r="PS207" s="270">
        <f>IF(PS196&lt;0,0,PS196*HLOOKUP($PP$2,Standard_data!$C$5:$R$10,3,FALSE))</f>
        <v>0</v>
      </c>
      <c r="PT207" s="270">
        <f>IF(PT196&lt;0,0,PT196*HLOOKUP($PP$2,Standard_data!$C$5:$R$10,3,FALSE))</f>
        <v>0</v>
      </c>
      <c r="PU207" s="270">
        <f>IF(PU196&lt;0,0,PU196*HLOOKUP($PP$2,Standard_data!$C$5:$R$10,3,FALSE))</f>
        <v>0</v>
      </c>
      <c r="PV207" s="270">
        <f>IF(PV196&lt;0,0,PV196*HLOOKUP($PP$2,Standard_data!$C$5:$R$10,3,FALSE))</f>
        <v>0</v>
      </c>
      <c r="PW207" s="270">
        <f>IF(PW196&lt;0,0,PW196*HLOOKUP($PP$2,Standard_data!$C$5:$R$10,3,FALSE))</f>
        <v>0</v>
      </c>
      <c r="PX207" s="270">
        <f>IF(PX196&lt;0,0,PX196*HLOOKUP($PP$2,Standard_data!$C$5:$R$10,3,FALSE))</f>
        <v>0</v>
      </c>
      <c r="PY207" s="270">
        <f>IF(PY196&lt;0,0,PY196*HLOOKUP($PP$2,Standard_data!$C$5:$R$10,3,FALSE))</f>
        <v>0</v>
      </c>
      <c r="PZ207" s="270">
        <f>IF(PZ196&lt;0,0,PZ196*HLOOKUP($PP$2,Standard_data!$C$5:$R$10,3,FALSE))</f>
        <v>0</v>
      </c>
      <c r="QA207" s="270">
        <f>IF(QA196&lt;0,0,QA196*HLOOKUP($PP$2,Standard_data!$C$5:$R$10,3,FALSE))</f>
        <v>0</v>
      </c>
      <c r="QB207" s="270">
        <f>IF(QB196&lt;0,0,QB196*HLOOKUP($PP$2,Standard_data!$C$5:$R$10,3,FALSE))</f>
        <v>0</v>
      </c>
      <c r="QC207" s="270">
        <f>IF(QC196&lt;0,0,QC196*HLOOKUP($PP$2,Standard_data!$C$5:$R$10,3,FALSE))</f>
        <v>0</v>
      </c>
      <c r="QD207" s="270">
        <f>IF(QD196&lt;0,0,QD196*HLOOKUP($PP$2,Standard_data!$C$5:$R$10,3,FALSE))</f>
        <v>0</v>
      </c>
      <c r="QE207" s="270">
        <f>IF(QE196&lt;0,0,QE196*HLOOKUP($PP$2,Standard_data!$C$5:$R$10,3,FALSE))</f>
        <v>0</v>
      </c>
      <c r="QF207" s="270">
        <f>IF(QF196&lt;0,0,QF196*HLOOKUP($PP$2,Standard_data!$C$5:$R$10,3,FALSE))</f>
        <v>0</v>
      </c>
      <c r="QG207" s="270">
        <f>IF(QG196&lt;0,0,QG196*HLOOKUP($PP$2,Standard_data!$C$5:$R$10,3,FALSE))</f>
        <v>0</v>
      </c>
      <c r="QH207" s="270">
        <f>IF(QH196&lt;0,0,QH196*HLOOKUP($PP$2,Standard_data!$C$5:$R$10,3,FALSE))</f>
        <v>0</v>
      </c>
      <c r="QI207" s="270">
        <f>IF(QI196&lt;0,0,QI196*HLOOKUP($PP$2,Standard_data!$C$5:$R$10,3,FALSE))</f>
        <v>0</v>
      </c>
      <c r="QJ207" s="270">
        <f>IF(QJ196&lt;0,0,QJ196*HLOOKUP($PP$2,Standard_data!$C$5:$R$10,3,FALSE))</f>
        <v>0</v>
      </c>
      <c r="QK207" s="270">
        <f>IF(QK196&lt;0,0,QK196*HLOOKUP($PP$2,Standard_data!$C$5:$R$10,3,FALSE))</f>
        <v>0</v>
      </c>
      <c r="QL207" s="270">
        <f>IF(QL196&lt;0,0,QL196*HLOOKUP($PP$2,Standard_data!$C$5:$R$10,3,FALSE))</f>
        <v>0</v>
      </c>
      <c r="QM207" s="270">
        <f>IF(QM196&lt;0,0,QM196*HLOOKUP($PP$2,Standard_data!$C$5:$R$10,3,FALSE))</f>
        <v>0</v>
      </c>
      <c r="QN207" s="270">
        <f>IF(QN196&lt;0,0,QN196*HLOOKUP($PP$2,Standard_data!$C$5:$R$10,3,FALSE))</f>
        <v>0</v>
      </c>
      <c r="QO207" s="270">
        <f>IF(QO196&lt;0,0,QO196*HLOOKUP($PP$2,Standard_data!$C$5:$R$10,3,FALSE))</f>
        <v>0</v>
      </c>
      <c r="QP207" s="270">
        <f>IF(QP196&lt;0,0,QP196*HLOOKUP($PP$2,Standard_data!$C$5:$R$10,3,FALSE))</f>
        <v>0</v>
      </c>
      <c r="QQ207" s="270">
        <f>IF(QQ196&lt;0,0,QQ196*HLOOKUP($PP$2,Standard_data!$C$5:$R$10,3,FALSE))</f>
        <v>0</v>
      </c>
      <c r="QR207" s="270">
        <f>IF(QR196&lt;0,0,QR196*HLOOKUP($PP$2,Standard_data!$C$5:$R$10,3,FALSE))</f>
        <v>0</v>
      </c>
      <c r="QS207" s="270">
        <f>IF(QS196&lt;0,0,QS196*HLOOKUP($PP$2,Standard_data!$C$5:$R$10,3,FALSE))</f>
        <v>0</v>
      </c>
      <c r="QT207" s="268">
        <f>IF(QT196&lt;0,0,QT196*HLOOKUP($PP$2,Standard_data!$C$5:$R$10,3,FALSE))</f>
        <v>1465984024.45</v>
      </c>
      <c r="QU207" s="235"/>
      <c r="QV207" s="235"/>
      <c r="QW207" s="270">
        <f>IF(QW196&lt;0,0,QW196*HLOOKUP($QW$2,Standard_data!$C$5:$R$10,3,FALSE))</f>
        <v>0</v>
      </c>
      <c r="QX207" s="270">
        <f>IF(QX196&lt;0,0,QX196*HLOOKUP($QW$2,Standard_data!$C$5:$R$10,3,FALSE))</f>
        <v>0</v>
      </c>
      <c r="QY207" s="270">
        <f>IF(QY196&lt;0,0,QY196*HLOOKUP($QW$2,Standard_data!$C$5:$R$10,3,FALSE))</f>
        <v>0</v>
      </c>
      <c r="QZ207" s="270">
        <f>IF(QZ196&lt;0,0,QZ196*HLOOKUP($QW$2,Standard_data!$C$5:$R$10,3,FALSE))</f>
        <v>0</v>
      </c>
      <c r="RA207" s="270">
        <f>IF(RA196&lt;0,0,RA196*HLOOKUP($QW$2,Standard_data!$C$5:$R$10,3,FALSE))</f>
        <v>0</v>
      </c>
      <c r="RB207" s="270">
        <f>IF(RB196&lt;0,0,RB196*HLOOKUP($QW$2,Standard_data!$C$5:$R$10,3,FALSE))</f>
        <v>0</v>
      </c>
      <c r="RC207" s="270">
        <f>IF(RC196&lt;0,0,RC196*HLOOKUP($QW$2,Standard_data!$C$5:$R$10,3,FALSE))</f>
        <v>0</v>
      </c>
      <c r="RD207" s="270">
        <f>IF(RD196&lt;0,0,RD196*HLOOKUP($QW$2,Standard_data!$C$5:$R$10,3,FALSE))</f>
        <v>0</v>
      </c>
      <c r="RE207" s="270">
        <f>IF(RE196&lt;0,0,RE196*HLOOKUP($QW$2,Standard_data!$C$5:$R$10,3,FALSE))</f>
        <v>0</v>
      </c>
      <c r="RF207" s="270">
        <f>IF(RF196&lt;0,0,RF196*HLOOKUP($QW$2,Standard_data!$C$5:$R$10,3,FALSE))</f>
        <v>0</v>
      </c>
      <c r="RG207" s="270">
        <f>IF(RG196&lt;0,0,RG196*HLOOKUP($QW$2,Standard_data!$C$5:$R$10,3,FALSE))</f>
        <v>0</v>
      </c>
      <c r="RH207" s="270">
        <f>IF(RH196&lt;0,0,RH196*HLOOKUP($QW$2,Standard_data!$C$5:$R$10,3,FALSE))</f>
        <v>0</v>
      </c>
      <c r="RI207" s="270">
        <f>IF(RI196&lt;0,0,RI196*HLOOKUP($QW$2,Standard_data!$C$5:$R$10,3,FALSE))</f>
        <v>0</v>
      </c>
      <c r="RJ207" s="270">
        <f>IF(RJ196&lt;0,0,RJ196*HLOOKUP($QW$2,Standard_data!$C$5:$R$10,3,FALSE))</f>
        <v>0</v>
      </c>
      <c r="RK207" s="270">
        <f>IF(RK196&lt;0,0,RK196*HLOOKUP($QW$2,Standard_data!$C$5:$R$10,3,FALSE))</f>
        <v>0</v>
      </c>
      <c r="RL207" s="270">
        <f>IF(RL196&lt;0,0,RL196*HLOOKUP($QW$2,Standard_data!$C$5:$R$10,3,FALSE))</f>
        <v>0</v>
      </c>
      <c r="RM207" s="270">
        <f>IF(RM196&lt;0,0,RM196*HLOOKUP($QW$2,Standard_data!$C$5:$R$10,3,FALSE))</f>
        <v>0</v>
      </c>
      <c r="RN207" s="270">
        <f>IF(RN196&lt;0,0,RN196*HLOOKUP($QW$2,Standard_data!$C$5:$R$10,3,FALSE))</f>
        <v>0</v>
      </c>
      <c r="RO207" s="270">
        <f>IF(RO196&lt;0,0,RO196*HLOOKUP($QW$2,Standard_data!$C$5:$R$10,3,FALSE))</f>
        <v>0</v>
      </c>
      <c r="RP207" s="270">
        <f>IF(RP196&lt;0,0,RP196*HLOOKUP($QW$2,Standard_data!$C$5:$R$10,3,FALSE))</f>
        <v>0</v>
      </c>
      <c r="RQ207" s="270">
        <f>IF(RQ196&lt;0,0,RQ196*HLOOKUP($QW$2,Standard_data!$C$5:$R$10,3,FALSE))</f>
        <v>0</v>
      </c>
      <c r="RR207" s="270">
        <f>IF(RR196&lt;0,0,RR196*HLOOKUP($QW$2,Standard_data!$C$5:$R$10,3,FALSE))</f>
        <v>0</v>
      </c>
      <c r="RS207" s="270">
        <f>IF(RS196&lt;0,0,RS196*HLOOKUP($QW$2,Standard_data!$C$5:$R$10,3,FALSE))</f>
        <v>0</v>
      </c>
      <c r="RT207" s="270">
        <f>IF(RT196&lt;0,0,RT196*HLOOKUP($QW$2,Standard_data!$C$5:$R$10,3,FALSE))</f>
        <v>0</v>
      </c>
      <c r="RU207" s="270">
        <f>IF(RU196&lt;0,0,RU196*HLOOKUP($QW$2,Standard_data!$C$5:$R$10,3,FALSE))</f>
        <v>0</v>
      </c>
      <c r="RV207" s="270">
        <f>IF(RV196&lt;0,0,RV196*HLOOKUP($QW$2,Standard_data!$C$5:$R$10,3,FALSE))</f>
        <v>0</v>
      </c>
      <c r="RW207" s="270">
        <f>IF(RW196&lt;0,0,RW196*HLOOKUP($QW$2,Standard_data!$C$5:$R$10,3,FALSE))</f>
        <v>0</v>
      </c>
      <c r="RX207" s="270">
        <f>IF(RX196&lt;0,0,RX196*HLOOKUP($QW$2,Standard_data!$C$5:$R$10,3,FALSE))</f>
        <v>0</v>
      </c>
      <c r="RY207" s="270">
        <f>IF(RY196&lt;0,0,RY196*HLOOKUP($QW$2,Standard_data!$C$5:$R$10,3,FALSE))</f>
        <v>0</v>
      </c>
      <c r="RZ207" s="270">
        <f>IF(RZ196&lt;0,0,RZ196*HLOOKUP($QW$2,Standard_data!$C$5:$R$10,3,FALSE))</f>
        <v>0</v>
      </c>
      <c r="SA207" s="270">
        <f>IF(SA196&lt;0,0,SA196*HLOOKUP($QW$2,Standard_data!$C$5:$R$10,3,FALSE))</f>
        <v>0</v>
      </c>
    </row>
    <row r="208" spans="1:495" ht="15" hidden="1" outlineLevel="1">
      <c r="A208" s="603">
        <f t="shared" si="1028"/>
        <v>196</v>
      </c>
      <c r="B208" s="264" t="s">
        <v>142</v>
      </c>
      <c r="C208" s="267">
        <f>IF(C196&gt;HLOOKUP($C$2,Standard_data!$C$5:$R$10,4,FALSE),C207*HLOOKUP($C$2,Standard_data!$C$5:$R$10,5,FALSE),0)</f>
        <v>0</v>
      </c>
      <c r="D208" s="270">
        <f>IF(D196&gt;HLOOKUP($C$2,Standard_data!$C$5:$R$10,4,FALSE),D207*HLOOKUP($C$2,Standard_data!$C$5:$R$10,5,FALSE),0)</f>
        <v>0</v>
      </c>
      <c r="E208" s="270">
        <f>IF(E196&gt;HLOOKUP($C$2,Standard_data!$C$5:$R$10,4,FALSE),E207*HLOOKUP($C$2,Standard_data!$C$5:$R$10,5,FALSE),0)</f>
        <v>0</v>
      </c>
      <c r="F208" s="270">
        <f>IF(F196&gt;HLOOKUP($C$2,Standard_data!$C$5:$R$10,4,FALSE),F207*HLOOKUP($C$2,Standard_data!$C$5:$R$10,5,FALSE),0)</f>
        <v>0</v>
      </c>
      <c r="G208" s="270">
        <f>IF(G196&gt;HLOOKUP($C$2,Standard_data!$C$5:$R$10,4,FALSE),G207*HLOOKUP($C$2,Standard_data!$C$5:$R$10,5,FALSE),0)</f>
        <v>0</v>
      </c>
      <c r="H208" s="270">
        <f>IF(H196&gt;HLOOKUP($C$2,Standard_data!$C$5:$R$10,4,FALSE),H207*HLOOKUP($C$2,Standard_data!$C$5:$R$10,5,FALSE),0)</f>
        <v>0</v>
      </c>
      <c r="I208" s="270">
        <f>IF(I196&gt;HLOOKUP($C$2,Standard_data!$C$5:$R$10,4,FALSE),I207*HLOOKUP($C$2,Standard_data!$C$5:$R$10,5,FALSE),0)</f>
        <v>0</v>
      </c>
      <c r="J208" s="270">
        <f>IF(J196&gt;HLOOKUP($C$2,Standard_data!$C$5:$R$10,4,FALSE),J207*HLOOKUP($C$2,Standard_data!$C$5:$R$10,5,FALSE),0)</f>
        <v>0</v>
      </c>
      <c r="K208" s="270">
        <f>IF(K196&gt;HLOOKUP($C$2,Standard_data!$C$5:$R$10,4,FALSE),K207*HLOOKUP($C$2,Standard_data!$C$5:$R$10,5,FALSE),0)</f>
        <v>0</v>
      </c>
      <c r="L208" s="270">
        <f>IF(L196&gt;HLOOKUP($C$2,Standard_data!$C$5:$R$10,4,FALSE),L207*HLOOKUP($C$2,Standard_data!$C$5:$R$10,5,FALSE),0)</f>
        <v>0</v>
      </c>
      <c r="M208" s="270">
        <f>IF(M196&gt;HLOOKUP($C$2,Standard_data!$C$5:$R$10,4,FALSE),M207*HLOOKUP($C$2,Standard_data!$C$5:$R$10,5,FALSE),0)</f>
        <v>0</v>
      </c>
      <c r="N208" s="270">
        <f>IF(N196&gt;HLOOKUP($C$2,Standard_data!$C$5:$R$10,4,FALSE),N207*HLOOKUP($C$2,Standard_data!$C$5:$R$10,5,FALSE),0)</f>
        <v>0</v>
      </c>
      <c r="O208" s="270">
        <f>IF(O196&gt;HLOOKUP($C$2,Standard_data!$C$5:$R$10,4,FALSE),O207*HLOOKUP($C$2,Standard_data!$C$5:$R$10,5,FALSE),0)</f>
        <v>0</v>
      </c>
      <c r="P208" s="270">
        <f>IF(P196&gt;HLOOKUP($C$2,Standard_data!$C$5:$R$10,4,FALSE),P207*HLOOKUP($C$2,Standard_data!$C$5:$R$10,5,FALSE),0)</f>
        <v>0</v>
      </c>
      <c r="Q208" s="270">
        <f>IF(Q196&gt;HLOOKUP($C$2,Standard_data!$C$5:$R$10,4,FALSE),Q207*HLOOKUP($C$2,Standard_data!$C$5:$R$10,5,FALSE),0)</f>
        <v>0</v>
      </c>
      <c r="R208" s="270">
        <f>IF(R196&gt;HLOOKUP($C$2,Standard_data!$C$5:$R$10,4,FALSE),R207*HLOOKUP($C$2,Standard_data!$C$5:$R$10,5,FALSE),0)</f>
        <v>0</v>
      </c>
      <c r="S208" s="270">
        <f>IF(S196&gt;HLOOKUP($C$2,Standard_data!$C$5:$R$10,4,FALSE),S207*HLOOKUP($C$2,Standard_data!$C$5:$R$10,5,FALSE),0)</f>
        <v>0</v>
      </c>
      <c r="T208" s="270">
        <f>IF(T196&gt;HLOOKUP($C$2,Standard_data!$C$5:$R$10,4,FALSE),T207*HLOOKUP($C$2,Standard_data!$C$5:$R$10,5,FALSE),0)</f>
        <v>0</v>
      </c>
      <c r="U208" s="270">
        <f>IF(U196&gt;HLOOKUP($C$2,Standard_data!$C$5:$R$10,4,FALSE),U207*HLOOKUP($C$2,Standard_data!$C$5:$R$10,5,FALSE),0)</f>
        <v>0</v>
      </c>
      <c r="V208" s="270">
        <f>IF(V196&gt;HLOOKUP($C$2,Standard_data!$C$5:$R$10,4,FALSE),V207*HLOOKUP($C$2,Standard_data!$C$5:$R$10,5,FALSE),0)</f>
        <v>0</v>
      </c>
      <c r="W208" s="270">
        <f>IF(W196&gt;HLOOKUP($C$2,Standard_data!$C$5:$R$10,4,FALSE),W207*HLOOKUP($C$2,Standard_data!$C$5:$R$10,5,FALSE),0)</f>
        <v>0</v>
      </c>
      <c r="X208" s="270">
        <f>IF(X196&gt;HLOOKUP($C$2,Standard_data!$C$5:$R$10,4,FALSE),X207*HLOOKUP($C$2,Standard_data!$C$5:$R$10,5,FALSE),0)</f>
        <v>0</v>
      </c>
      <c r="Y208" s="270">
        <f>IF(Y196&gt;HLOOKUP($C$2,Standard_data!$C$5:$R$10,4,FALSE),Y207*HLOOKUP($C$2,Standard_data!$C$5:$R$10,5,FALSE),0)</f>
        <v>0</v>
      </c>
      <c r="Z208" s="270">
        <f>IF(Z196&gt;HLOOKUP($C$2,Standard_data!$C$5:$R$10,4,FALSE),Z207*HLOOKUP($C$2,Standard_data!$C$5:$R$10,5,FALSE),0)</f>
        <v>0</v>
      </c>
      <c r="AA208" s="270">
        <f>IF(AA196&gt;HLOOKUP($C$2,Standard_data!$C$5:$R$10,4,FALSE),AA207*HLOOKUP($C$2,Standard_data!$C$5:$R$10,5,FALSE),0)</f>
        <v>0</v>
      </c>
      <c r="AB208" s="270">
        <f>IF(AB196&gt;HLOOKUP($C$2,Standard_data!$C$5:$R$10,4,FALSE),AB207*HLOOKUP($C$2,Standard_data!$C$5:$R$10,5,FALSE),0)</f>
        <v>0</v>
      </c>
      <c r="AC208" s="270">
        <f>IF(AC196&gt;HLOOKUP($C$2,Standard_data!$C$5:$R$10,4,FALSE),AC207*HLOOKUP($C$2,Standard_data!$C$5:$R$10,5,FALSE),0)</f>
        <v>0</v>
      </c>
      <c r="AD208" s="270">
        <f>IF(AD196&gt;HLOOKUP($C$2,Standard_data!$C$5:$R$10,4,FALSE),AD207*HLOOKUP($C$2,Standard_data!$C$5:$R$10,5,FALSE),0)</f>
        <v>0</v>
      </c>
      <c r="AE208" s="270">
        <f>IF(AE196&gt;HLOOKUP($C$2,Standard_data!$C$5:$R$10,4,FALSE),AE207*HLOOKUP($C$2,Standard_data!$C$5:$R$10,5,FALSE),0)</f>
        <v>0</v>
      </c>
      <c r="AF208" s="270">
        <f>IF(AF196&gt;HLOOKUP($C$2,Standard_data!$C$5:$R$10,4,FALSE),AF207*HLOOKUP($C$2,Standard_data!$C$5:$R$10,5,FALSE),0)</f>
        <v>0</v>
      </c>
      <c r="AG208" s="270">
        <f>IF(AG196&gt;HLOOKUP($C$2,Standard_data!$C$5:$R$10,4,FALSE),AG207*HLOOKUP($C$2,Standard_data!$C$5:$R$10,5,FALSE),0)</f>
        <v>0</v>
      </c>
      <c r="AH208" s="255"/>
      <c r="AI208" s="255"/>
      <c r="AJ208" s="270">
        <f>IF(AJ196&gt;HLOOKUP($AJ$2,Standard_data!$C$5:$R$10,4,FALSE),AJ207*HLOOKUP($AJ$2,Standard_data!$C$5:$R$10,5,FALSE),0)</f>
        <v>0</v>
      </c>
      <c r="AK208" s="270">
        <f>IF(AK196&gt;HLOOKUP($AJ$2,Standard_data!$C$5:$R$10,4,FALSE),AK207*HLOOKUP($AJ$2,Standard_data!$C$5:$R$10,5,FALSE),0)</f>
        <v>0</v>
      </c>
      <c r="AL208" s="270">
        <f>IF(AL196&gt;HLOOKUP($AJ$2,Standard_data!$C$5:$R$10,4,FALSE),AL207*HLOOKUP($AJ$2,Standard_data!$C$5:$R$10,5,FALSE),0)</f>
        <v>0</v>
      </c>
      <c r="AM208" s="270">
        <f>IF(AM196&gt;HLOOKUP($AJ$2,Standard_data!$C$5:$R$10,4,FALSE),AM207*HLOOKUP($AJ$2,Standard_data!$C$5:$R$10,5,FALSE),0)</f>
        <v>0</v>
      </c>
      <c r="AN208" s="270">
        <f>IF(AN196&gt;HLOOKUP($AJ$2,Standard_data!$C$5:$R$10,4,FALSE),AN207*HLOOKUP($AJ$2,Standard_data!$C$5:$R$10,5,FALSE),0)</f>
        <v>0</v>
      </c>
      <c r="AO208" s="270">
        <f>IF(AO196&gt;HLOOKUP($AJ$2,Standard_data!$C$5:$R$10,4,FALSE),AO207*HLOOKUP($AJ$2,Standard_data!$C$5:$R$10,5,FALSE),0)</f>
        <v>0</v>
      </c>
      <c r="AP208" s="270">
        <f>IF(AP196&gt;HLOOKUP($AJ$2,Standard_data!$C$5:$R$10,4,FALSE),AP207*HLOOKUP($AJ$2,Standard_data!$C$5:$R$10,5,FALSE),0)</f>
        <v>0</v>
      </c>
      <c r="AQ208" s="270">
        <f>IF(AQ196&gt;HLOOKUP($AJ$2,Standard_data!$C$5:$R$10,4,FALSE),AQ207*HLOOKUP($AJ$2,Standard_data!$C$5:$R$10,5,FALSE),0)</f>
        <v>0</v>
      </c>
      <c r="AR208" s="270">
        <f>IF(AR196&gt;HLOOKUP($AJ$2,Standard_data!$C$5:$R$10,4,FALSE),AR207*HLOOKUP($AJ$2,Standard_data!$C$5:$R$10,5,FALSE),0)</f>
        <v>0</v>
      </c>
      <c r="AS208" s="270">
        <f>IF(AS196&gt;HLOOKUP($AJ$2,Standard_data!$C$5:$R$10,4,FALSE),AS207*HLOOKUP($AJ$2,Standard_data!$C$5:$R$10,5,FALSE),0)</f>
        <v>0</v>
      </c>
      <c r="AT208" s="270">
        <f>IF(AT196&gt;HLOOKUP($AJ$2,Standard_data!$C$5:$R$10,4,FALSE),AT207*HLOOKUP($AJ$2,Standard_data!$C$5:$R$10,5,FALSE),0)</f>
        <v>0</v>
      </c>
      <c r="AU208" s="270">
        <f>IF(AU196&gt;HLOOKUP($AJ$2,Standard_data!$C$5:$R$10,4,FALSE),AU207*HLOOKUP($AJ$2,Standard_data!$C$5:$R$10,5,FALSE),0)</f>
        <v>0</v>
      </c>
      <c r="AV208" s="270">
        <f>IF(AV196&gt;HLOOKUP($AJ$2,Standard_data!$C$5:$R$10,4,FALSE),AV207*HLOOKUP($AJ$2,Standard_data!$C$5:$R$10,5,FALSE),0)</f>
        <v>0</v>
      </c>
      <c r="AW208" s="270">
        <f>IF(AW196&gt;HLOOKUP($AJ$2,Standard_data!$C$5:$R$10,4,FALSE),AW207*HLOOKUP($AJ$2,Standard_data!$C$5:$R$10,5,FALSE),0)</f>
        <v>0</v>
      </c>
      <c r="AX208" s="270">
        <f>IF(AX196&gt;HLOOKUP($AJ$2,Standard_data!$C$5:$R$10,4,FALSE),AX207*HLOOKUP($AJ$2,Standard_data!$C$5:$R$10,5,FALSE),0)</f>
        <v>0</v>
      </c>
      <c r="AY208" s="270">
        <f>IF(AY196&gt;HLOOKUP($AJ$2,Standard_data!$C$5:$R$10,4,FALSE),AY207*HLOOKUP($AJ$2,Standard_data!$C$5:$R$10,5,FALSE),0)</f>
        <v>0</v>
      </c>
      <c r="AZ208" s="270">
        <f>IF(AZ196&gt;HLOOKUP($AJ$2,Standard_data!$C$5:$R$10,4,FALSE),AZ207*HLOOKUP($AJ$2,Standard_data!$C$5:$R$10,5,FALSE),0)</f>
        <v>0</v>
      </c>
      <c r="BA208" s="270">
        <f>IF(BA196&gt;HLOOKUP($AJ$2,Standard_data!$C$5:$R$10,4,FALSE),BA207*HLOOKUP($AJ$2,Standard_data!$C$5:$R$10,5,FALSE),0)</f>
        <v>0</v>
      </c>
      <c r="BB208" s="270">
        <f>IF(BB196&gt;HLOOKUP($AJ$2,Standard_data!$C$5:$R$10,4,FALSE),BB207*HLOOKUP($AJ$2,Standard_data!$C$5:$R$10,5,FALSE),0)</f>
        <v>0</v>
      </c>
      <c r="BC208" s="270">
        <f>IF(BC196&gt;HLOOKUP($AJ$2,Standard_data!$C$5:$R$10,4,FALSE),BC207*HLOOKUP($AJ$2,Standard_data!$C$5:$R$10,5,FALSE),0)</f>
        <v>0</v>
      </c>
      <c r="BD208" s="270">
        <f>IF(BD196&gt;HLOOKUP($AJ$2,Standard_data!$C$5:$R$10,4,FALSE),BD207*HLOOKUP($AJ$2,Standard_data!$C$5:$R$10,5,FALSE),0)</f>
        <v>0</v>
      </c>
      <c r="BE208" s="270">
        <f>IF(BE196&gt;HLOOKUP($AJ$2,Standard_data!$C$5:$R$10,4,FALSE),BE207*HLOOKUP($AJ$2,Standard_data!$C$5:$R$10,5,FALSE),0)</f>
        <v>0</v>
      </c>
      <c r="BF208" s="270">
        <f>IF(BF196&gt;HLOOKUP($AJ$2,Standard_data!$C$5:$R$10,4,FALSE),BF207*HLOOKUP($AJ$2,Standard_data!$C$5:$R$10,5,FALSE),0)</f>
        <v>0</v>
      </c>
      <c r="BG208" s="270">
        <f>IF(BG196&gt;HLOOKUP($AJ$2,Standard_data!$C$5:$R$10,4,FALSE),BG207*HLOOKUP($AJ$2,Standard_data!$C$5:$R$10,5,FALSE),0)</f>
        <v>0</v>
      </c>
      <c r="BH208" s="270">
        <f>IF(BH196&gt;HLOOKUP($AJ$2,Standard_data!$C$5:$R$10,4,FALSE),BH207*HLOOKUP($AJ$2,Standard_data!$C$5:$R$10,5,FALSE),0)</f>
        <v>0</v>
      </c>
      <c r="BI208" s="270">
        <f>IF(BI196&gt;HLOOKUP($AJ$2,Standard_data!$C$5:$R$10,4,FALSE),BI207*HLOOKUP($AJ$2,Standard_data!$C$5:$R$10,5,FALSE),0)</f>
        <v>0</v>
      </c>
      <c r="BJ208" s="270">
        <f>IF(BJ196&gt;HLOOKUP($AJ$2,Standard_data!$C$5:$R$10,4,FALSE),BJ207*HLOOKUP($AJ$2,Standard_data!$C$5:$R$10,5,FALSE),0)</f>
        <v>0</v>
      </c>
      <c r="BK208" s="270">
        <f>IF(BK196&gt;HLOOKUP($AJ$2,Standard_data!$C$5:$R$10,4,FALSE),BK207*HLOOKUP($AJ$2,Standard_data!$C$5:$R$10,5,FALSE),0)</f>
        <v>0</v>
      </c>
      <c r="BL208" s="270">
        <f>IF(BL196&gt;HLOOKUP($AJ$2,Standard_data!$C$5:$R$10,4,FALSE),BL207*HLOOKUP($AJ$2,Standard_data!$C$5:$R$10,5,FALSE),0)</f>
        <v>0</v>
      </c>
      <c r="BM208" s="270">
        <f>IF(BM196&gt;HLOOKUP($AJ$2,Standard_data!$C$5:$R$10,4,FALSE),BM207*HLOOKUP($AJ$2,Standard_data!$C$5:$R$10,5,FALSE),0)</f>
        <v>0</v>
      </c>
      <c r="BN208" s="270">
        <f>IF(BN196&gt;HLOOKUP($AJ$2,Standard_data!$C$5:$R$10,4,FALSE),BN207*HLOOKUP($AJ$2,Standard_data!$C$5:$R$10,5,FALSE),0)</f>
        <v>0</v>
      </c>
      <c r="BO208" s="255"/>
      <c r="BP208" s="255"/>
      <c r="BQ208" s="270">
        <f>IF(BQ196&gt;HLOOKUP($BQ$2,Standard_data!$C$5:$R$10,4,FALSE),BQ207*HLOOKUP($BQ$2,Standard_data!$C$5:$R$10,5,FALSE),0)</f>
        <v>0</v>
      </c>
      <c r="BR208" s="270">
        <f>IF(BR196&gt;HLOOKUP($BQ$2,Standard_data!$C$5:$R$10,4,FALSE),BR207*HLOOKUP($BQ$2,Standard_data!$C$5:$R$10,5,FALSE),0)</f>
        <v>0</v>
      </c>
      <c r="BS208" s="270">
        <f>IF(BS196&gt;HLOOKUP($BQ$2,Standard_data!$C$5:$R$10,4,FALSE),BS207*HLOOKUP($BQ$2,Standard_data!$C$5:$R$10,5,FALSE),0)</f>
        <v>0</v>
      </c>
      <c r="BT208" s="270">
        <f>IF(BT196&gt;HLOOKUP($BQ$2,Standard_data!$C$5:$R$10,4,FALSE),BT207*HLOOKUP($BQ$2,Standard_data!$C$5:$R$10,5,FALSE),0)</f>
        <v>0</v>
      </c>
      <c r="BU208" s="270">
        <f>IF(BU196&gt;HLOOKUP($BQ$2,Standard_data!$C$5:$R$10,4,FALSE),BU207*HLOOKUP($BQ$2,Standard_data!$C$5:$R$10,5,FALSE),0)</f>
        <v>0</v>
      </c>
      <c r="BV208" s="270">
        <f>IF(BV196&gt;HLOOKUP($BQ$2,Standard_data!$C$5:$R$10,4,FALSE),BV207*HLOOKUP($BQ$2,Standard_data!$C$5:$R$10,5,FALSE),0)</f>
        <v>0</v>
      </c>
      <c r="BW208" s="270">
        <f>IF(BW196&gt;HLOOKUP($BQ$2,Standard_data!$C$5:$R$10,4,FALSE),BW207*HLOOKUP($BQ$2,Standard_data!$C$5:$R$10,5,FALSE),0)</f>
        <v>0</v>
      </c>
      <c r="BX208" s="270">
        <f>IF(BX196&gt;HLOOKUP($BQ$2,Standard_data!$C$5:$R$10,4,FALSE),BX207*HLOOKUP($BQ$2,Standard_data!$C$5:$R$10,5,FALSE),0)</f>
        <v>0</v>
      </c>
      <c r="BY208" s="270">
        <f>IF(BY196&gt;HLOOKUP($BQ$2,Standard_data!$C$5:$R$10,4,FALSE),BY207*HLOOKUP($BQ$2,Standard_data!$C$5:$R$10,5,FALSE),0)</f>
        <v>0</v>
      </c>
      <c r="BZ208" s="270">
        <f>IF(BZ196&gt;HLOOKUP($BQ$2,Standard_data!$C$5:$R$10,4,FALSE),BZ207*HLOOKUP($BQ$2,Standard_data!$C$5:$R$10,5,FALSE),0)</f>
        <v>0</v>
      </c>
      <c r="CA208" s="270">
        <f>IF(CA196&gt;HLOOKUP($BQ$2,Standard_data!$C$5:$R$10,4,FALSE),CA207*HLOOKUP($BQ$2,Standard_data!$C$5:$R$10,5,FALSE),0)</f>
        <v>0</v>
      </c>
      <c r="CB208" s="270">
        <f>IF(CB196&gt;HLOOKUP($BQ$2,Standard_data!$C$5:$R$10,4,FALSE),CB207*HLOOKUP($BQ$2,Standard_data!$C$5:$R$10,5,FALSE),0)</f>
        <v>0</v>
      </c>
      <c r="CC208" s="270">
        <f>IF(CC196&gt;HLOOKUP($BQ$2,Standard_data!$C$5:$R$10,4,FALSE),CC207*HLOOKUP($BQ$2,Standard_data!$C$5:$R$10,5,FALSE),0)</f>
        <v>0</v>
      </c>
      <c r="CD208" s="270">
        <f>IF(CD196&gt;HLOOKUP($BQ$2,Standard_data!$C$5:$R$10,4,FALSE),CD207*HLOOKUP($BQ$2,Standard_data!$C$5:$R$10,5,FALSE),0)</f>
        <v>0</v>
      </c>
      <c r="CE208" s="270">
        <f>IF(CE196&gt;HLOOKUP($BQ$2,Standard_data!$C$5:$R$10,4,FALSE),CE207*HLOOKUP($BQ$2,Standard_data!$C$5:$R$10,5,FALSE),0)</f>
        <v>0</v>
      </c>
      <c r="CF208" s="270">
        <f>IF(CF196&gt;HLOOKUP($BQ$2,Standard_data!$C$5:$R$10,4,FALSE),CF207*HLOOKUP($BQ$2,Standard_data!$C$5:$R$10,5,FALSE),0)</f>
        <v>0</v>
      </c>
      <c r="CG208" s="270">
        <f>IF(CG196&gt;HLOOKUP($BQ$2,Standard_data!$C$5:$R$10,4,FALSE),CG207*HLOOKUP($BQ$2,Standard_data!$C$5:$R$10,5,FALSE),0)</f>
        <v>0</v>
      </c>
      <c r="CH208" s="270">
        <f>IF(CH196&gt;HLOOKUP($BQ$2,Standard_data!$C$5:$R$10,4,FALSE),CH207*HLOOKUP($BQ$2,Standard_data!$C$5:$R$10,5,FALSE),0)</f>
        <v>0</v>
      </c>
      <c r="CI208" s="270">
        <f>IF(CI196&gt;HLOOKUP($BQ$2,Standard_data!$C$5:$R$10,4,FALSE),CI207*HLOOKUP($BQ$2,Standard_data!$C$5:$R$10,5,FALSE),0)</f>
        <v>0</v>
      </c>
      <c r="CJ208" s="270">
        <f>IF(CJ196&gt;HLOOKUP($BQ$2,Standard_data!$C$5:$R$10,4,FALSE),CJ207*HLOOKUP($BQ$2,Standard_data!$C$5:$R$10,5,FALSE),0)</f>
        <v>0</v>
      </c>
      <c r="CK208" s="270">
        <f>IF(CK196&gt;HLOOKUP($BQ$2,Standard_data!$C$5:$R$10,4,FALSE),CK207*HLOOKUP($BQ$2,Standard_data!$C$5:$R$10,5,FALSE),0)</f>
        <v>0</v>
      </c>
      <c r="CL208" s="270">
        <f>IF(CL196&gt;HLOOKUP($BQ$2,Standard_data!$C$5:$R$10,4,FALSE),CL207*HLOOKUP($BQ$2,Standard_data!$C$5:$R$10,5,FALSE),0)</f>
        <v>0</v>
      </c>
      <c r="CM208" s="270">
        <f>IF(CM196&gt;HLOOKUP($BQ$2,Standard_data!$C$5:$R$10,4,FALSE),CM207*HLOOKUP($BQ$2,Standard_data!$C$5:$R$10,5,FALSE),0)</f>
        <v>0</v>
      </c>
      <c r="CN208" s="270">
        <f>IF(CN196&gt;HLOOKUP($BQ$2,Standard_data!$C$5:$R$10,4,FALSE),CN207*HLOOKUP($BQ$2,Standard_data!$C$5:$R$10,5,FALSE),0)</f>
        <v>0</v>
      </c>
      <c r="CO208" s="270">
        <f>IF(CO196&gt;HLOOKUP($BQ$2,Standard_data!$C$5:$R$10,4,FALSE),CO207*HLOOKUP($BQ$2,Standard_data!$C$5:$R$10,5,FALSE),0)</f>
        <v>0</v>
      </c>
      <c r="CP208" s="270">
        <f>IF(CP196&gt;HLOOKUP($BQ$2,Standard_data!$C$5:$R$10,4,FALSE),CP207*HLOOKUP($BQ$2,Standard_data!$C$5:$R$10,5,FALSE),0)</f>
        <v>0</v>
      </c>
      <c r="CQ208" s="270">
        <f>IF(CQ196&gt;HLOOKUP($BQ$2,Standard_data!$C$5:$R$10,4,FALSE),CQ207*HLOOKUP($BQ$2,Standard_data!$C$5:$R$10,5,FALSE),0)</f>
        <v>0</v>
      </c>
      <c r="CR208" s="270">
        <f>IF(CR196&gt;HLOOKUP($BQ$2,Standard_data!$C$5:$R$10,4,FALSE),CR207*HLOOKUP($BQ$2,Standard_data!$C$5:$R$10,5,FALSE),0)</f>
        <v>0</v>
      </c>
      <c r="CS208" s="270">
        <f>IF(CS196&gt;HLOOKUP($BQ$2,Standard_data!$C$5:$R$10,4,FALSE),CS207*HLOOKUP($BQ$2,Standard_data!$C$5:$R$10,5,FALSE),0)</f>
        <v>0</v>
      </c>
      <c r="CT208" s="270">
        <f>IF(CT196&gt;HLOOKUP($BQ$2,Standard_data!$C$5:$R$10,4,FALSE),CT207*HLOOKUP($BQ$2,Standard_data!$C$5:$R$10,5,FALSE),0)</f>
        <v>0</v>
      </c>
      <c r="CU208" s="270">
        <f>IF(CU196&gt;HLOOKUP($BQ$2,Standard_data!$C$5:$R$10,4,FALSE),CU207*HLOOKUP($BQ$2,Standard_data!$C$5:$R$10,5,FALSE),0)</f>
        <v>0</v>
      </c>
      <c r="CV208" s="255"/>
      <c r="CW208" s="255"/>
      <c r="CX208" s="270">
        <f>IF(CX196&gt;HLOOKUP($CX$2,Standard_data!$C$5:$R$10,4,FALSE),CX207*HLOOKUP($CX$2,Standard_data!$C$5:$R$10,5,FALSE),0)</f>
        <v>0</v>
      </c>
      <c r="CY208" s="270">
        <f>IF(CY196&gt;HLOOKUP($CX$2,Standard_data!$C$5:$R$10,4,FALSE),CY207*HLOOKUP($CX$2,Standard_data!$C$5:$R$10,5,FALSE),0)</f>
        <v>0</v>
      </c>
      <c r="CZ208" s="270">
        <f>IF(CZ196&gt;HLOOKUP($CX$2,Standard_data!$C$5:$R$10,4,FALSE),CZ207*HLOOKUP($CX$2,Standard_data!$C$5:$R$10,5,FALSE),0)</f>
        <v>0</v>
      </c>
      <c r="DA208" s="270">
        <f>IF(DA196&gt;HLOOKUP($CX$2,Standard_data!$C$5:$R$10,4,FALSE),DA207*HLOOKUP($CX$2,Standard_data!$C$5:$R$10,5,FALSE),0)</f>
        <v>0</v>
      </c>
      <c r="DB208" s="270">
        <f>IF(DB196&gt;HLOOKUP($CX$2,Standard_data!$C$5:$R$10,4,FALSE),DB207*HLOOKUP($CX$2,Standard_data!$C$5:$R$10,5,FALSE),0)</f>
        <v>0</v>
      </c>
      <c r="DC208" s="270">
        <f>IF(DC196&gt;HLOOKUP($CX$2,Standard_data!$C$5:$R$10,4,FALSE),DC207*HLOOKUP($CX$2,Standard_data!$C$5:$R$10,5,FALSE),0)</f>
        <v>0</v>
      </c>
      <c r="DD208" s="270">
        <f>IF(DD196&gt;HLOOKUP($CX$2,Standard_data!$C$5:$R$10,4,FALSE),DD207*HLOOKUP($CX$2,Standard_data!$C$5:$R$10,5,FALSE),0)</f>
        <v>0</v>
      </c>
      <c r="DE208" s="270">
        <f>IF(DE196&gt;HLOOKUP($CX$2,Standard_data!$C$5:$R$10,4,FALSE),DE207*HLOOKUP($CX$2,Standard_data!$C$5:$R$10,5,FALSE),0)</f>
        <v>0</v>
      </c>
      <c r="DF208" s="270">
        <f>IF(DF196&gt;HLOOKUP($CX$2,Standard_data!$C$5:$R$10,4,FALSE),DF207*HLOOKUP($CX$2,Standard_data!$C$5:$R$10,5,FALSE),0)</f>
        <v>0</v>
      </c>
      <c r="DG208" s="270">
        <f>IF(DG196&gt;HLOOKUP($CX$2,Standard_data!$C$5:$R$10,4,FALSE),DG207*HLOOKUP($CX$2,Standard_data!$C$5:$R$10,5,FALSE),0)</f>
        <v>0</v>
      </c>
      <c r="DH208" s="270">
        <f>IF(DH196&gt;HLOOKUP($CX$2,Standard_data!$C$5:$R$10,4,FALSE),DH207*HLOOKUP($CX$2,Standard_data!$C$5:$R$10,5,FALSE),0)</f>
        <v>0</v>
      </c>
      <c r="DI208" s="270">
        <f>IF(DI196&gt;HLOOKUP($CX$2,Standard_data!$C$5:$R$10,4,FALSE),DI207*HLOOKUP($CX$2,Standard_data!$C$5:$R$10,5,FALSE),0)</f>
        <v>0</v>
      </c>
      <c r="DJ208" s="270">
        <f>IF(DJ196&gt;HLOOKUP($CX$2,Standard_data!$C$5:$R$10,4,FALSE),DJ207*HLOOKUP($CX$2,Standard_data!$C$5:$R$10,5,FALSE),0)</f>
        <v>0</v>
      </c>
      <c r="DK208" s="270">
        <f>IF(DK196&gt;HLOOKUP($CX$2,Standard_data!$C$5:$R$10,4,FALSE),DK207*HLOOKUP($CX$2,Standard_data!$C$5:$R$10,5,FALSE),0)</f>
        <v>0</v>
      </c>
      <c r="DL208" s="270">
        <f>IF(DL196&gt;HLOOKUP($CX$2,Standard_data!$C$5:$R$10,4,FALSE),DL207*HLOOKUP($CX$2,Standard_data!$C$5:$R$10,5,FALSE),0)</f>
        <v>0</v>
      </c>
      <c r="DM208" s="270">
        <f>IF(DM196&gt;HLOOKUP($CX$2,Standard_data!$C$5:$R$10,4,FALSE),DM207*HLOOKUP($CX$2,Standard_data!$C$5:$R$10,5,FALSE),0)</f>
        <v>0</v>
      </c>
      <c r="DN208" s="270">
        <f>IF(DN196&gt;HLOOKUP($CX$2,Standard_data!$C$5:$R$10,4,FALSE),DN207*HLOOKUP($CX$2,Standard_data!$C$5:$R$10,5,FALSE),0)</f>
        <v>0</v>
      </c>
      <c r="DO208" s="270">
        <f>IF(DO196&gt;HLOOKUP($CX$2,Standard_data!$C$5:$R$10,4,FALSE),DO207*HLOOKUP($CX$2,Standard_data!$C$5:$R$10,5,FALSE),0)</f>
        <v>0</v>
      </c>
      <c r="DP208" s="270">
        <f>IF(DP196&gt;HLOOKUP($CX$2,Standard_data!$C$5:$R$10,4,FALSE),DP207*HLOOKUP($CX$2,Standard_data!$C$5:$R$10,5,FALSE),0)</f>
        <v>0</v>
      </c>
      <c r="DQ208" s="270">
        <f>IF(DQ196&gt;HLOOKUP($CX$2,Standard_data!$C$5:$R$10,4,FALSE),DQ207*HLOOKUP($CX$2,Standard_data!$C$5:$R$10,5,FALSE),0)</f>
        <v>0</v>
      </c>
      <c r="DR208" s="270">
        <f>IF(DR196&gt;HLOOKUP($CX$2,Standard_data!$C$5:$R$10,4,FALSE),DR207*HLOOKUP($CX$2,Standard_data!$C$5:$R$10,5,FALSE),0)</f>
        <v>0</v>
      </c>
      <c r="DS208" s="270">
        <f>IF(DS196&gt;HLOOKUP($CX$2,Standard_data!$C$5:$R$10,4,FALSE),DS207*HLOOKUP($CX$2,Standard_data!$C$5:$R$10,5,FALSE),0)</f>
        <v>0</v>
      </c>
      <c r="DT208" s="270">
        <f>IF(DT196&gt;HLOOKUP($CX$2,Standard_data!$C$5:$R$10,4,FALSE),DT207*HLOOKUP($CX$2,Standard_data!$C$5:$R$10,5,FALSE),0)</f>
        <v>0</v>
      </c>
      <c r="DU208" s="270">
        <f>IF(DU196&gt;HLOOKUP($CX$2,Standard_data!$C$5:$R$10,4,FALSE),DU207*HLOOKUP($CX$2,Standard_data!$C$5:$R$10,5,FALSE),0)</f>
        <v>0</v>
      </c>
      <c r="DV208" s="270">
        <f>IF(DV196&gt;HLOOKUP($CX$2,Standard_data!$C$5:$R$10,4,FALSE),DV207*HLOOKUP($CX$2,Standard_data!$C$5:$R$10,5,FALSE),0)</f>
        <v>0</v>
      </c>
      <c r="DW208" s="270">
        <f>IF(DW196&gt;HLOOKUP($CX$2,Standard_data!$C$5:$R$10,4,FALSE),DW207*HLOOKUP($CX$2,Standard_data!$C$5:$R$10,5,FALSE),0)</f>
        <v>0</v>
      </c>
      <c r="DX208" s="270">
        <f>IF(DX196&gt;HLOOKUP($CX$2,Standard_data!$C$5:$R$10,4,FALSE),DX207*HLOOKUP($CX$2,Standard_data!$C$5:$R$10,5,FALSE),0)</f>
        <v>0</v>
      </c>
      <c r="DY208" s="270">
        <f>IF(DY196&gt;HLOOKUP($CX$2,Standard_data!$C$5:$R$10,4,FALSE),DY207*HLOOKUP($CX$2,Standard_data!$C$5:$R$10,5,FALSE),0)</f>
        <v>0</v>
      </c>
      <c r="DZ208" s="270">
        <f>IF(DZ196&gt;HLOOKUP($CX$2,Standard_data!$C$5:$R$10,4,FALSE),DZ207*HLOOKUP($CX$2,Standard_data!$C$5:$R$10,5,FALSE),0)</f>
        <v>0</v>
      </c>
      <c r="EA208" s="270">
        <f>IF(EA196&gt;HLOOKUP($CX$2,Standard_data!$C$5:$R$10,4,FALSE),EA207*HLOOKUP($CX$2,Standard_data!$C$5:$R$10,5,FALSE),0)</f>
        <v>0</v>
      </c>
      <c r="EB208" s="270">
        <f>IF(EB196&gt;HLOOKUP($CX$2,Standard_data!$C$5:$R$10,4,FALSE),EB207*HLOOKUP($CX$2,Standard_data!$C$5:$R$10,5,FALSE),0)</f>
        <v>0</v>
      </c>
      <c r="EC208" s="255"/>
      <c r="ED208" s="255"/>
      <c r="EE208" s="270">
        <f>IF(EE196&gt;HLOOKUP($EE$2,Standard_data!$C$5:$R$10,4,FALSE),EE207*HLOOKUP($EE$2,Standard_data!$C$5:$R$10,5,FALSE),0)</f>
        <v>0</v>
      </c>
      <c r="EF208" s="270">
        <f>IF(EF196&gt;HLOOKUP($EE$2,Standard_data!$C$5:$R$10,4,FALSE),EF207*HLOOKUP($EE$2,Standard_data!$C$5:$R$10,5,FALSE),0)</f>
        <v>0</v>
      </c>
      <c r="EG208" s="270">
        <f>IF(EG196&gt;HLOOKUP($EE$2,Standard_data!$C$5:$R$10,4,FALSE),EG207*HLOOKUP($EE$2,Standard_data!$C$5:$R$10,5,FALSE),0)</f>
        <v>0</v>
      </c>
      <c r="EH208" s="270">
        <f>IF(EH196&gt;HLOOKUP($EE$2,Standard_data!$C$5:$R$10,4,FALSE),EH207*HLOOKUP($EE$2,Standard_data!$C$5:$R$10,5,FALSE),0)</f>
        <v>0</v>
      </c>
      <c r="EI208" s="270">
        <f>IF(EI196&gt;HLOOKUP($EE$2,Standard_data!$C$5:$R$10,4,FALSE),EI207*HLOOKUP($EE$2,Standard_data!$C$5:$R$10,5,FALSE),0)</f>
        <v>0</v>
      </c>
      <c r="EJ208" s="270">
        <f>IF(EJ196&gt;HLOOKUP($EE$2,Standard_data!$C$5:$R$10,4,FALSE),EJ207*HLOOKUP($EE$2,Standard_data!$C$5:$R$10,5,FALSE),0)</f>
        <v>0</v>
      </c>
      <c r="EK208" s="270">
        <f>IF(EK196&gt;HLOOKUP($EE$2,Standard_data!$C$5:$R$10,4,FALSE),EK207*HLOOKUP($EE$2,Standard_data!$C$5:$R$10,5,FALSE),0)</f>
        <v>0</v>
      </c>
      <c r="EL208" s="270">
        <f>IF(EL196&gt;HLOOKUP($EE$2,Standard_data!$C$5:$R$10,4,FALSE),EL207*HLOOKUP($EE$2,Standard_data!$C$5:$R$10,5,FALSE),0)</f>
        <v>0</v>
      </c>
      <c r="EM208" s="270">
        <f>IF(EM196&gt;HLOOKUP($EE$2,Standard_data!$C$5:$R$10,4,FALSE),EM207*HLOOKUP($EE$2,Standard_data!$C$5:$R$10,5,FALSE),0)</f>
        <v>0</v>
      </c>
      <c r="EN208" s="270">
        <f>IF(EN196&gt;HLOOKUP($EE$2,Standard_data!$C$5:$R$10,4,FALSE),EN207*HLOOKUP($EE$2,Standard_data!$C$5:$R$10,5,FALSE),0)</f>
        <v>0</v>
      </c>
      <c r="EO208" s="270">
        <f>IF(EO196&gt;HLOOKUP($EE$2,Standard_data!$C$5:$R$10,4,FALSE),EO207*HLOOKUP($EE$2,Standard_data!$C$5:$R$10,5,FALSE),0)</f>
        <v>0</v>
      </c>
      <c r="EP208" s="270">
        <f>IF(EP196&gt;HLOOKUP($EE$2,Standard_data!$C$5:$R$10,4,FALSE),EP207*HLOOKUP($EE$2,Standard_data!$C$5:$R$10,5,FALSE),0)</f>
        <v>0</v>
      </c>
      <c r="EQ208" s="270">
        <f>IF(EQ196&gt;HLOOKUP($EE$2,Standard_data!$C$5:$R$10,4,FALSE),EQ207*HLOOKUP($EE$2,Standard_data!$C$5:$R$10,5,FALSE),0)</f>
        <v>0</v>
      </c>
      <c r="ER208" s="270">
        <f>IF(ER196&gt;HLOOKUP($EE$2,Standard_data!$C$5:$R$10,4,FALSE),ER207*HLOOKUP($EE$2,Standard_data!$C$5:$R$10,5,FALSE),0)</f>
        <v>0</v>
      </c>
      <c r="ES208" s="270">
        <f>IF(ES196&gt;HLOOKUP($EE$2,Standard_data!$C$5:$R$10,4,FALSE),ES207*HLOOKUP($EE$2,Standard_data!$C$5:$R$10,5,FALSE),0)</f>
        <v>0</v>
      </c>
      <c r="ET208" s="270">
        <f>IF(ET196&gt;HLOOKUP($EE$2,Standard_data!$C$5:$R$10,4,FALSE),ET207*HLOOKUP($EE$2,Standard_data!$C$5:$R$10,5,FALSE),0)</f>
        <v>0</v>
      </c>
      <c r="EU208" s="270">
        <f>IF(EU196&gt;HLOOKUP($EE$2,Standard_data!$C$5:$R$10,4,FALSE),EU207*HLOOKUP($EE$2,Standard_data!$C$5:$R$10,5,FALSE),0)</f>
        <v>0</v>
      </c>
      <c r="EV208" s="270">
        <f>IF(EV196&gt;HLOOKUP($EE$2,Standard_data!$C$5:$R$10,4,FALSE),EV207*HLOOKUP($EE$2,Standard_data!$C$5:$R$10,5,FALSE),0)</f>
        <v>0</v>
      </c>
      <c r="EW208" s="270">
        <f>IF(EW196&gt;HLOOKUP($EE$2,Standard_data!$C$5:$R$10,4,FALSE),EW207*HLOOKUP($EE$2,Standard_data!$C$5:$R$10,5,FALSE),0)</f>
        <v>0</v>
      </c>
      <c r="EX208" s="270">
        <f>IF(EX196&gt;HLOOKUP($EE$2,Standard_data!$C$5:$R$10,4,FALSE),EX207*HLOOKUP($EE$2,Standard_data!$C$5:$R$10,5,FALSE),0)</f>
        <v>0</v>
      </c>
      <c r="EY208" s="270">
        <f>IF(EY196&gt;HLOOKUP($EE$2,Standard_data!$C$5:$R$10,4,FALSE),EY207*HLOOKUP($EE$2,Standard_data!$C$5:$R$10,5,FALSE),0)</f>
        <v>0</v>
      </c>
      <c r="EZ208" s="270">
        <f>IF(EZ196&gt;HLOOKUP($EE$2,Standard_data!$C$5:$R$10,4,FALSE),EZ207*HLOOKUP($EE$2,Standard_data!$C$5:$R$10,5,FALSE),0)</f>
        <v>0</v>
      </c>
      <c r="FA208" s="270">
        <f>IF(FA196&gt;HLOOKUP($EE$2,Standard_data!$C$5:$R$10,4,FALSE),FA207*HLOOKUP($EE$2,Standard_data!$C$5:$R$10,5,FALSE),0)</f>
        <v>0</v>
      </c>
      <c r="FB208" s="270">
        <f>IF(FB196&gt;HLOOKUP($EE$2,Standard_data!$C$5:$R$10,4,FALSE),FB207*HLOOKUP($EE$2,Standard_data!$C$5:$R$10,5,FALSE),0)</f>
        <v>0</v>
      </c>
      <c r="FC208" s="270">
        <f>IF(FC196&gt;HLOOKUP($EE$2,Standard_data!$C$5:$R$10,4,FALSE),FC207*HLOOKUP($EE$2,Standard_data!$C$5:$R$10,5,FALSE),0)</f>
        <v>0</v>
      </c>
      <c r="FD208" s="270">
        <f>IF(FD196&gt;HLOOKUP($EE$2,Standard_data!$C$5:$R$10,4,FALSE),FD207*HLOOKUP($EE$2,Standard_data!$C$5:$R$10,5,FALSE),0)</f>
        <v>0</v>
      </c>
      <c r="FE208" s="270">
        <f>IF(FE196&gt;HLOOKUP($EE$2,Standard_data!$C$5:$R$10,4,FALSE),FE207*HLOOKUP($EE$2,Standard_data!$C$5:$R$10,5,FALSE),0)</f>
        <v>0</v>
      </c>
      <c r="FF208" s="270">
        <f>IF(FF196&gt;HLOOKUP($EE$2,Standard_data!$C$5:$R$10,4,FALSE),FF207*HLOOKUP($EE$2,Standard_data!$C$5:$R$10,5,FALSE),0)</f>
        <v>0</v>
      </c>
      <c r="FG208" s="270">
        <f>IF(FG196&gt;HLOOKUP($EE$2,Standard_data!$C$5:$R$10,4,FALSE),FG207*HLOOKUP($EE$2,Standard_data!$C$5:$R$10,5,FALSE),0)</f>
        <v>0</v>
      </c>
      <c r="FH208" s="270">
        <f>IF(FH196&gt;HLOOKUP($EE$2,Standard_data!$C$5:$R$10,4,FALSE),FH207*HLOOKUP($EE$2,Standard_data!$C$5:$R$10,5,FALSE),0)</f>
        <v>0</v>
      </c>
      <c r="FI208" s="270">
        <f>IF(FI196&gt;HLOOKUP($EE$2,Standard_data!$C$5:$R$10,4,FALSE),FI207*HLOOKUP($EE$2,Standard_data!$C$5:$R$10,5,FALSE),0)</f>
        <v>0</v>
      </c>
      <c r="FJ208" s="255"/>
      <c r="FK208" s="255"/>
      <c r="FL208" s="270">
        <f>IF(FL196&gt;HLOOKUP($FL$2,Standard_data!$C$5:$R$10,4,FALSE),FL207*HLOOKUP($FL$2,Standard_data!$C$5:$R$10,5,FALSE),0)</f>
        <v>0</v>
      </c>
      <c r="FM208" s="270">
        <f>IF(FM196&gt;HLOOKUP($FL$2,Standard_data!$C$5:$R$10,4,FALSE),FM207*HLOOKUP($FL$2,Standard_data!$C$5:$R$10,5,FALSE),0)</f>
        <v>0</v>
      </c>
      <c r="FN208" s="270">
        <f>IF(FN196&gt;HLOOKUP($FL$2,Standard_data!$C$5:$R$10,4,FALSE),FN207*HLOOKUP($FL$2,Standard_data!$C$5:$R$10,5,FALSE),0)</f>
        <v>0</v>
      </c>
      <c r="FO208" s="270">
        <f>IF(FO196&gt;HLOOKUP($FL$2,Standard_data!$C$5:$R$10,4,FALSE),FO207*HLOOKUP($FL$2,Standard_data!$C$5:$R$10,5,FALSE),0)</f>
        <v>0</v>
      </c>
      <c r="FP208" s="270">
        <f>IF(FP196&gt;HLOOKUP($FL$2,Standard_data!$C$5:$R$10,4,FALSE),FP207*HLOOKUP($FL$2,Standard_data!$C$5:$R$10,5,FALSE),0)</f>
        <v>0</v>
      </c>
      <c r="FQ208" s="270">
        <f>IF(FQ196&gt;HLOOKUP($FL$2,Standard_data!$C$5:$R$10,4,FALSE),FQ207*HLOOKUP($FL$2,Standard_data!$C$5:$R$10,5,FALSE),0)</f>
        <v>0</v>
      </c>
      <c r="FR208" s="270">
        <f>IF(FR196&gt;HLOOKUP($FL$2,Standard_data!$C$5:$R$10,4,FALSE),FR207*HLOOKUP($FL$2,Standard_data!$C$5:$R$10,5,FALSE),0)</f>
        <v>0</v>
      </c>
      <c r="FS208" s="270">
        <f>IF(FS196&gt;HLOOKUP($FL$2,Standard_data!$C$5:$R$10,4,FALSE),FS207*HLOOKUP($FL$2,Standard_data!$C$5:$R$10,5,FALSE),0)</f>
        <v>0</v>
      </c>
      <c r="FT208" s="270">
        <f>IF(FT196&gt;HLOOKUP($FL$2,Standard_data!$C$5:$R$10,4,FALSE),FT207*HLOOKUP($FL$2,Standard_data!$C$5:$R$10,5,FALSE),0)</f>
        <v>0</v>
      </c>
      <c r="FU208" s="270">
        <f>IF(FU196&gt;HLOOKUP($FL$2,Standard_data!$C$5:$R$10,4,FALSE),FU207*HLOOKUP($FL$2,Standard_data!$C$5:$R$10,5,FALSE),0)</f>
        <v>0</v>
      </c>
      <c r="FV208" s="270">
        <f>IF(FV196&gt;HLOOKUP($FL$2,Standard_data!$C$5:$R$10,4,FALSE),FV207*HLOOKUP($FL$2,Standard_data!$C$5:$R$10,5,FALSE),0)</f>
        <v>0</v>
      </c>
      <c r="FW208" s="270">
        <f>IF(FW196&gt;HLOOKUP($FL$2,Standard_data!$C$5:$R$10,4,FALSE),FW207*HLOOKUP($FL$2,Standard_data!$C$5:$R$10,5,FALSE),0)</f>
        <v>0</v>
      </c>
      <c r="FX208" s="270">
        <f>IF(FX196&gt;HLOOKUP($FL$2,Standard_data!$C$5:$R$10,4,FALSE),FX207*HLOOKUP($FL$2,Standard_data!$C$5:$R$10,5,FALSE),0)</f>
        <v>0</v>
      </c>
      <c r="FY208" s="270">
        <f>IF(FY196&gt;HLOOKUP($FL$2,Standard_data!$C$5:$R$10,4,FALSE),FY207*HLOOKUP($FL$2,Standard_data!$C$5:$R$10,5,FALSE),0)</f>
        <v>0</v>
      </c>
      <c r="FZ208" s="270">
        <f>IF(FZ196&gt;HLOOKUP($FL$2,Standard_data!$C$5:$R$10,4,FALSE),FZ207*HLOOKUP($FL$2,Standard_data!$C$5:$R$10,5,FALSE),0)</f>
        <v>0</v>
      </c>
      <c r="GA208" s="270">
        <f>IF(GA196&gt;HLOOKUP($FL$2,Standard_data!$C$5:$R$10,4,FALSE),GA207*HLOOKUP($FL$2,Standard_data!$C$5:$R$10,5,FALSE),0)</f>
        <v>0</v>
      </c>
      <c r="GB208" s="270">
        <f>IF(GB196&gt;HLOOKUP($FL$2,Standard_data!$C$5:$R$10,4,FALSE),GB207*HLOOKUP($FL$2,Standard_data!$C$5:$R$10,5,FALSE),0)</f>
        <v>0</v>
      </c>
      <c r="GC208" s="270">
        <f>IF(GC196&gt;HLOOKUP($FL$2,Standard_data!$C$5:$R$10,4,FALSE),GC207*HLOOKUP($FL$2,Standard_data!$C$5:$R$10,5,FALSE),0)</f>
        <v>0</v>
      </c>
      <c r="GD208" s="270">
        <f>IF(GD196&gt;HLOOKUP($FL$2,Standard_data!$C$5:$R$10,4,FALSE),GD207*HLOOKUP($FL$2,Standard_data!$C$5:$R$10,5,FALSE),0)</f>
        <v>0</v>
      </c>
      <c r="GE208" s="270">
        <f>IF(GE196&gt;HLOOKUP($FL$2,Standard_data!$C$5:$R$10,4,FALSE),GE207*HLOOKUP($FL$2,Standard_data!$C$5:$R$10,5,FALSE),0)</f>
        <v>0</v>
      </c>
      <c r="GF208" s="270">
        <f>IF(GF196&gt;HLOOKUP($FL$2,Standard_data!$C$5:$R$10,4,FALSE),GF207*HLOOKUP($FL$2,Standard_data!$C$5:$R$10,5,FALSE),0)</f>
        <v>0</v>
      </c>
      <c r="GG208" s="270">
        <f>IF(GG196&gt;HLOOKUP($FL$2,Standard_data!$C$5:$R$10,4,FALSE),GG207*HLOOKUP($FL$2,Standard_data!$C$5:$R$10,5,FALSE),0)</f>
        <v>0</v>
      </c>
      <c r="GH208" s="270">
        <f>IF(GH196&gt;HLOOKUP($FL$2,Standard_data!$C$5:$R$10,4,FALSE),GH207*HLOOKUP($FL$2,Standard_data!$C$5:$R$10,5,FALSE),0)</f>
        <v>0</v>
      </c>
      <c r="GI208" s="270">
        <f>IF(GI196&gt;HLOOKUP($FL$2,Standard_data!$C$5:$R$10,4,FALSE),GI207*HLOOKUP($FL$2,Standard_data!$C$5:$R$10,5,FALSE),0)</f>
        <v>0</v>
      </c>
      <c r="GJ208" s="270">
        <f>IF(GJ196&gt;HLOOKUP($FL$2,Standard_data!$C$5:$R$10,4,FALSE),GJ207*HLOOKUP($FL$2,Standard_data!$C$5:$R$10,5,FALSE),0)</f>
        <v>0</v>
      </c>
      <c r="GK208" s="270">
        <f>IF(GK196&gt;HLOOKUP($FL$2,Standard_data!$C$5:$R$10,4,FALSE),GK207*HLOOKUP($FL$2,Standard_data!$C$5:$R$10,5,FALSE),0)</f>
        <v>0</v>
      </c>
      <c r="GL208" s="270">
        <f>IF(GL196&gt;HLOOKUP($FL$2,Standard_data!$C$5:$R$10,4,FALSE),GL207*HLOOKUP($FL$2,Standard_data!$C$5:$R$10,5,FALSE),0)</f>
        <v>0</v>
      </c>
      <c r="GM208" s="270">
        <f>IF(GM196&gt;HLOOKUP($FL$2,Standard_data!$C$5:$R$10,4,FALSE),GM207*HLOOKUP($FL$2,Standard_data!$C$5:$R$10,5,FALSE),0)</f>
        <v>0</v>
      </c>
      <c r="GN208" s="270">
        <f>IF(GN196&gt;HLOOKUP($FL$2,Standard_data!$C$5:$R$10,4,FALSE),GN207*HLOOKUP($FL$2,Standard_data!$C$5:$R$10,5,FALSE),0)</f>
        <v>0</v>
      </c>
      <c r="GO208" s="270">
        <f>IF(GO196&gt;HLOOKUP($FL$2,Standard_data!$C$5:$R$10,4,FALSE),GO207*HLOOKUP($FL$2,Standard_data!$C$5:$R$10,5,FALSE),0)</f>
        <v>0</v>
      </c>
      <c r="GP208" s="270">
        <f>IF(GP196&gt;HLOOKUP($FL$2,Standard_data!$C$5:$R$10,4,FALSE),GP207*HLOOKUP($FL$2,Standard_data!$C$5:$R$10,5,FALSE),0)</f>
        <v>0</v>
      </c>
      <c r="GQ208" s="255"/>
      <c r="GR208" s="255"/>
      <c r="GS208" s="270"/>
      <c r="GT208" s="270"/>
      <c r="GU208" s="270"/>
      <c r="GV208" s="270"/>
      <c r="GW208" s="270"/>
      <c r="GX208" s="270"/>
      <c r="GY208" s="270"/>
      <c r="GZ208" s="270"/>
      <c r="HA208" s="270"/>
      <c r="HB208" s="270"/>
      <c r="HC208" s="270"/>
      <c r="HD208" s="270"/>
      <c r="HE208" s="270"/>
      <c r="HF208" s="270"/>
      <c r="HG208" s="270"/>
      <c r="HH208" s="270"/>
      <c r="HI208" s="270"/>
      <c r="HJ208" s="270"/>
      <c r="HK208" s="270"/>
      <c r="HL208" s="270"/>
      <c r="HM208" s="270"/>
      <c r="HN208" s="270"/>
      <c r="HO208" s="270"/>
      <c r="HP208" s="270"/>
      <c r="HQ208" s="270"/>
      <c r="HR208" s="270"/>
      <c r="HS208" s="270"/>
      <c r="HT208" s="270"/>
      <c r="HU208" s="270"/>
      <c r="HV208" s="270"/>
      <c r="HW208" s="270"/>
      <c r="HX208" s="268"/>
      <c r="HY208" s="267"/>
      <c r="HZ208" s="270">
        <f>IF(HZ196&gt;HLOOKUP($HZ$2,Standard_data!$C$5:$R$10,4,FALSE),HZ207*HLOOKUP($HZ$2,Standard_data!$C$5:$R$10,5,FALSE),0)</f>
        <v>20476704.440000001</v>
      </c>
      <c r="IA208" s="270">
        <f>IF(IA196&gt;HLOOKUP($HZ$2,Standard_data!$C$5:$R$10,4,FALSE),IA207*HLOOKUP($HZ$2,Standard_data!$C$5:$R$10,5,FALSE),0)</f>
        <v>10474064</v>
      </c>
      <c r="IB208" s="270">
        <f>IF(IB196&gt;HLOOKUP($HZ$2,Standard_data!$C$5:$R$10,4,FALSE),IB207*HLOOKUP($HZ$2,Standard_data!$C$5:$R$10,5,FALSE),0)</f>
        <v>0</v>
      </c>
      <c r="IC208" s="270">
        <f>IF(IC196&gt;HLOOKUP($HZ$2,Standard_data!$C$5:$R$10,4,FALSE),IC207*HLOOKUP($HZ$2,Standard_data!$C$5:$R$10,5,FALSE),0)</f>
        <v>10474064</v>
      </c>
      <c r="ID208" s="270">
        <f>IF(ID196&gt;HLOOKUP($HZ$2,Standard_data!$C$5:$R$10,4,FALSE),ID207*HLOOKUP($HZ$2,Standard_data!$C$5:$R$10,5,FALSE),0)</f>
        <v>0</v>
      </c>
      <c r="IE208" s="270">
        <f>IF(IE196&gt;HLOOKUP($HZ$2,Standard_data!$C$5:$R$10,4,FALSE),IE207*HLOOKUP($HZ$2,Standard_data!$C$5:$R$10,5,FALSE),0)</f>
        <v>10474064</v>
      </c>
      <c r="IF208" s="270">
        <f>IF(IF196&gt;HLOOKUP($HZ$2,Standard_data!$C$5:$R$10,4,FALSE),IF207*HLOOKUP($HZ$2,Standard_data!$C$5:$R$10,5,FALSE),0)</f>
        <v>0</v>
      </c>
      <c r="IG208" s="270">
        <f>IF(IG196&gt;HLOOKUP($HZ$2,Standard_data!$C$5:$R$10,4,FALSE),IG207*HLOOKUP($HZ$2,Standard_data!$C$5:$R$10,5,FALSE),0)</f>
        <v>0</v>
      </c>
      <c r="IH208" s="270">
        <f>IF(IH196&gt;HLOOKUP($HZ$2,Standard_data!$C$5:$R$10,4,FALSE),IH207*HLOOKUP($HZ$2,Standard_data!$C$5:$R$10,5,FALSE),0)</f>
        <v>0</v>
      </c>
      <c r="II208" s="271">
        <f>IF(II196&gt;HLOOKUP($HZ$2,Standard_data!$C$5:$R$10,4,FALSE),II207*HLOOKUP($HZ$2,Standard_data!$C$5:$R$10,5,FALSE),0)</f>
        <v>42827064</v>
      </c>
      <c r="IJ208" s="270">
        <f>IF(IJ196&gt;HLOOKUP($HZ$2,Standard_data!$C$5:$R$10,4,FALSE),IJ207*HLOOKUP($HZ$2,Standard_data!$C$5:$R$10,5,FALSE),0)</f>
        <v>0</v>
      </c>
      <c r="IK208" s="270">
        <f>IF(IK196&gt;HLOOKUP($HZ$2,Standard_data!$C$5:$R$10,4,FALSE),IK207*HLOOKUP($HZ$2,Standard_data!$C$5:$R$10,5,FALSE),0)</f>
        <v>0</v>
      </c>
      <c r="IL208" s="270">
        <f>IF(IL196&gt;HLOOKUP($HZ$2,Standard_data!$C$5:$R$10,4,FALSE),IL207*HLOOKUP($HZ$2,Standard_data!$C$5:$R$10,5,FALSE),0)</f>
        <v>0</v>
      </c>
      <c r="IM208" s="270">
        <f>IF(IM196&gt;HLOOKUP($HZ$2,Standard_data!$C$5:$R$10,4,FALSE),IM207*HLOOKUP($HZ$2,Standard_data!$C$5:$R$10,5,FALSE),0)</f>
        <v>0</v>
      </c>
      <c r="IN208" s="270">
        <f>IF(IN196&gt;HLOOKUP($HZ$2,Standard_data!$C$5:$R$10,4,FALSE),IN207*HLOOKUP($HZ$2,Standard_data!$C$5:$R$10,5,FALSE),0)</f>
        <v>10474064</v>
      </c>
      <c r="IO208" s="270">
        <f>IF(IO196&gt;HLOOKUP($HZ$2,Standard_data!$C$5:$R$10,4,FALSE),IO207*HLOOKUP($HZ$2,Standard_data!$C$5:$R$10,5,FALSE),0)</f>
        <v>0</v>
      </c>
      <c r="IP208" s="270">
        <f>IF(IP196&gt;HLOOKUP($HZ$2,Standard_data!$C$5:$R$10,4,FALSE),IP207*HLOOKUP($HZ$2,Standard_data!$C$5:$R$10,5,FALSE),0)</f>
        <v>0</v>
      </c>
      <c r="IQ208" s="270">
        <f>IF(IQ196&gt;HLOOKUP($HZ$2,Standard_data!$C$5:$R$10,4,FALSE),IQ207*HLOOKUP($HZ$2,Standard_data!$C$5:$R$10,5,FALSE),0)</f>
        <v>0</v>
      </c>
      <c r="IR208" s="270">
        <f>IF(IR196&gt;HLOOKUP($HZ$2,Standard_data!$C$5:$R$10,4,FALSE),IR207*HLOOKUP($HZ$2,Standard_data!$C$5:$R$10,5,FALSE),0)</f>
        <v>0</v>
      </c>
      <c r="IS208" s="270">
        <f>IF(IS196&gt;HLOOKUP($HZ$2,Standard_data!$C$5:$R$10,4,FALSE),IS207*HLOOKUP($HZ$2,Standard_data!$C$5:$R$10,5,FALSE),0)</f>
        <v>0</v>
      </c>
      <c r="IT208" s="270">
        <f>IF(IT196&gt;HLOOKUP($HZ$2,Standard_data!$C$5:$R$10,4,FALSE),IT207*HLOOKUP($HZ$2,Standard_data!$C$5:$R$10,5,FALSE),0)</f>
        <v>0</v>
      </c>
      <c r="IU208" s="270">
        <f>IF(IU196&gt;HLOOKUP($HZ$2,Standard_data!$C$5:$R$10,4,FALSE),IU207*HLOOKUP($HZ$2,Standard_data!$C$5:$R$10,5,FALSE),0)</f>
        <v>0</v>
      </c>
      <c r="IV208" s="270">
        <f>IF(IV196&gt;HLOOKUP($HZ$2,Standard_data!$C$5:$R$10,4,FALSE),IV207*HLOOKUP($HZ$2,Standard_data!$C$5:$R$10,5,FALSE),0)</f>
        <v>0</v>
      </c>
      <c r="IW208" s="270">
        <f>IF(IW196&gt;HLOOKUP($HZ$2,Standard_data!$C$5:$R$10,4,FALSE),IW207*HLOOKUP($HZ$2,Standard_data!$C$5:$R$10,5,FALSE),0)</f>
        <v>0</v>
      </c>
      <c r="IX208" s="270">
        <f>IF(IX196&gt;HLOOKUP($HZ$2,Standard_data!$C$5:$R$10,4,FALSE),IX207*HLOOKUP($HZ$2,Standard_data!$C$5:$R$10,5,FALSE),0)</f>
        <v>0</v>
      </c>
      <c r="IY208" s="270">
        <f>IF(IY196&gt;HLOOKUP($HZ$2,Standard_data!$C$5:$R$10,4,FALSE),IY207*HLOOKUP($HZ$2,Standard_data!$C$5:$R$10,5,FALSE),0)</f>
        <v>0</v>
      </c>
      <c r="IZ208" s="270">
        <f>IF(IZ196&gt;HLOOKUP($HZ$2,Standard_data!$C$5:$R$10,4,FALSE),IZ207*HLOOKUP($HZ$2,Standard_data!$C$5:$R$10,5,FALSE),0)</f>
        <v>0</v>
      </c>
      <c r="JA208" s="270">
        <f>IF(JA196&gt;HLOOKUP($HZ$2,Standard_data!$C$5:$R$10,4,FALSE),JA207*HLOOKUP($HZ$2,Standard_data!$C$5:$R$10,5,FALSE),0)</f>
        <v>0</v>
      </c>
      <c r="JB208" s="270">
        <f>IF(JB196&gt;HLOOKUP($HZ$2,Standard_data!$C$5:$R$10,4,FALSE),JB207*HLOOKUP($HZ$2,Standard_data!$C$5:$R$10,5,FALSE),0)</f>
        <v>0</v>
      </c>
      <c r="JC208" s="268">
        <f>IF(JC196&gt;HLOOKUP($HZ$2,Standard_data!$C$5:$R$10,4,FALSE),JC207*HLOOKUP($HZ$2,Standard_data!$C$5:$R$10,5,FALSE),0)</f>
        <v>0</v>
      </c>
      <c r="JD208" s="270">
        <f>IF(JD196&gt;HLOOKUP($HZ$2,Standard_data!$C$5:$R$10,4,FALSE),JD207*HLOOKUP($HZ$2,Standard_data!$C$5:$R$10,5,FALSE),0)</f>
        <v>10474064</v>
      </c>
      <c r="JE208" s="234"/>
      <c r="JF208" s="267"/>
      <c r="JG208" s="270">
        <f>IF(JG196&gt;HLOOKUP($JG$2,Standard_data!$C$5:$R$10,4,FALSE),JG207*HLOOKUP($JG$2,Standard_data!$C$5:$R$10,5,FALSE),0)</f>
        <v>5584781.4900000002</v>
      </c>
      <c r="JH208" s="270">
        <f>IF(JH196&gt;HLOOKUP($JG$2,Standard_data!$C$5:$R$10,4,FALSE),JH207*HLOOKUP($JG$2,Standard_data!$C$5:$R$10,5,FALSE),0)</f>
        <v>5584781.5500000007</v>
      </c>
      <c r="JI208" s="270">
        <f>IF(JI196&gt;HLOOKUP($JG$2,Standard_data!$C$5:$R$10,4,FALSE),JI207*HLOOKUP($JG$2,Standard_data!$C$5:$R$10,5,FALSE),0)</f>
        <v>0</v>
      </c>
      <c r="JJ208" s="273">
        <f>IF(JJ196&gt;HLOOKUP($JG$2,Standard_data!$C$5:$R$10,4,FALSE),JJ207*HLOOKUP($JG$2,Standard_data!$C$5:$R$10,5,FALSE),0)</f>
        <v>6498759.1500000004</v>
      </c>
      <c r="JK208" s="270">
        <f>IF(JK196&gt;HLOOKUP($JG$2,Standard_data!$C$5:$R$10,4,FALSE),JK207*HLOOKUP($JG$2,Standard_data!$C$5:$R$10,5,FALSE),0)</f>
        <v>0</v>
      </c>
      <c r="JL208" s="270">
        <f>IF(JL196&gt;HLOOKUP($JG$2,Standard_data!$C$5:$R$10,4,FALSE),JL207*HLOOKUP($JG$2,Standard_data!$C$5:$R$10,5,FALSE),0)</f>
        <v>6498759.1500000004</v>
      </c>
      <c r="JM208" s="270">
        <f>IF(JM196&gt;HLOOKUP($JG$2,Standard_data!$C$5:$R$10,4,FALSE),JM207*HLOOKUP($JG$2,Standard_data!$C$5:$R$10,5,FALSE),0)</f>
        <v>0</v>
      </c>
      <c r="JN208" s="270">
        <f>IF(JN196&gt;HLOOKUP($JG$2,Standard_data!$C$5:$R$10,4,FALSE),JN207*HLOOKUP($JG$2,Standard_data!$C$5:$R$10,5,FALSE),0)</f>
        <v>0</v>
      </c>
      <c r="JO208" s="270">
        <f>IF(JO196&gt;HLOOKUP($JG$2,Standard_data!$C$5:$R$10,4,FALSE),JO207*HLOOKUP($JG$2,Standard_data!$C$5:$R$10,5,FALSE),0)</f>
        <v>0</v>
      </c>
      <c r="JP208" s="270">
        <f>IF(JP196&gt;HLOOKUP($JG$2,Standard_data!$C$5:$R$10,4,FALSE),JP207*HLOOKUP($JG$2,Standard_data!$C$5:$R$10,5,FALSE),0)</f>
        <v>0</v>
      </c>
      <c r="JQ208" s="270">
        <f>IF(JQ196&gt;HLOOKUP($JG$2,Standard_data!$C$5:$R$10,4,FALSE),JQ207*HLOOKUP($JG$2,Standard_data!$C$5:$R$10,5,FALSE),0)</f>
        <v>0</v>
      </c>
      <c r="JR208" s="270">
        <f>IF(JR196&gt;HLOOKUP($JG$2,Standard_data!$C$5:$R$10,4,FALSE),JR207*HLOOKUP($JG$2,Standard_data!$C$5:$R$10,5,FALSE),0)</f>
        <v>0</v>
      </c>
      <c r="JS208" s="270">
        <f>IF(JS196&gt;HLOOKUP($JG$2,Standard_data!$C$5:$R$10,4,FALSE),JS207*HLOOKUP($JG$2,Standard_data!$C$5:$R$10,5,FALSE),0)</f>
        <v>0</v>
      </c>
      <c r="JT208" s="270">
        <f>IF(JT196&gt;HLOOKUP($JG$2,Standard_data!$C$5:$R$10,4,FALSE),JT207*HLOOKUP($JG$2,Standard_data!$C$5:$R$10,5,FALSE),0)</f>
        <v>0</v>
      </c>
      <c r="JU208" s="270">
        <f>IF(JU196&gt;HLOOKUP($JG$2,Standard_data!$C$5:$R$10,4,FALSE),JU207*HLOOKUP($JG$2,Standard_data!$C$5:$R$10,5,FALSE),0)</f>
        <v>0</v>
      </c>
      <c r="JV208" s="270">
        <f>IF(JV196&gt;HLOOKUP($JG$2,Standard_data!$C$5:$R$10,4,FALSE),JV207*HLOOKUP($JG$2,Standard_data!$C$5:$R$10,5,FALSE),0)</f>
        <v>0</v>
      </c>
      <c r="JW208" s="270">
        <f>IF(JW196&gt;HLOOKUP($JG$2,Standard_data!$C$5:$R$10,4,FALSE),JW207*HLOOKUP($JG$2,Standard_data!$C$5:$R$10,5,FALSE),0)</f>
        <v>0</v>
      </c>
      <c r="JX208" s="270">
        <f>IF(JX196&gt;HLOOKUP($JG$2,Standard_data!$C$5:$R$10,4,FALSE),JX207*HLOOKUP($JG$2,Standard_data!$C$5:$R$10,5,FALSE),0)</f>
        <v>0</v>
      </c>
      <c r="JY208" s="270">
        <f>IF(JY196&gt;HLOOKUP($JG$2,Standard_data!$C$5:$R$10,4,FALSE),JY207*HLOOKUP($JG$2,Standard_data!$C$5:$R$10,5,FALSE),0)</f>
        <v>0</v>
      </c>
      <c r="JZ208" s="270">
        <f>IF(JZ196&gt;HLOOKUP($JG$2,Standard_data!$C$5:$R$10,4,FALSE),JZ207*HLOOKUP($JG$2,Standard_data!$C$5:$R$10,5,FALSE),0)</f>
        <v>0</v>
      </c>
      <c r="KA208" s="270">
        <f>IF(KA196&gt;HLOOKUP($JG$2,Standard_data!$C$5:$R$10,4,FALSE),KA207*HLOOKUP($JG$2,Standard_data!$C$5:$R$10,5,FALSE),0)</f>
        <v>0</v>
      </c>
      <c r="KB208" s="270">
        <f>IF(KB196&gt;HLOOKUP($JG$2,Standard_data!$C$5:$R$10,4,FALSE),KB207*HLOOKUP($JG$2,Standard_data!$C$5:$R$10,5,FALSE),0)</f>
        <v>0</v>
      </c>
      <c r="KC208" s="270">
        <f>IF(KC196&gt;HLOOKUP($JG$2,Standard_data!$C$5:$R$10,4,FALSE),KC207*HLOOKUP($JG$2,Standard_data!$C$5:$R$10,5,FALSE),0)</f>
        <v>0</v>
      </c>
      <c r="KD208" s="270">
        <f>IF(KD196&gt;HLOOKUP($JG$2,Standard_data!$C$5:$R$10,4,FALSE),KD207*HLOOKUP($JG$2,Standard_data!$C$5:$R$10,5,FALSE),0)</f>
        <v>0</v>
      </c>
      <c r="KE208" s="270">
        <f>IF(KE196&gt;HLOOKUP($JG$2,Standard_data!$C$5:$R$10,4,FALSE),KE207*HLOOKUP($JG$2,Standard_data!$C$5:$R$10,5,FALSE),0)</f>
        <v>0</v>
      </c>
      <c r="KF208" s="270">
        <f>IF(KF196&gt;HLOOKUP($JG$2,Standard_data!$C$5:$R$10,4,FALSE),KF207*HLOOKUP($JG$2,Standard_data!$C$5:$R$10,5,FALSE),0)</f>
        <v>0</v>
      </c>
      <c r="KG208" s="270">
        <f>IF(KG196&gt;HLOOKUP($JG$2,Standard_data!$C$5:$R$10,4,FALSE),KG207*HLOOKUP($JG$2,Standard_data!$C$5:$R$10,5,FALSE),0)</f>
        <v>0</v>
      </c>
      <c r="KH208" s="270">
        <f>IF(KH196&gt;HLOOKUP($JG$2,Standard_data!$C$5:$R$10,4,FALSE),KH207*HLOOKUP($JG$2,Standard_data!$C$5:$R$10,5,FALSE),0)</f>
        <v>0</v>
      </c>
      <c r="KI208" s="270">
        <f>IF(KI196&gt;HLOOKUP($JG$2,Standard_data!$C$5:$R$10,4,FALSE),KI207*HLOOKUP($JG$2,Standard_data!$C$5:$R$10,5,FALSE),0)</f>
        <v>0</v>
      </c>
      <c r="KJ208" s="270">
        <f>IF(KJ196&gt;HLOOKUP($JG$2,Standard_data!$C$5:$R$10,4,FALSE),KJ207*HLOOKUP($JG$2,Standard_data!$C$5:$R$10,5,FALSE),0)</f>
        <v>0</v>
      </c>
      <c r="KK208" s="270">
        <f>IF(KK196&gt;HLOOKUP($JG$2,Standard_data!$C$5:$R$10,4,FALSE),KK207*HLOOKUP($JG$2,Standard_data!$C$5:$R$10,5,FALSE),0)</f>
        <v>6498759.1500000004</v>
      </c>
      <c r="KL208" s="234"/>
      <c r="KM208" s="267"/>
      <c r="KN208" s="270">
        <f>IF(KN196&gt;HLOOKUP($KN$2,Standard_data!$C$5:$R$10,4,FALSE),KN207*HLOOKUP($KN$2,Standard_data!$C$5:$R$10,5,FALSE),0)</f>
        <v>9743381.0549999997</v>
      </c>
      <c r="KO208" s="270">
        <f>IF(KO196&gt;HLOOKUP($KN$2,Standard_data!$C$5:$R$10,4,FALSE),KO207*HLOOKUP($KN$2,Standard_data!$C$5:$R$10,5,FALSE),0)</f>
        <v>1421344.9350000001</v>
      </c>
      <c r="KP208" s="270">
        <f>IF(KP196&gt;HLOOKUP($KN$2,Standard_data!$C$5:$R$10,4,FALSE),KP207*HLOOKUP($KN$2,Standard_data!$C$5:$R$10,5,FALSE),0)</f>
        <v>0</v>
      </c>
      <c r="KQ208" s="270">
        <f>IF(KQ196&gt;HLOOKUP($KN$2,Standard_data!$C$5:$R$10,4,FALSE),KQ207*HLOOKUP($KN$2,Standard_data!$C$5:$R$10,5,FALSE),0)</f>
        <v>9743381.0549999997</v>
      </c>
      <c r="KR208" s="270">
        <f>IF(KR196&gt;HLOOKUP($KN$2,Standard_data!$C$5:$R$10,4,FALSE),KR207*HLOOKUP($KN$2,Standard_data!$C$5:$R$10,5,FALSE),0)</f>
        <v>0</v>
      </c>
      <c r="KS208" s="270">
        <f>IF(KS196&gt;HLOOKUP($KN$2,Standard_data!$C$5:$R$10,4,FALSE),KS207*HLOOKUP($KN$2,Standard_data!$C$5:$R$10,5,FALSE),0)</f>
        <v>2661387.4349999996</v>
      </c>
      <c r="KT208" s="270">
        <f>IF(KT196&gt;HLOOKUP($KN$2,Standard_data!$C$5:$R$10,4,FALSE),KT207*HLOOKUP($KN$2,Standard_data!$C$5:$R$10,5,FALSE),0)</f>
        <v>0</v>
      </c>
      <c r="KU208" s="270">
        <f>IF(KU196&gt;HLOOKUP($KN$2,Standard_data!$C$5:$R$10,4,FALSE),KU207*HLOOKUP($KN$2,Standard_data!$C$5:$R$10,5,FALSE),0)</f>
        <v>0</v>
      </c>
      <c r="KV208" s="270">
        <f>IF(KV196&gt;HLOOKUP($KN$2,Standard_data!$C$5:$R$10,4,FALSE),KV207*HLOOKUP($KN$2,Standard_data!$C$5:$R$10,5,FALSE),0)</f>
        <v>0</v>
      </c>
      <c r="KW208" s="270">
        <f>IF(KW196&gt;HLOOKUP($KN$2,Standard_data!$C$5:$R$10,4,FALSE),KW207*HLOOKUP($KN$2,Standard_data!$C$5:$R$10,5,FALSE),0)</f>
        <v>0</v>
      </c>
      <c r="KX208" s="270">
        <f>IF(KX196&gt;HLOOKUP($KN$2,Standard_data!$C$5:$R$10,4,FALSE),KX207*HLOOKUP($KN$2,Standard_data!$C$5:$R$10,5,FALSE),0)</f>
        <v>0</v>
      </c>
      <c r="KY208" s="270">
        <f>IF(KY196&gt;HLOOKUP($KN$2,Standard_data!$C$5:$R$10,4,FALSE),KY207*HLOOKUP($KN$2,Standard_data!$C$5:$R$10,5,FALSE),0)</f>
        <v>0</v>
      </c>
      <c r="KZ208" s="270">
        <f>IF(KZ196&gt;HLOOKUP($KN$2,Standard_data!$C$5:$R$10,4,FALSE),KZ207*HLOOKUP($KN$2,Standard_data!$C$5:$R$10,5,FALSE),0)</f>
        <v>0</v>
      </c>
      <c r="LA208" s="270">
        <f>IF(LA196&gt;HLOOKUP($KN$2,Standard_data!$C$5:$R$10,4,FALSE),LA207*HLOOKUP($KN$2,Standard_data!$C$5:$R$10,5,FALSE),0)</f>
        <v>0</v>
      </c>
      <c r="LB208" s="270">
        <f>IF(LB196&gt;HLOOKUP($KN$2,Standard_data!$C$5:$R$10,4,FALSE),LB207*HLOOKUP($KN$2,Standard_data!$C$5:$R$10,5,FALSE),0)</f>
        <v>0</v>
      </c>
      <c r="LC208" s="270">
        <f>IF(LC196&gt;HLOOKUP($KN$2,Standard_data!$C$5:$R$10,4,FALSE),LC207*HLOOKUP($KN$2,Standard_data!$C$5:$R$10,5,FALSE),0)</f>
        <v>0</v>
      </c>
      <c r="LD208" s="270">
        <f>IF(LD196&gt;HLOOKUP($KN$2,Standard_data!$C$5:$R$10,4,FALSE),LD207*HLOOKUP($KN$2,Standard_data!$C$5:$R$10,5,FALSE),0)</f>
        <v>0</v>
      </c>
      <c r="LE208" s="270">
        <f>IF(LE196&gt;HLOOKUP($KN$2,Standard_data!$C$5:$R$10,4,FALSE),LE207*HLOOKUP($KN$2,Standard_data!$C$5:$R$10,5,FALSE),0)</f>
        <v>0</v>
      </c>
      <c r="LF208" s="270">
        <f>IF(LF196&gt;HLOOKUP($KN$2,Standard_data!$C$5:$R$10,4,FALSE),LF207*HLOOKUP($KN$2,Standard_data!$C$5:$R$10,5,FALSE),0)</f>
        <v>0</v>
      </c>
      <c r="LG208" s="270">
        <f>IF(LG196&gt;HLOOKUP($KN$2,Standard_data!$C$5:$R$10,4,FALSE),LG207*HLOOKUP($KN$2,Standard_data!$C$5:$R$10,5,FALSE),0)</f>
        <v>0</v>
      </c>
      <c r="LH208" s="270">
        <f>IF(LH196&gt;HLOOKUP($KN$2,Standard_data!$C$5:$R$10,4,FALSE),LH207*HLOOKUP($KN$2,Standard_data!$C$5:$R$10,5,FALSE),0)</f>
        <v>0</v>
      </c>
      <c r="LI208" s="270">
        <f>IF(LI196&gt;HLOOKUP($KN$2,Standard_data!$C$5:$R$10,4,FALSE),LI207*HLOOKUP($KN$2,Standard_data!$C$5:$R$10,5,FALSE),0)</f>
        <v>0</v>
      </c>
      <c r="LJ208" s="270">
        <f>IF(LJ196&gt;HLOOKUP($KN$2,Standard_data!$C$5:$R$10,4,FALSE),LJ207*HLOOKUP($KN$2,Standard_data!$C$5:$R$10,5,FALSE),0)</f>
        <v>0</v>
      </c>
      <c r="LK208" s="270">
        <f>IF(LK196&gt;HLOOKUP($KN$2,Standard_data!$C$5:$R$10,4,FALSE),LK207*HLOOKUP($KN$2,Standard_data!$C$5:$R$10,5,FALSE),0)</f>
        <v>0</v>
      </c>
      <c r="LL208" s="270">
        <f>IF(LL196&gt;HLOOKUP($KN$2,Standard_data!$C$5:$R$10,4,FALSE),LL207*HLOOKUP($KN$2,Standard_data!$C$5:$R$10,5,FALSE),0)</f>
        <v>0</v>
      </c>
      <c r="LM208" s="270">
        <f>IF(LM196&gt;HLOOKUP($KN$2,Standard_data!$C$5:$R$10,4,FALSE),LM207*HLOOKUP($KN$2,Standard_data!$C$5:$R$10,5,FALSE),0)</f>
        <v>0</v>
      </c>
      <c r="LN208" s="270">
        <f>IF(LN196&gt;HLOOKUP($KN$2,Standard_data!$C$5:$R$10,4,FALSE),LN207*HLOOKUP($KN$2,Standard_data!$C$5:$R$10,5,FALSE),0)</f>
        <v>0</v>
      </c>
      <c r="LO208" s="270">
        <f>IF(LO196&gt;HLOOKUP($KN$2,Standard_data!$C$5:$R$10,4,FALSE),LO207*HLOOKUP($KN$2,Standard_data!$C$5:$R$10,5,FALSE),0)</f>
        <v>0</v>
      </c>
      <c r="LP208" s="270">
        <f>IF(LP196&gt;HLOOKUP($KN$2,Standard_data!$C$5:$R$10,4,FALSE),LP207*HLOOKUP($KN$2,Standard_data!$C$5:$R$10,5,FALSE),0)</f>
        <v>0</v>
      </c>
      <c r="LQ208" s="270">
        <f>IF(LQ196&gt;HLOOKUP($KN$2,Standard_data!$C$5:$R$10,4,FALSE),LQ207*HLOOKUP($KN$2,Standard_data!$C$5:$R$10,5,FALSE),0)</f>
        <v>0</v>
      </c>
      <c r="LR208" s="270">
        <f>IF(LR196&gt;HLOOKUP($KN$2,Standard_data!$C$5:$R$10,4,FALSE),LR207*HLOOKUP($KN$2,Standard_data!$C$5:$R$10,5,FALSE),0)</f>
        <v>2661387.4349999996</v>
      </c>
      <c r="LS208" s="268"/>
      <c r="LT208" s="267"/>
      <c r="LU208" s="270">
        <f>IF(LU196&gt;HLOOKUP($LU$2,Standard_data!$C$5:$R$10,4,FALSE),LU207*HLOOKUP($LU$2,Standard_data!$C$5:$R$10,5,FALSE),0)</f>
        <v>11988918.340000002</v>
      </c>
      <c r="LV208" s="270">
        <f>IF(LV196&gt;HLOOKUP($LU$2,Standard_data!$C$5:$R$10,4,FALSE),LV207*HLOOKUP($LU$2,Standard_data!$C$5:$R$10,5,FALSE),0)</f>
        <v>11988918.340000002</v>
      </c>
      <c r="LW208" s="270">
        <f>IF(LW196&gt;HLOOKUP($LU$2,Standard_data!$C$5:$R$10,4,FALSE),LW207*HLOOKUP($LU$2,Standard_data!$C$5:$R$10,5,FALSE),0)</f>
        <v>0</v>
      </c>
      <c r="LX208" s="270">
        <f>IF(LX196&gt;HLOOKUP($LU$2,Standard_data!$C$5:$R$10,4,FALSE),LX207*HLOOKUP($LU$2,Standard_data!$C$5:$R$10,5,FALSE),0)</f>
        <v>11988918.340000002</v>
      </c>
      <c r="LY208" s="270">
        <f>IF(LY196&gt;HLOOKUP($LU$2,Standard_data!$C$5:$R$10,4,FALSE),LY207*HLOOKUP($LU$2,Standard_data!$C$5:$R$10,5,FALSE),0)</f>
        <v>0</v>
      </c>
      <c r="LZ208" s="270">
        <f>IF(LZ196&gt;HLOOKUP($LU$2,Standard_data!$C$5:$R$10,4,FALSE),LZ207*HLOOKUP($LU$2,Standard_data!$C$5:$R$10,5,FALSE),0)</f>
        <v>11988918.340000002</v>
      </c>
      <c r="MA208" s="270">
        <f>IF(MA196&gt;HLOOKUP($LU$2,Standard_data!$C$5:$R$10,4,FALSE),MA207*HLOOKUP($LU$2,Standard_data!$C$5:$R$10,5,FALSE),0)</f>
        <v>0</v>
      </c>
      <c r="MB208" s="270">
        <f>IF(MB196&gt;HLOOKUP($LU$2,Standard_data!$C$5:$R$10,4,FALSE),MB207*HLOOKUP($LU$2,Standard_data!$C$5:$R$10,5,FALSE),0)</f>
        <v>0</v>
      </c>
      <c r="MC208" s="270">
        <f>IF(MC196&gt;HLOOKUP($LU$2,Standard_data!$C$5:$R$10,4,FALSE),MC207*HLOOKUP($LU$2,Standard_data!$C$5:$R$10,5,FALSE),0)</f>
        <v>0</v>
      </c>
      <c r="MD208" s="270">
        <f>IF(MD196&gt;HLOOKUP($LU$2,Standard_data!$C$5:$R$10,4,FALSE),MD207*HLOOKUP($LU$2,Standard_data!$C$5:$R$10,5,FALSE),0)</f>
        <v>0</v>
      </c>
      <c r="ME208" s="270">
        <f>IF(ME196&gt;HLOOKUP($LU$2,Standard_data!$C$5:$R$10,4,FALSE),ME207*HLOOKUP($LU$2,Standard_data!$C$5:$R$10,5,FALSE),0)</f>
        <v>0</v>
      </c>
      <c r="MF208" s="270">
        <f>IF(MF196&gt;HLOOKUP($LU$2,Standard_data!$C$5:$R$10,4,FALSE),MF207*HLOOKUP($LU$2,Standard_data!$C$5:$R$10,5,FALSE),0)</f>
        <v>0</v>
      </c>
      <c r="MG208" s="270">
        <f>IF(MG196&gt;HLOOKUP($LU$2,Standard_data!$C$5:$R$10,4,FALSE),MG207*HLOOKUP($LU$2,Standard_data!$C$5:$R$10,5,FALSE),0)</f>
        <v>0</v>
      </c>
      <c r="MH208" s="270">
        <f>IF(MH196&gt;HLOOKUP($LU$2,Standard_data!$C$5:$R$10,4,FALSE),MH207*HLOOKUP($LU$2,Standard_data!$C$5:$R$10,5,FALSE),0)</f>
        <v>0</v>
      </c>
      <c r="MI208" s="270">
        <f>IF(MI196&gt;HLOOKUP($LU$2,Standard_data!$C$5:$R$10,4,FALSE),MI207*HLOOKUP($LU$2,Standard_data!$C$5:$R$10,5,FALSE),0)</f>
        <v>0</v>
      </c>
      <c r="MJ208" s="270">
        <f>IF(MJ196&gt;HLOOKUP($LU$2,Standard_data!$C$5:$R$10,4,FALSE),MJ207*HLOOKUP($LU$2,Standard_data!$C$5:$R$10,5,FALSE),0)</f>
        <v>0</v>
      </c>
      <c r="MK208" s="270">
        <f>IF(MK196&gt;HLOOKUP($LU$2,Standard_data!$C$5:$R$10,4,FALSE),MK207*HLOOKUP($LU$2,Standard_data!$C$5:$R$10,5,FALSE),0)</f>
        <v>0</v>
      </c>
      <c r="ML208" s="270">
        <f>IF(ML196&gt;HLOOKUP($LU$2,Standard_data!$C$5:$R$10,4,FALSE),ML207*HLOOKUP($LU$2,Standard_data!$C$5:$R$10,5,FALSE),0)</f>
        <v>0</v>
      </c>
      <c r="MM208" s="270">
        <f>IF(MM196&gt;HLOOKUP($LU$2,Standard_data!$C$5:$R$10,4,FALSE),MM207*HLOOKUP($LU$2,Standard_data!$C$5:$R$10,5,FALSE),0)</f>
        <v>0</v>
      </c>
      <c r="MN208" s="270">
        <f>IF(MN196&gt;HLOOKUP($LU$2,Standard_data!$C$5:$R$10,4,FALSE),MN207*HLOOKUP($LU$2,Standard_data!$C$5:$R$10,5,FALSE),0)</f>
        <v>0</v>
      </c>
      <c r="MO208" s="270">
        <f>IF(MO196&gt;HLOOKUP($LU$2,Standard_data!$C$5:$R$10,4,FALSE),MO207*HLOOKUP($LU$2,Standard_data!$C$5:$R$10,5,FALSE),0)</f>
        <v>0</v>
      </c>
      <c r="MP208" s="270">
        <f>IF(MP196&gt;HLOOKUP($LU$2,Standard_data!$C$5:$R$10,4,FALSE),MP207*HLOOKUP($LU$2,Standard_data!$C$5:$R$10,5,FALSE),0)</f>
        <v>0</v>
      </c>
      <c r="MQ208" s="270">
        <f>IF(MQ196&gt;HLOOKUP($LU$2,Standard_data!$C$5:$R$10,4,FALSE),MQ207*HLOOKUP($LU$2,Standard_data!$C$5:$R$10,5,FALSE),0)</f>
        <v>0</v>
      </c>
      <c r="MR208" s="270">
        <f>IF(MR196&gt;HLOOKUP($LU$2,Standard_data!$C$5:$R$10,4,FALSE),MR207*HLOOKUP($LU$2,Standard_data!$C$5:$R$10,5,FALSE),0)</f>
        <v>0</v>
      </c>
      <c r="MS208" s="270">
        <f>IF(MS196&gt;HLOOKUP($LU$2,Standard_data!$C$5:$R$10,4,FALSE),MS207*HLOOKUP($LU$2,Standard_data!$C$5:$R$10,5,FALSE),0)</f>
        <v>0</v>
      </c>
      <c r="MT208" s="270">
        <f>IF(MT196&gt;HLOOKUP($LU$2,Standard_data!$C$5:$R$10,4,FALSE),MT207*HLOOKUP($LU$2,Standard_data!$C$5:$R$10,5,FALSE),0)</f>
        <v>0</v>
      </c>
      <c r="MU208" s="270">
        <f>IF(MU196&gt;HLOOKUP($LU$2,Standard_data!$C$5:$R$10,4,FALSE),MU207*HLOOKUP($LU$2,Standard_data!$C$5:$R$10,5,FALSE),0)</f>
        <v>0</v>
      </c>
      <c r="MV208" s="270">
        <f>IF(MV196&gt;HLOOKUP($LU$2,Standard_data!$C$5:$R$10,4,FALSE),MV207*HLOOKUP($LU$2,Standard_data!$C$5:$R$10,5,FALSE),0)</f>
        <v>0</v>
      </c>
      <c r="MW208" s="270">
        <f>IF(MW196&gt;HLOOKUP($LU$2,Standard_data!$C$5:$R$10,4,FALSE),MW207*HLOOKUP($LU$2,Standard_data!$C$5:$R$10,5,FALSE),0)</f>
        <v>0</v>
      </c>
      <c r="MX208" s="270">
        <f>IF(MX196&gt;HLOOKUP($LU$2,Standard_data!$C$5:$R$10,4,FALSE),MX207*HLOOKUP($LU$2,Standard_data!$C$5:$R$10,5,FALSE),0)</f>
        <v>0</v>
      </c>
      <c r="MY208" s="270">
        <f>IF(MY196&gt;HLOOKUP($LU$2,Standard_data!$C$5:$R$10,4,FALSE),MY207*HLOOKUP($LU$2,Standard_data!$C$5:$R$10,5,FALSE),0)</f>
        <v>11988918.340000002</v>
      </c>
      <c r="MZ208" s="268"/>
      <c r="NA208" s="267"/>
      <c r="NB208" s="270">
        <f>IF(NB196&gt;HLOOKUP($LU$2,Standard_data!$C$5:$R$10,4,FALSE),NB207*HLOOKUP($LU$2,Standard_data!$C$5:$R$10,5,FALSE),0)</f>
        <v>39163069.395000003</v>
      </c>
      <c r="NC208" s="270">
        <f>IF(NC196&gt;HLOOKUP($LU$2,Standard_data!$C$5:$R$10,4,FALSE),NC207*HLOOKUP($LU$2,Standard_data!$C$5:$R$10,5,FALSE),0)</f>
        <v>0</v>
      </c>
      <c r="ND208" s="270">
        <f>IF(ND196&gt;HLOOKUP($NB$2,Standard_data!$C$5:$R$10,4,FALSE),ND207*HLOOKUP($NB$2,Standard_data!$C$5:$R$10,5,FALSE),0)</f>
        <v>0</v>
      </c>
      <c r="NE208" s="270">
        <f>IF(NE196&gt;HLOOKUP($NB$2,Standard_data!$C$5:$R$10,4,FALSE),NE207*HLOOKUP($NB$2,Standard_data!$C$5:$R$10,5,FALSE),0)</f>
        <v>39163069.395000003</v>
      </c>
      <c r="NF208" s="270">
        <f>IF(NF196&gt;HLOOKUP($NB$2,Standard_data!$C$5:$R$10,4,FALSE),NF207*HLOOKUP($NB$2,Standard_data!$C$5:$R$10,5,FALSE),0)</f>
        <v>0</v>
      </c>
      <c r="NG208" s="270">
        <f>IF(NG196&gt;HLOOKUP($NB$2,Standard_data!$C$5:$R$10,4,FALSE),NG207*HLOOKUP($NB$2,Standard_data!$C$5:$R$10,5,FALSE),0)</f>
        <v>0</v>
      </c>
      <c r="NH208" s="270">
        <f>IF(NH196&gt;HLOOKUP($NB$2,Standard_data!$C$5:$R$10,4,FALSE),NH207*HLOOKUP($NB$2,Standard_data!$C$5:$R$10,5,FALSE),0)</f>
        <v>0</v>
      </c>
      <c r="NI208" s="270">
        <f>IF(NI196&gt;HLOOKUP($NB$2,Standard_data!$C$5:$R$10,4,FALSE),NI207*HLOOKUP($NB$2,Standard_data!$C$5:$R$10,5,FALSE),0)</f>
        <v>0</v>
      </c>
      <c r="NJ208" s="270">
        <f>IF(NJ196&gt;HLOOKUP($NB$2,Standard_data!$C$5:$R$10,4,FALSE),NJ207*HLOOKUP($NB$2,Standard_data!$C$5:$R$10,5,FALSE),0)</f>
        <v>0</v>
      </c>
      <c r="NK208" s="270">
        <f>IF(NK196&gt;HLOOKUP($NB$2,Standard_data!$C$5:$R$10,4,FALSE),NK207*HLOOKUP($NB$2,Standard_data!$C$5:$R$10,5,FALSE),0)</f>
        <v>0</v>
      </c>
      <c r="NL208" s="270">
        <f>IF(NL196&gt;HLOOKUP($NB$2,Standard_data!$C$5:$R$10,4,FALSE),NL207*HLOOKUP($NB$2,Standard_data!$C$5:$R$10,5,FALSE),0)</f>
        <v>0</v>
      </c>
      <c r="NM208" s="270">
        <f>IF(NM196&gt;HLOOKUP($NB$2,Standard_data!$C$5:$R$10,4,FALSE),NM207*HLOOKUP($NB$2,Standard_data!$C$5:$R$10,5,FALSE),0)</f>
        <v>0</v>
      </c>
      <c r="NN208" s="270">
        <f>IF(NN196&gt;HLOOKUP($NB$2,Standard_data!$C$5:$R$10,4,FALSE),NN207*HLOOKUP($NB$2,Standard_data!$C$5:$R$10,5,FALSE),0)</f>
        <v>0</v>
      </c>
      <c r="NO208" s="270">
        <f>IF(NO196&gt;HLOOKUP($NB$2,Standard_data!$C$5:$R$10,4,FALSE),NO207*HLOOKUP($NB$2,Standard_data!$C$5:$R$10,5,FALSE),0)</f>
        <v>0</v>
      </c>
      <c r="NP208" s="270">
        <f>IF(NP196&gt;HLOOKUP($NB$2,Standard_data!$C$5:$R$10,4,FALSE),NP207*HLOOKUP($NB$2,Standard_data!$C$5:$R$10,5,FALSE),0)</f>
        <v>0</v>
      </c>
      <c r="NQ208" s="270">
        <f>IF(NQ196&gt;HLOOKUP($NB$2,Standard_data!$C$5:$R$10,4,FALSE),NQ207*HLOOKUP($NB$2,Standard_data!$C$5:$R$10,5,FALSE),0)</f>
        <v>0</v>
      </c>
      <c r="NR208" s="270">
        <f>IF(NR196&gt;HLOOKUP($NB$2,Standard_data!$C$5:$R$10,4,FALSE),NR207*HLOOKUP($NB$2,Standard_data!$C$5:$R$10,5,FALSE),0)</f>
        <v>0</v>
      </c>
      <c r="NS208" s="270">
        <f>IF(NS196&gt;HLOOKUP($NB$2,Standard_data!$C$5:$R$10,4,FALSE),NS207*HLOOKUP($NB$2,Standard_data!$C$5:$R$10,5,FALSE),0)</f>
        <v>0</v>
      </c>
      <c r="NT208" s="270">
        <f>IF(NT196&gt;HLOOKUP($NB$2,Standard_data!$C$5:$R$10,4,FALSE),NT207*HLOOKUP($NB$2,Standard_data!$C$5:$R$10,5,FALSE),0)</f>
        <v>0</v>
      </c>
      <c r="NU208" s="270">
        <f>IF(NU196&gt;HLOOKUP($NB$2,Standard_data!$C$5:$R$10,4,FALSE),NU207*HLOOKUP($NB$2,Standard_data!$C$5:$R$10,5,FALSE),0)</f>
        <v>0</v>
      </c>
      <c r="NV208" s="270">
        <f>IF(NV196&gt;HLOOKUP($NB$2,Standard_data!$C$5:$R$10,4,FALSE),NV207*HLOOKUP($NB$2,Standard_data!$C$5:$R$10,5,FALSE),0)</f>
        <v>0</v>
      </c>
      <c r="NW208" s="270">
        <f>IF(NW196&gt;HLOOKUP($NB$2,Standard_data!$C$5:$R$10,4,FALSE),NW207*HLOOKUP($NB$2,Standard_data!$C$5:$R$10,5,FALSE),0)</f>
        <v>0</v>
      </c>
      <c r="NX208" s="270">
        <f>IF(NX196&gt;HLOOKUP($NB$2,Standard_data!$C$5:$R$10,4,FALSE),NX207*HLOOKUP($NB$2,Standard_data!$C$5:$R$10,5,FALSE),0)</f>
        <v>0</v>
      </c>
      <c r="NY208" s="270">
        <f>IF(NY196&gt;HLOOKUP($NB$2,Standard_data!$C$5:$R$10,4,FALSE),NY207*HLOOKUP($NB$2,Standard_data!$C$5:$R$10,5,FALSE),0)</f>
        <v>0</v>
      </c>
      <c r="NZ208" s="270">
        <f>IF(NZ196&gt;HLOOKUP($NB$2,Standard_data!$C$5:$R$10,4,FALSE),NZ207*HLOOKUP($NB$2,Standard_data!$C$5:$R$10,5,FALSE),0)</f>
        <v>0</v>
      </c>
      <c r="OA208" s="270">
        <f>IF(OA196&gt;HLOOKUP($NB$2,Standard_data!$C$5:$R$10,4,FALSE),OA207*HLOOKUP($NB$2,Standard_data!$C$5:$R$10,5,FALSE),0)</f>
        <v>0</v>
      </c>
      <c r="OB208" s="270">
        <f>IF(OB196&gt;HLOOKUP($NB$2,Standard_data!$C$5:$R$10,4,FALSE),OB207*HLOOKUP($NB$2,Standard_data!$C$5:$R$10,5,FALSE),0)</f>
        <v>0</v>
      </c>
      <c r="OC208" s="270">
        <f>IF(OC196&gt;HLOOKUP($NB$2,Standard_data!$C$5:$R$10,4,FALSE),OC207*HLOOKUP($NB$2,Standard_data!$C$5:$R$10,5,FALSE),0)</f>
        <v>0</v>
      </c>
      <c r="OD208" s="270">
        <f>IF(OD196&gt;HLOOKUP($NB$2,Standard_data!$C$5:$R$10,4,FALSE),OD207*HLOOKUP($NB$2,Standard_data!$C$5:$R$10,5,FALSE),0)</f>
        <v>0</v>
      </c>
      <c r="OE208" s="270">
        <f>IF(OE196&gt;HLOOKUP($NB$2,Standard_data!$C$5:$R$10,4,FALSE),OE207*HLOOKUP($NB$2,Standard_data!$C$5:$R$10,5,FALSE),0)</f>
        <v>0</v>
      </c>
      <c r="OF208" s="270">
        <f>IF(OF196&gt;HLOOKUP($NB$2,Standard_data!$C$5:$R$10,4,FALSE),OF207*HLOOKUP($NB$2,Standard_data!$C$5:$R$10,5,FALSE),0)</f>
        <v>39163069.395000003</v>
      </c>
      <c r="OG208" s="268"/>
      <c r="OH208" s="267"/>
      <c r="OI208" s="270">
        <f>IF(OI196&gt;HLOOKUP($OI$2,Standard_data!$C$5:$R$10,4,FALSE),OI207*HLOOKUP($OI$2,Standard_data!$C$5:$R$10,5,FALSE),0)</f>
        <v>108550256.08499999</v>
      </c>
      <c r="OJ208" s="270">
        <f>IF(OJ196&gt;HLOOKUP($OI$2,Standard_data!$C$5:$R$10,4,FALSE),OJ207*HLOOKUP($OI$2,Standard_data!$C$5:$R$10,5,FALSE),0)</f>
        <v>108550256.08499999</v>
      </c>
      <c r="OK208" s="270">
        <f>IF(OK196&gt;HLOOKUP($OI$2,Standard_data!$C$5:$R$10,4,FALSE),OK207*HLOOKUP($OI$2,Standard_data!$C$5:$R$10,5,FALSE),0)</f>
        <v>0</v>
      </c>
      <c r="OL208" s="270">
        <f>IF(OL196&gt;HLOOKUP($OI$2,Standard_data!$C$5:$R$10,4,FALSE),OL207*HLOOKUP($OI$2,Standard_data!$C$5:$R$10,5,FALSE),0)</f>
        <v>108550256.08499999</v>
      </c>
      <c r="OM208" s="270">
        <f>IF(OM196&gt;HLOOKUP($OI$2,Standard_data!$C$5:$R$10,4,FALSE),OM207*HLOOKUP($OI$2,Standard_data!$C$5:$R$10,5,FALSE),0)</f>
        <v>0</v>
      </c>
      <c r="ON208" s="270">
        <f>IF(ON196&gt;HLOOKUP($OI$2,Standard_data!$C$5:$R$10,4,FALSE),ON207*HLOOKUP($OI$2,Standard_data!$C$5:$R$10,5,FALSE),0)</f>
        <v>0</v>
      </c>
      <c r="OO208" s="270">
        <f>IF(OO196&gt;HLOOKUP($OI$2,Standard_data!$C$5:$R$10,4,FALSE),OO207*HLOOKUP($OI$2,Standard_data!$C$5:$R$10,5,FALSE),0)</f>
        <v>0</v>
      </c>
      <c r="OP208" s="270">
        <f>IF(OP196&gt;HLOOKUP($OI$2,Standard_data!$C$5:$R$10,4,FALSE),OP207*HLOOKUP($OI$2,Standard_data!$C$5:$R$10,5,FALSE),0)</f>
        <v>0</v>
      </c>
      <c r="OQ208" s="270">
        <f>IF(OQ196&gt;HLOOKUP($OI$2,Standard_data!$C$5:$R$10,4,FALSE),OQ207*HLOOKUP($OI$2,Standard_data!$C$5:$R$10,5,FALSE),0)</f>
        <v>0</v>
      </c>
      <c r="OR208" s="270">
        <f>IF(OR196&gt;HLOOKUP($OI$2,Standard_data!$C$5:$R$10,4,FALSE),OR207*HLOOKUP($OI$2,Standard_data!$C$5:$R$10,5,FALSE),0)</f>
        <v>0</v>
      </c>
      <c r="OS208" s="270">
        <f>IF(OS196&gt;HLOOKUP($OI$2,Standard_data!$C$5:$R$10,4,FALSE),OS207*HLOOKUP($OI$2,Standard_data!$C$5:$R$10,5,FALSE),0)</f>
        <v>0</v>
      </c>
      <c r="OT208" s="270">
        <f>IF(OT196&gt;HLOOKUP($OI$2,Standard_data!$C$5:$R$10,4,FALSE),OT207*HLOOKUP($OI$2,Standard_data!$C$5:$R$10,5,FALSE),0)</f>
        <v>0</v>
      </c>
      <c r="OU208" s="270">
        <f>IF(OU196&gt;HLOOKUP($OI$2,Standard_data!$C$5:$R$10,4,FALSE),OU207*HLOOKUP($OI$2,Standard_data!$C$5:$R$10,5,FALSE),0)</f>
        <v>0</v>
      </c>
      <c r="OV208" s="270">
        <f>IF(OV196&gt;HLOOKUP($OI$2,Standard_data!$C$5:$R$10,4,FALSE),OV207*HLOOKUP($OI$2,Standard_data!$C$5:$R$10,5,FALSE),0)</f>
        <v>0</v>
      </c>
      <c r="OW208" s="270">
        <f>IF(OW196&gt;HLOOKUP($OI$2,Standard_data!$C$5:$R$10,4,FALSE),OW207*HLOOKUP($OI$2,Standard_data!$C$5:$R$10,5,FALSE),0)</f>
        <v>0</v>
      </c>
      <c r="OX208" s="270">
        <f>IF(OX196&gt;HLOOKUP($OI$2,Standard_data!$C$5:$R$10,4,FALSE),OX207*HLOOKUP($OI$2,Standard_data!$C$5:$R$10,5,FALSE),0)</f>
        <v>0</v>
      </c>
      <c r="OY208" s="270">
        <f>IF(OY196&gt;HLOOKUP($OI$2,Standard_data!$C$5:$R$10,4,FALSE),OY207*HLOOKUP($OI$2,Standard_data!$C$5:$R$10,5,FALSE),0)</f>
        <v>0</v>
      </c>
      <c r="OZ208" s="270">
        <f>IF(OZ196&gt;HLOOKUP($OI$2,Standard_data!$C$5:$R$10,4,FALSE),OZ207*HLOOKUP($OI$2,Standard_data!$C$5:$R$10,5,FALSE),0)</f>
        <v>0</v>
      </c>
      <c r="PA208" s="270">
        <f>IF(PA196&gt;HLOOKUP($OI$2,Standard_data!$C$5:$R$10,4,FALSE),PA207*HLOOKUP($OI$2,Standard_data!$C$5:$R$10,5,FALSE),0)</f>
        <v>0</v>
      </c>
      <c r="PB208" s="270">
        <f>IF(PB196&gt;HLOOKUP($OI$2,Standard_data!$C$5:$R$10,4,FALSE),PB207*HLOOKUP($OI$2,Standard_data!$C$5:$R$10,5,FALSE),0)</f>
        <v>0</v>
      </c>
      <c r="PC208" s="270">
        <f>IF(PC196&gt;HLOOKUP($OI$2,Standard_data!$C$5:$R$10,4,FALSE),PC207*HLOOKUP($OI$2,Standard_data!$C$5:$R$10,5,FALSE),0)</f>
        <v>0</v>
      </c>
      <c r="PD208" s="270">
        <f>IF(PD196&gt;HLOOKUP($OI$2,Standard_data!$C$5:$R$10,4,FALSE),PD207*HLOOKUP($OI$2,Standard_data!$C$5:$R$10,5,FALSE),0)</f>
        <v>0</v>
      </c>
      <c r="PE208" s="270">
        <f>IF(PE196&gt;HLOOKUP($OI$2,Standard_data!$C$5:$R$10,4,FALSE),PE207*HLOOKUP($OI$2,Standard_data!$C$5:$R$10,5,FALSE),0)</f>
        <v>0</v>
      </c>
      <c r="PF208" s="270">
        <f>IF(PF196&gt;HLOOKUP($OI$2,Standard_data!$C$5:$R$10,4,FALSE),PF207*HLOOKUP($OI$2,Standard_data!$C$5:$R$10,5,FALSE),0)</f>
        <v>0</v>
      </c>
      <c r="PG208" s="270">
        <f>IF(PG196&gt;HLOOKUP($OI$2,Standard_data!$C$5:$R$10,4,FALSE),PG207*HLOOKUP($OI$2,Standard_data!$C$5:$R$10,5,FALSE),0)</f>
        <v>0</v>
      </c>
      <c r="PH208" s="270">
        <f>IF(PH196&gt;HLOOKUP($OI$2,Standard_data!$C$5:$R$10,4,FALSE),PH207*HLOOKUP($OI$2,Standard_data!$C$5:$R$10,5,FALSE),0)</f>
        <v>0</v>
      </c>
      <c r="PI208" s="270">
        <f>IF(PI196&gt;HLOOKUP($OI$2,Standard_data!$C$5:$R$10,4,FALSE),PI207*HLOOKUP($OI$2,Standard_data!$C$5:$R$10,5,FALSE),0)</f>
        <v>0</v>
      </c>
      <c r="PJ208" s="270">
        <f>IF(PJ196&gt;HLOOKUP($OI$2,Standard_data!$C$5:$R$10,4,FALSE),PJ207*HLOOKUP($OI$2,Standard_data!$C$5:$R$10,5,FALSE),0)</f>
        <v>0</v>
      </c>
      <c r="PK208" s="270">
        <f>IF(PK196&gt;HLOOKUP($OI$2,Standard_data!$C$5:$R$10,4,FALSE),PK207*HLOOKUP($OI$2,Standard_data!$C$5:$R$10,5,FALSE),0)</f>
        <v>0</v>
      </c>
      <c r="PL208" s="270">
        <f>IF(PL196&gt;HLOOKUP($OI$2,Standard_data!$C$5:$R$10,4,FALSE),PL207*HLOOKUP($OI$2,Standard_data!$C$5:$R$10,5,FALSE),0)</f>
        <v>0</v>
      </c>
      <c r="PM208" s="270">
        <f>IF(PM196&gt;HLOOKUP($OI$2,Standard_data!$C$5:$R$10,4,FALSE),PM207*HLOOKUP($OI$2,Standard_data!$C$5:$R$10,5,FALSE),0)</f>
        <v>108550256.08499999</v>
      </c>
      <c r="PN208" s="268"/>
      <c r="PO208" s="267"/>
      <c r="PP208" s="270">
        <f>IF(PP196&gt;HLOOKUP($PP$2,Standard_data!$C$5:$R$10,4,FALSE),PP207*HLOOKUP($PP$2,Standard_data!$C$5:$R$10,5,FALSE),0)</f>
        <v>146598402.44500002</v>
      </c>
      <c r="PQ208" s="270">
        <f>IF(PQ196&gt;HLOOKUP($PP$2,Standard_data!$C$5:$R$10,4,FALSE),PQ207*HLOOKUP($PP$2,Standard_data!$C$5:$R$10,5,FALSE),0)</f>
        <v>0</v>
      </c>
      <c r="PR208" s="270">
        <f>IF(PR196&gt;HLOOKUP($PP$2,Standard_data!$C$5:$R$10,4,FALSE),PR207*HLOOKUP($PP$2,Standard_data!$C$5:$R$10,5,FALSE),0)</f>
        <v>0</v>
      </c>
      <c r="PS208" s="270">
        <f>IF(PS196&gt;HLOOKUP($PP$2,Standard_data!$C$5:$R$10,4,FALSE),PS207*HLOOKUP($PP$2,Standard_data!$C$5:$R$10,5,FALSE),0)</f>
        <v>0</v>
      </c>
      <c r="PT208" s="270">
        <f>IF(PT196&gt;HLOOKUP($PP$2,Standard_data!$C$5:$R$10,4,FALSE),PT207*HLOOKUP($PP$2,Standard_data!$C$5:$R$10,5,FALSE),0)</f>
        <v>0</v>
      </c>
      <c r="PU208" s="270">
        <f>IF(PU196&gt;HLOOKUP($PP$2,Standard_data!$C$5:$R$10,4,FALSE),PU207*HLOOKUP($PP$2,Standard_data!$C$5:$R$10,5,FALSE),0)</f>
        <v>0</v>
      </c>
      <c r="PV208" s="270">
        <f>IF(PV196&gt;HLOOKUP($PP$2,Standard_data!$C$5:$R$10,4,FALSE),PV207*HLOOKUP($PP$2,Standard_data!$C$5:$R$10,5,FALSE),0)</f>
        <v>0</v>
      </c>
      <c r="PW208" s="270">
        <f>IF(PW196&gt;HLOOKUP($PP$2,Standard_data!$C$5:$R$10,4,FALSE),PW207*HLOOKUP($PP$2,Standard_data!$C$5:$R$10,5,FALSE),0)</f>
        <v>0</v>
      </c>
      <c r="PX208" s="270">
        <f>IF(PX196&gt;HLOOKUP($PP$2,Standard_data!$C$5:$R$10,4,FALSE),PX207*HLOOKUP($PP$2,Standard_data!$C$5:$R$10,5,FALSE),0)</f>
        <v>0</v>
      </c>
      <c r="PY208" s="270">
        <f>IF(PY196&gt;HLOOKUP($PP$2,Standard_data!$C$5:$R$10,4,FALSE),PY207*HLOOKUP($PP$2,Standard_data!$C$5:$R$10,5,FALSE),0)</f>
        <v>0</v>
      </c>
      <c r="PZ208" s="270">
        <f>IF(PZ196&gt;HLOOKUP($PP$2,Standard_data!$C$5:$R$10,4,FALSE),PZ207*HLOOKUP($PP$2,Standard_data!$C$5:$R$10,5,FALSE),0)</f>
        <v>0</v>
      </c>
      <c r="QA208" s="270">
        <f>IF(QA196&gt;HLOOKUP($PP$2,Standard_data!$C$5:$R$10,4,FALSE),QA207*HLOOKUP($PP$2,Standard_data!$C$5:$R$10,5,FALSE),0)</f>
        <v>0</v>
      </c>
      <c r="QB208" s="270">
        <f>IF(QB196&gt;HLOOKUP($PP$2,Standard_data!$C$5:$R$10,4,FALSE),QB207*HLOOKUP($PP$2,Standard_data!$C$5:$R$10,5,FALSE),0)</f>
        <v>0</v>
      </c>
      <c r="QC208" s="270">
        <f>IF(QC196&gt;HLOOKUP($PP$2,Standard_data!$C$5:$R$10,4,FALSE),QC207*HLOOKUP($PP$2,Standard_data!$C$5:$R$10,5,FALSE),0)</f>
        <v>0</v>
      </c>
      <c r="QD208" s="270">
        <f>IF(QD196&gt;HLOOKUP($PP$2,Standard_data!$C$5:$R$10,4,FALSE),QD207*HLOOKUP($PP$2,Standard_data!$C$5:$R$10,5,FALSE),0)</f>
        <v>0</v>
      </c>
      <c r="QE208" s="270">
        <f>IF(QE196&gt;HLOOKUP($PP$2,Standard_data!$C$5:$R$10,4,FALSE),QE207*HLOOKUP($PP$2,Standard_data!$C$5:$R$10,5,FALSE),0)</f>
        <v>0</v>
      </c>
      <c r="QF208" s="270">
        <f>IF(QF196&gt;HLOOKUP($PP$2,Standard_data!$C$5:$R$10,4,FALSE),QF207*HLOOKUP($PP$2,Standard_data!$C$5:$R$10,5,FALSE),0)</f>
        <v>0</v>
      </c>
      <c r="QG208" s="270">
        <f>IF(QG196&gt;HLOOKUP($PP$2,Standard_data!$C$5:$R$10,4,FALSE),QG207*HLOOKUP($PP$2,Standard_data!$C$5:$R$10,5,FALSE),0)</f>
        <v>0</v>
      </c>
      <c r="QH208" s="270">
        <f>IF(QH196&gt;HLOOKUP($PP$2,Standard_data!$C$5:$R$10,4,FALSE),QH207*HLOOKUP($PP$2,Standard_data!$C$5:$R$10,5,FALSE),0)</f>
        <v>0</v>
      </c>
      <c r="QI208" s="270">
        <f>IF(QI196&gt;HLOOKUP($PP$2,Standard_data!$C$5:$R$10,4,FALSE),QI207*HLOOKUP($PP$2,Standard_data!$C$5:$R$10,5,FALSE),0)</f>
        <v>0</v>
      </c>
      <c r="QJ208" s="270">
        <f>IF(QJ196&gt;HLOOKUP($PP$2,Standard_data!$C$5:$R$10,4,FALSE),QJ207*HLOOKUP($PP$2,Standard_data!$C$5:$R$10,5,FALSE),0)</f>
        <v>0</v>
      </c>
      <c r="QK208" s="270">
        <f>IF(QK196&gt;HLOOKUP($PP$2,Standard_data!$C$5:$R$10,4,FALSE),QK207*HLOOKUP($PP$2,Standard_data!$C$5:$R$10,5,FALSE),0)</f>
        <v>0</v>
      </c>
      <c r="QL208" s="270">
        <f>IF(QL196&gt;HLOOKUP($PP$2,Standard_data!$C$5:$R$10,4,FALSE),QL207*HLOOKUP($PP$2,Standard_data!$C$5:$R$10,5,FALSE),0)</f>
        <v>0</v>
      </c>
      <c r="QM208" s="270">
        <f>IF(QM196&gt;HLOOKUP($PP$2,Standard_data!$C$5:$R$10,4,FALSE),QM207*HLOOKUP($PP$2,Standard_data!$C$5:$R$10,5,FALSE),0)</f>
        <v>0</v>
      </c>
      <c r="QN208" s="270">
        <f>IF(QN196&gt;HLOOKUP($PP$2,Standard_data!$C$5:$R$10,4,FALSE),QN207*HLOOKUP($PP$2,Standard_data!$C$5:$R$10,5,FALSE),0)</f>
        <v>0</v>
      </c>
      <c r="QO208" s="270">
        <f>IF(QO196&gt;HLOOKUP($PP$2,Standard_data!$C$5:$R$10,4,FALSE),QO207*HLOOKUP($PP$2,Standard_data!$C$5:$R$10,5,FALSE),0)</f>
        <v>0</v>
      </c>
      <c r="QP208" s="270">
        <f>IF(QP196&gt;HLOOKUP($PP$2,Standard_data!$C$5:$R$10,4,FALSE),QP207*HLOOKUP($PP$2,Standard_data!$C$5:$R$10,5,FALSE),0)</f>
        <v>0</v>
      </c>
      <c r="QQ208" s="270">
        <f>IF(QQ196&gt;HLOOKUP($PP$2,Standard_data!$C$5:$R$10,4,FALSE),QQ207*HLOOKUP($PP$2,Standard_data!$C$5:$R$10,5,FALSE),0)</f>
        <v>0</v>
      </c>
      <c r="QR208" s="270">
        <f>IF(QR196&gt;HLOOKUP($PP$2,Standard_data!$C$5:$R$10,4,FALSE),QR207*HLOOKUP($PP$2,Standard_data!$C$5:$R$10,5,FALSE),0)</f>
        <v>0</v>
      </c>
      <c r="QS208" s="270">
        <f>IF(QS196&gt;HLOOKUP($PP$2,Standard_data!$C$5:$R$10,4,FALSE),QS207*HLOOKUP($PP$2,Standard_data!$C$5:$R$10,5,FALSE),0)</f>
        <v>0</v>
      </c>
      <c r="QT208" s="270">
        <f>IF(QT196&gt;HLOOKUP($PP$2,Standard_data!$C$5:$R$10,4,FALSE),QT207*HLOOKUP($PP$2,Standard_data!$C$5:$R$10,5,FALSE),0)</f>
        <v>146598402.44500002</v>
      </c>
      <c r="QU208" s="235"/>
      <c r="QV208" s="235"/>
      <c r="QW208" s="270">
        <f>IF(QW196&gt;HLOOKUP($QW$2,Standard_data!$C$5:$R$10,4,FALSE),QW207*HLOOKUP($QW$2,Standard_data!$C$5:$R$10,5,FALSE),0)</f>
        <v>0</v>
      </c>
      <c r="QX208" s="270">
        <f>IF(QX196&gt;HLOOKUP($QW$2,Standard_data!$C$5:$R$10,4,FALSE),QX207*HLOOKUP($QW$2,Standard_data!$C$5:$R$10,5,FALSE),0)</f>
        <v>0</v>
      </c>
      <c r="QY208" s="270">
        <f>IF(QY196&gt;HLOOKUP($QW$2,Standard_data!$C$5:$R$10,4,FALSE),QY207*HLOOKUP($QW$2,Standard_data!$C$5:$R$10,5,FALSE),0)</f>
        <v>0</v>
      </c>
      <c r="QZ208" s="270">
        <f>IF(QZ196&gt;HLOOKUP($QW$2,Standard_data!$C$5:$R$10,4,FALSE),QZ207*HLOOKUP($QW$2,Standard_data!$C$5:$R$10,5,FALSE),0)</f>
        <v>0</v>
      </c>
      <c r="RA208" s="270">
        <f>IF(RA196&gt;HLOOKUP($QW$2,Standard_data!$C$5:$R$10,4,FALSE),RA207*HLOOKUP($QW$2,Standard_data!$C$5:$R$10,5,FALSE),0)</f>
        <v>0</v>
      </c>
      <c r="RB208" s="270">
        <f>IF(RB196&gt;HLOOKUP($QW$2,Standard_data!$C$5:$R$10,4,FALSE),RB207*HLOOKUP($QW$2,Standard_data!$C$5:$R$10,5,FALSE),0)</f>
        <v>0</v>
      </c>
      <c r="RC208" s="270">
        <f>IF(RC196&gt;HLOOKUP($QW$2,Standard_data!$C$5:$R$10,4,FALSE),RC207*HLOOKUP($QW$2,Standard_data!$C$5:$R$10,5,FALSE),0)</f>
        <v>0</v>
      </c>
      <c r="RD208" s="270">
        <f>IF(RD196&gt;HLOOKUP($QW$2,Standard_data!$C$5:$R$10,4,FALSE),RD207*HLOOKUP($QW$2,Standard_data!$C$5:$R$10,5,FALSE),0)</f>
        <v>0</v>
      </c>
      <c r="RE208" s="270">
        <f>IF(RE196&gt;HLOOKUP($QW$2,Standard_data!$C$5:$R$10,4,FALSE),RE207*HLOOKUP($QW$2,Standard_data!$C$5:$R$10,5,FALSE),0)</f>
        <v>0</v>
      </c>
      <c r="RF208" s="270">
        <f>IF(RF196&gt;HLOOKUP($QW$2,Standard_data!$C$5:$R$10,4,FALSE),RF207*HLOOKUP($QW$2,Standard_data!$C$5:$R$10,5,FALSE),0)</f>
        <v>0</v>
      </c>
      <c r="RG208" s="270">
        <f>IF(RG196&gt;HLOOKUP($QW$2,Standard_data!$C$5:$R$10,4,FALSE),RG207*HLOOKUP($QW$2,Standard_data!$C$5:$R$10,5,FALSE),0)</f>
        <v>0</v>
      </c>
      <c r="RH208" s="270">
        <f>IF(RH196&gt;HLOOKUP($QW$2,Standard_data!$C$5:$R$10,4,FALSE),RH207*HLOOKUP($QW$2,Standard_data!$C$5:$R$10,5,FALSE),0)</f>
        <v>0</v>
      </c>
      <c r="RI208" s="270">
        <f>IF(RI196&gt;HLOOKUP($QW$2,Standard_data!$C$5:$R$10,4,FALSE),RI207*HLOOKUP($QW$2,Standard_data!$C$5:$R$10,5,FALSE),0)</f>
        <v>0</v>
      </c>
      <c r="RJ208" s="270">
        <f>IF(RJ196&gt;HLOOKUP($QW$2,Standard_data!$C$5:$R$10,4,FALSE),RJ207*HLOOKUP($QW$2,Standard_data!$C$5:$R$10,5,FALSE),0)</f>
        <v>0</v>
      </c>
      <c r="RK208" s="270">
        <f>IF(RK196&gt;HLOOKUP($QW$2,Standard_data!$C$5:$R$10,4,FALSE),RK207*HLOOKUP($QW$2,Standard_data!$C$5:$R$10,5,FALSE),0)</f>
        <v>0</v>
      </c>
      <c r="RL208" s="270">
        <f>IF(RL196&gt;HLOOKUP($QW$2,Standard_data!$C$5:$R$10,4,FALSE),RL207*HLOOKUP($QW$2,Standard_data!$C$5:$R$10,5,FALSE),0)</f>
        <v>0</v>
      </c>
      <c r="RM208" s="270">
        <f>IF(RM196&gt;HLOOKUP($QW$2,Standard_data!$C$5:$R$10,4,FALSE),RM207*HLOOKUP($QW$2,Standard_data!$C$5:$R$10,5,FALSE),0)</f>
        <v>0</v>
      </c>
      <c r="RN208" s="270">
        <f>IF(RN196&gt;HLOOKUP($QW$2,Standard_data!$C$5:$R$10,4,FALSE),RN207*HLOOKUP($QW$2,Standard_data!$C$5:$R$10,5,FALSE),0)</f>
        <v>0</v>
      </c>
      <c r="RO208" s="270">
        <f>IF(RO196&gt;HLOOKUP($QW$2,Standard_data!$C$5:$R$10,4,FALSE),RO207*HLOOKUP($QW$2,Standard_data!$C$5:$R$10,5,FALSE),0)</f>
        <v>0</v>
      </c>
      <c r="RP208" s="270">
        <f>IF(RP196&gt;HLOOKUP($QW$2,Standard_data!$C$5:$R$10,4,FALSE),RP207*HLOOKUP($QW$2,Standard_data!$C$5:$R$10,5,FALSE),0)</f>
        <v>0</v>
      </c>
      <c r="RQ208" s="270">
        <f>IF(RQ196&gt;HLOOKUP($QW$2,Standard_data!$C$5:$R$10,4,FALSE),RQ207*HLOOKUP($QW$2,Standard_data!$C$5:$R$10,5,FALSE),0)</f>
        <v>0</v>
      </c>
      <c r="RR208" s="270">
        <f>IF(RR196&gt;HLOOKUP($QW$2,Standard_data!$C$5:$R$10,4,FALSE),RR207*HLOOKUP($QW$2,Standard_data!$C$5:$R$10,5,FALSE),0)</f>
        <v>0</v>
      </c>
      <c r="RS208" s="270">
        <f>IF(RS196&gt;HLOOKUP($QW$2,Standard_data!$C$5:$R$10,4,FALSE),RS207*HLOOKUP($QW$2,Standard_data!$C$5:$R$10,5,FALSE),0)</f>
        <v>0</v>
      </c>
      <c r="RT208" s="270">
        <f>IF(RT196&gt;HLOOKUP($QW$2,Standard_data!$C$5:$R$10,4,FALSE),RT207*HLOOKUP($QW$2,Standard_data!$C$5:$R$10,5,FALSE),0)</f>
        <v>0</v>
      </c>
      <c r="RU208" s="270">
        <f>IF(RU196&gt;HLOOKUP($QW$2,Standard_data!$C$5:$R$10,4,FALSE),RU207*HLOOKUP($QW$2,Standard_data!$C$5:$R$10,5,FALSE),0)</f>
        <v>0</v>
      </c>
      <c r="RV208" s="270">
        <f>IF(RV196&gt;HLOOKUP($QW$2,Standard_data!$C$5:$R$10,4,FALSE),RV207*HLOOKUP($QW$2,Standard_data!$C$5:$R$10,5,FALSE),0)</f>
        <v>0</v>
      </c>
      <c r="RW208" s="270">
        <f>IF(RW196&gt;HLOOKUP($QW$2,Standard_data!$C$5:$R$10,4,FALSE),RW207*HLOOKUP($QW$2,Standard_data!$C$5:$R$10,5,FALSE),0)</f>
        <v>0</v>
      </c>
      <c r="RX208" s="270">
        <f>IF(RX196&gt;HLOOKUP($QW$2,Standard_data!$C$5:$R$10,4,FALSE),RX207*HLOOKUP($QW$2,Standard_data!$C$5:$R$10,5,FALSE),0)</f>
        <v>0</v>
      </c>
      <c r="RY208" s="270">
        <f>IF(RY196&gt;HLOOKUP($QW$2,Standard_data!$C$5:$R$10,4,FALSE),RY207*HLOOKUP($QW$2,Standard_data!$C$5:$R$10,5,FALSE),0)</f>
        <v>0</v>
      </c>
      <c r="RZ208" s="270">
        <f>IF(RZ196&gt;HLOOKUP($QW$2,Standard_data!$C$5:$R$10,4,FALSE),RZ207*HLOOKUP($QW$2,Standard_data!$C$5:$R$10,5,FALSE),0)</f>
        <v>0</v>
      </c>
      <c r="SA208" s="270">
        <f>IF(SA196&gt;HLOOKUP($QW$2,Standard_data!$C$5:$R$10,4,FALSE),SA207*HLOOKUP($QW$2,Standard_data!$C$5:$R$10,5,FALSE),0)</f>
        <v>0</v>
      </c>
    </row>
    <row r="209" spans="1:495" ht="15" hidden="1" outlineLevel="1">
      <c r="A209" s="603">
        <f t="shared" si="1028"/>
        <v>197</v>
      </c>
      <c r="B209" s="264"/>
      <c r="C209" s="313">
        <f>+C207+C208</f>
        <v>0</v>
      </c>
      <c r="D209" s="314">
        <f t="shared" ref="D209:AG209" si="1029">+D207+D208</f>
        <v>0</v>
      </c>
      <c r="E209" s="314">
        <f t="shared" si="1029"/>
        <v>0</v>
      </c>
      <c r="F209" s="314">
        <f t="shared" si="1029"/>
        <v>0</v>
      </c>
      <c r="G209" s="314">
        <f t="shared" si="1029"/>
        <v>0</v>
      </c>
      <c r="H209" s="314">
        <f t="shared" si="1029"/>
        <v>0</v>
      </c>
      <c r="I209" s="314">
        <f t="shared" ref="I209" si="1030">+I207+I208</f>
        <v>0</v>
      </c>
      <c r="J209" s="314">
        <f t="shared" ref="J209:K209" si="1031">+J207+J208</f>
        <v>0</v>
      </c>
      <c r="K209" s="314">
        <f t="shared" si="1031"/>
        <v>0</v>
      </c>
      <c r="L209" s="314">
        <f t="shared" si="1029"/>
        <v>0</v>
      </c>
      <c r="M209" s="314">
        <f t="shared" ref="M209:N209" si="1032">+M207+M208</f>
        <v>0</v>
      </c>
      <c r="N209" s="314">
        <f t="shared" si="1032"/>
        <v>0</v>
      </c>
      <c r="O209" s="314">
        <f t="shared" ref="O209:P209" si="1033">+O207+O208</f>
        <v>0</v>
      </c>
      <c r="P209" s="314">
        <f t="shared" si="1033"/>
        <v>0</v>
      </c>
      <c r="Q209" s="314">
        <f t="shared" si="1029"/>
        <v>0</v>
      </c>
      <c r="R209" s="314">
        <f t="shared" ref="R209:S209" si="1034">+R207+R208</f>
        <v>0</v>
      </c>
      <c r="S209" s="314">
        <f t="shared" si="1034"/>
        <v>0</v>
      </c>
      <c r="T209" s="314">
        <f t="shared" si="1029"/>
        <v>0</v>
      </c>
      <c r="U209" s="314">
        <f t="shared" ref="U209:V209" si="1035">+U207+U208</f>
        <v>0</v>
      </c>
      <c r="V209" s="314">
        <f t="shared" si="1035"/>
        <v>0</v>
      </c>
      <c r="W209" s="314">
        <f t="shared" si="1029"/>
        <v>0</v>
      </c>
      <c r="X209" s="314">
        <f t="shared" si="1029"/>
        <v>0</v>
      </c>
      <c r="Y209" s="314">
        <f t="shared" si="1029"/>
        <v>0</v>
      </c>
      <c r="Z209" s="314">
        <f t="shared" ref="Z209:AA209" si="1036">+Z207+Z208</f>
        <v>0</v>
      </c>
      <c r="AA209" s="314">
        <f t="shared" si="1036"/>
        <v>0</v>
      </c>
      <c r="AB209" s="314">
        <f t="shared" si="1029"/>
        <v>0</v>
      </c>
      <c r="AC209" s="314">
        <f t="shared" ref="AC209:AD209" si="1037">+AC207+AC208</f>
        <v>0</v>
      </c>
      <c r="AD209" s="314">
        <f t="shared" si="1037"/>
        <v>0</v>
      </c>
      <c r="AE209" s="314">
        <f t="shared" si="1029"/>
        <v>0</v>
      </c>
      <c r="AF209" s="314">
        <f t="shared" si="1029"/>
        <v>0</v>
      </c>
      <c r="AG209" s="314">
        <f t="shared" si="1029"/>
        <v>0</v>
      </c>
      <c r="AH209" s="275"/>
      <c r="AI209" s="255"/>
      <c r="AJ209" s="314">
        <f>+AJ207+AJ208</f>
        <v>0</v>
      </c>
      <c r="AK209" s="314">
        <f t="shared" ref="AK209:BN209" si="1038">+AK207+AK208</f>
        <v>0</v>
      </c>
      <c r="AL209" s="314">
        <f t="shared" si="1038"/>
        <v>0</v>
      </c>
      <c r="AM209" s="314">
        <f t="shared" si="1038"/>
        <v>0</v>
      </c>
      <c r="AN209" s="314">
        <f t="shared" ref="AN209" si="1039">+AN207+AN208</f>
        <v>0</v>
      </c>
      <c r="AO209" s="314">
        <f t="shared" si="1038"/>
        <v>0</v>
      </c>
      <c r="AP209" s="314">
        <f t="shared" ref="AP209:AR209" si="1040">+AP207+AP208</f>
        <v>0</v>
      </c>
      <c r="AQ209" s="314">
        <f t="shared" si="1040"/>
        <v>0</v>
      </c>
      <c r="AR209" s="314">
        <f t="shared" si="1040"/>
        <v>0</v>
      </c>
      <c r="AS209" s="314">
        <f t="shared" si="1038"/>
        <v>0</v>
      </c>
      <c r="AT209" s="314">
        <f t="shared" si="1038"/>
        <v>0</v>
      </c>
      <c r="AU209" s="314">
        <f t="shared" si="1038"/>
        <v>0</v>
      </c>
      <c r="AV209" s="314">
        <f t="shared" ref="AV209:AX209" si="1041">+AV207+AV208</f>
        <v>0</v>
      </c>
      <c r="AW209" s="314">
        <f t="shared" si="1041"/>
        <v>0</v>
      </c>
      <c r="AX209" s="314">
        <f t="shared" si="1041"/>
        <v>0</v>
      </c>
      <c r="AY209" s="314">
        <f t="shared" si="1038"/>
        <v>0</v>
      </c>
      <c r="AZ209" s="314">
        <f t="shared" ref="AZ209:BA209" si="1042">+AZ207+AZ208</f>
        <v>0</v>
      </c>
      <c r="BA209" s="314">
        <f t="shared" si="1042"/>
        <v>0</v>
      </c>
      <c r="BB209" s="314">
        <f t="shared" si="1038"/>
        <v>0</v>
      </c>
      <c r="BC209" s="314">
        <f t="shared" si="1038"/>
        <v>0</v>
      </c>
      <c r="BD209" s="314">
        <f t="shared" si="1038"/>
        <v>0</v>
      </c>
      <c r="BE209" s="314">
        <f t="shared" si="1038"/>
        <v>0</v>
      </c>
      <c r="BF209" s="314">
        <f t="shared" si="1038"/>
        <v>0</v>
      </c>
      <c r="BG209" s="314">
        <f t="shared" si="1038"/>
        <v>0</v>
      </c>
      <c r="BH209" s="314">
        <f t="shared" si="1038"/>
        <v>0</v>
      </c>
      <c r="BI209" s="314">
        <f t="shared" si="1038"/>
        <v>0</v>
      </c>
      <c r="BJ209" s="314">
        <f t="shared" si="1038"/>
        <v>0</v>
      </c>
      <c r="BK209" s="314">
        <f t="shared" si="1038"/>
        <v>0</v>
      </c>
      <c r="BL209" s="314">
        <f t="shared" si="1038"/>
        <v>0</v>
      </c>
      <c r="BM209" s="314">
        <f t="shared" si="1038"/>
        <v>0</v>
      </c>
      <c r="BN209" s="314">
        <f t="shared" si="1038"/>
        <v>0</v>
      </c>
      <c r="BO209" s="275"/>
      <c r="BP209" s="255"/>
      <c r="BQ209" s="314">
        <f>+BQ207+BQ208</f>
        <v>0</v>
      </c>
      <c r="BR209" s="314">
        <f t="shared" ref="BR209:CU209" si="1043">+BR207+BR208</f>
        <v>0</v>
      </c>
      <c r="BS209" s="314">
        <f t="shared" ref="BS209:BW209" si="1044">+BS207+BS208</f>
        <v>0</v>
      </c>
      <c r="BT209" s="314">
        <f t="shared" si="1044"/>
        <v>0</v>
      </c>
      <c r="BU209" s="314">
        <f t="shared" si="1044"/>
        <v>0</v>
      </c>
      <c r="BV209" s="314">
        <f t="shared" si="1044"/>
        <v>0</v>
      </c>
      <c r="BW209" s="314">
        <f t="shared" si="1044"/>
        <v>0</v>
      </c>
      <c r="BX209" s="314">
        <f t="shared" si="1043"/>
        <v>0</v>
      </c>
      <c r="BY209" s="314">
        <f t="shared" si="1043"/>
        <v>0</v>
      </c>
      <c r="BZ209" s="314">
        <f t="shared" ref="BZ209" si="1045">+BZ207+BZ208</f>
        <v>0</v>
      </c>
      <c r="CA209" s="314">
        <f t="shared" ref="CA209:CB209" si="1046">+CA207+CA208</f>
        <v>0</v>
      </c>
      <c r="CB209" s="314">
        <f t="shared" si="1046"/>
        <v>0</v>
      </c>
      <c r="CC209" s="314">
        <f t="shared" si="1043"/>
        <v>0</v>
      </c>
      <c r="CD209" s="314">
        <f t="shared" si="1043"/>
        <v>0</v>
      </c>
      <c r="CE209" s="314">
        <f t="shared" ref="CE209" si="1047">+CE207+CE208</f>
        <v>0</v>
      </c>
      <c r="CF209" s="314">
        <f t="shared" ref="CF209:CH209" si="1048">+CF207+CF208</f>
        <v>0</v>
      </c>
      <c r="CG209" s="314">
        <f t="shared" si="1043"/>
        <v>0</v>
      </c>
      <c r="CH209" s="314">
        <f t="shared" si="1048"/>
        <v>0</v>
      </c>
      <c r="CI209" s="314">
        <f t="shared" si="1043"/>
        <v>0</v>
      </c>
      <c r="CJ209" s="314">
        <f t="shared" si="1043"/>
        <v>0</v>
      </c>
      <c r="CK209" s="314">
        <f t="shared" si="1043"/>
        <v>0</v>
      </c>
      <c r="CL209" s="314">
        <f t="shared" si="1043"/>
        <v>0</v>
      </c>
      <c r="CM209" s="314">
        <f t="shared" si="1043"/>
        <v>0</v>
      </c>
      <c r="CN209" s="314">
        <f t="shared" si="1043"/>
        <v>0</v>
      </c>
      <c r="CO209" s="314">
        <f t="shared" si="1043"/>
        <v>0</v>
      </c>
      <c r="CP209" s="314">
        <f t="shared" si="1043"/>
        <v>0</v>
      </c>
      <c r="CQ209" s="314">
        <f t="shared" si="1043"/>
        <v>0</v>
      </c>
      <c r="CR209" s="314">
        <f t="shared" si="1043"/>
        <v>0</v>
      </c>
      <c r="CS209" s="314">
        <f t="shared" si="1043"/>
        <v>0</v>
      </c>
      <c r="CT209" s="314">
        <f t="shared" si="1043"/>
        <v>0</v>
      </c>
      <c r="CU209" s="314">
        <f t="shared" si="1043"/>
        <v>0</v>
      </c>
      <c r="CV209" s="275"/>
      <c r="CW209" s="255"/>
      <c r="CX209" s="314">
        <f>+CX207+CX208</f>
        <v>0</v>
      </c>
      <c r="CY209" s="314">
        <f t="shared" ref="CY209:EB209" si="1049">+CY207+CY208</f>
        <v>0</v>
      </c>
      <c r="CZ209" s="314">
        <f t="shared" si="1049"/>
        <v>0</v>
      </c>
      <c r="DA209" s="314">
        <f t="shared" si="1049"/>
        <v>0</v>
      </c>
      <c r="DB209" s="314">
        <f t="shared" si="1049"/>
        <v>0</v>
      </c>
      <c r="DC209" s="314">
        <f t="shared" si="1049"/>
        <v>0</v>
      </c>
      <c r="DD209" s="314">
        <f t="shared" ref="DD209:DG209" si="1050">+DD207+DD208</f>
        <v>0</v>
      </c>
      <c r="DE209" s="314">
        <f t="shared" si="1050"/>
        <v>0</v>
      </c>
      <c r="DF209" s="314">
        <f t="shared" si="1050"/>
        <v>0</v>
      </c>
      <c r="DG209" s="314">
        <f t="shared" si="1050"/>
        <v>0</v>
      </c>
      <c r="DH209" s="314">
        <f t="shared" si="1049"/>
        <v>0</v>
      </c>
      <c r="DI209" s="314">
        <f t="shared" si="1049"/>
        <v>0</v>
      </c>
      <c r="DJ209" s="314">
        <f t="shared" ref="DJ209:DK209" si="1051">+DJ207+DJ208</f>
        <v>0</v>
      </c>
      <c r="DK209" s="314">
        <f t="shared" si="1051"/>
        <v>0</v>
      </c>
      <c r="DL209" s="314">
        <f t="shared" ref="DL209" si="1052">+DL207+DL208</f>
        <v>0</v>
      </c>
      <c r="DM209" s="314">
        <f t="shared" ref="DM209:DO209" si="1053">+DM207+DM208</f>
        <v>0</v>
      </c>
      <c r="DN209" s="314">
        <f t="shared" si="1049"/>
        <v>0</v>
      </c>
      <c r="DO209" s="314">
        <f t="shared" si="1053"/>
        <v>0</v>
      </c>
      <c r="DP209" s="314">
        <f t="shared" si="1049"/>
        <v>0</v>
      </c>
      <c r="DQ209" s="314">
        <f t="shared" si="1049"/>
        <v>0</v>
      </c>
      <c r="DR209" s="314">
        <f t="shared" si="1049"/>
        <v>0</v>
      </c>
      <c r="DS209" s="314">
        <f t="shared" si="1049"/>
        <v>0</v>
      </c>
      <c r="DT209" s="314">
        <f t="shared" si="1049"/>
        <v>0</v>
      </c>
      <c r="DU209" s="314">
        <f t="shared" si="1049"/>
        <v>0</v>
      </c>
      <c r="DV209" s="314">
        <f t="shared" si="1049"/>
        <v>0</v>
      </c>
      <c r="DW209" s="314">
        <f t="shared" si="1049"/>
        <v>0</v>
      </c>
      <c r="DX209" s="314">
        <f t="shared" si="1049"/>
        <v>0</v>
      </c>
      <c r="DY209" s="314">
        <f t="shared" si="1049"/>
        <v>0</v>
      </c>
      <c r="DZ209" s="314">
        <f t="shared" si="1049"/>
        <v>0</v>
      </c>
      <c r="EA209" s="314">
        <f t="shared" si="1049"/>
        <v>0</v>
      </c>
      <c r="EB209" s="314">
        <f t="shared" si="1049"/>
        <v>0</v>
      </c>
      <c r="EC209" s="275"/>
      <c r="ED209" s="255"/>
      <c r="EE209" s="314">
        <f>+EE207+EE208</f>
        <v>0</v>
      </c>
      <c r="EF209" s="314">
        <f t="shared" ref="EF209:FI209" si="1054">+EF207+EF208</f>
        <v>0</v>
      </c>
      <c r="EG209" s="314">
        <f t="shared" si="1054"/>
        <v>0</v>
      </c>
      <c r="EH209" s="314">
        <f t="shared" si="1054"/>
        <v>0</v>
      </c>
      <c r="EI209" s="314">
        <f t="shared" si="1054"/>
        <v>0</v>
      </c>
      <c r="EJ209" s="314">
        <f t="shared" si="1054"/>
        <v>0</v>
      </c>
      <c r="EK209" s="314">
        <f t="shared" ref="EK209:EN209" si="1055">+EK207+EK208</f>
        <v>0</v>
      </c>
      <c r="EL209" s="314">
        <f t="shared" si="1055"/>
        <v>0</v>
      </c>
      <c r="EM209" s="314">
        <f t="shared" si="1055"/>
        <v>0</v>
      </c>
      <c r="EN209" s="314">
        <f t="shared" si="1055"/>
        <v>0</v>
      </c>
      <c r="EO209" s="314">
        <f t="shared" si="1054"/>
        <v>0</v>
      </c>
      <c r="EP209" s="314">
        <f t="shared" si="1054"/>
        <v>0</v>
      </c>
      <c r="EQ209" s="314">
        <f t="shared" si="1054"/>
        <v>0</v>
      </c>
      <c r="ER209" s="314">
        <f t="shared" ref="ER209" si="1056">+ER207+ER208</f>
        <v>0</v>
      </c>
      <c r="ES209" s="314">
        <f t="shared" ref="ES209:EU209" si="1057">+ES207+ES208</f>
        <v>0</v>
      </c>
      <c r="ET209" s="314">
        <f t="shared" si="1057"/>
        <v>0</v>
      </c>
      <c r="EU209" s="314">
        <f t="shared" si="1057"/>
        <v>0</v>
      </c>
      <c r="EV209" s="314">
        <f t="shared" si="1054"/>
        <v>0</v>
      </c>
      <c r="EW209" s="314">
        <f t="shared" si="1054"/>
        <v>0</v>
      </c>
      <c r="EX209" s="314">
        <f t="shared" si="1054"/>
        <v>0</v>
      </c>
      <c r="EY209" s="314">
        <f t="shared" si="1054"/>
        <v>0</v>
      </c>
      <c r="EZ209" s="314">
        <f t="shared" si="1054"/>
        <v>0</v>
      </c>
      <c r="FA209" s="314">
        <f t="shared" si="1054"/>
        <v>0</v>
      </c>
      <c r="FB209" s="314">
        <f t="shared" si="1054"/>
        <v>0</v>
      </c>
      <c r="FC209" s="314">
        <f t="shared" si="1054"/>
        <v>0</v>
      </c>
      <c r="FD209" s="314">
        <f t="shared" si="1054"/>
        <v>0</v>
      </c>
      <c r="FE209" s="314">
        <f t="shared" si="1054"/>
        <v>0</v>
      </c>
      <c r="FF209" s="314">
        <f t="shared" si="1054"/>
        <v>0</v>
      </c>
      <c r="FG209" s="314">
        <f t="shared" si="1054"/>
        <v>0</v>
      </c>
      <c r="FH209" s="314">
        <f t="shared" si="1054"/>
        <v>0</v>
      </c>
      <c r="FI209" s="314">
        <f t="shared" si="1054"/>
        <v>0</v>
      </c>
      <c r="FJ209" s="275"/>
      <c r="FK209" s="255"/>
      <c r="FL209" s="314">
        <f>+FL207+FL208</f>
        <v>0</v>
      </c>
      <c r="FM209" s="314">
        <f t="shared" ref="FM209:GB209" si="1058">+FM207+FM208</f>
        <v>0</v>
      </c>
      <c r="FN209" s="314">
        <f t="shared" si="1058"/>
        <v>0</v>
      </c>
      <c r="FO209" s="314">
        <f t="shared" si="1058"/>
        <v>0</v>
      </c>
      <c r="FP209" s="314">
        <f t="shared" si="1058"/>
        <v>0</v>
      </c>
      <c r="FQ209" s="314">
        <f t="shared" si="1058"/>
        <v>0</v>
      </c>
      <c r="FR209" s="314">
        <f t="shared" ref="FR209:FU209" si="1059">+FR207+FR208</f>
        <v>0</v>
      </c>
      <c r="FS209" s="314">
        <f t="shared" si="1059"/>
        <v>0</v>
      </c>
      <c r="FT209" s="314">
        <f t="shared" si="1059"/>
        <v>0</v>
      </c>
      <c r="FU209" s="314">
        <f t="shared" si="1059"/>
        <v>0</v>
      </c>
      <c r="FV209" s="314">
        <f t="shared" si="1058"/>
        <v>0</v>
      </c>
      <c r="FW209" s="314">
        <f t="shared" si="1058"/>
        <v>0</v>
      </c>
      <c r="FX209" s="314">
        <f t="shared" ref="FX209:FY209" si="1060">+FX207+FX208</f>
        <v>0</v>
      </c>
      <c r="FY209" s="314">
        <f t="shared" si="1060"/>
        <v>0</v>
      </c>
      <c r="FZ209" s="314">
        <f t="shared" ref="FZ209:GA209" si="1061">+FZ207+FZ208</f>
        <v>0</v>
      </c>
      <c r="GA209" s="314">
        <f t="shared" si="1061"/>
        <v>0</v>
      </c>
      <c r="GB209" s="314">
        <f t="shared" si="1058"/>
        <v>0</v>
      </c>
      <c r="GC209" s="314">
        <f t="shared" ref="GC209:GP209" si="1062">+GC207+GC208</f>
        <v>0</v>
      </c>
      <c r="GD209" s="314">
        <f t="shared" si="1062"/>
        <v>0</v>
      </c>
      <c r="GE209" s="314">
        <f t="shared" si="1062"/>
        <v>0</v>
      </c>
      <c r="GF209" s="314">
        <f t="shared" si="1062"/>
        <v>0</v>
      </c>
      <c r="GG209" s="314">
        <f t="shared" si="1062"/>
        <v>0</v>
      </c>
      <c r="GH209" s="314">
        <f t="shared" si="1062"/>
        <v>0</v>
      </c>
      <c r="GI209" s="314">
        <f t="shared" ref="GI209" si="1063">+GI207+GI208</f>
        <v>0</v>
      </c>
      <c r="GJ209" s="314">
        <f t="shared" si="1062"/>
        <v>0</v>
      </c>
      <c r="GK209" s="314">
        <f t="shared" si="1062"/>
        <v>0</v>
      </c>
      <c r="GL209" s="314">
        <f t="shared" si="1062"/>
        <v>0</v>
      </c>
      <c r="GM209" s="314">
        <f t="shared" si="1062"/>
        <v>0</v>
      </c>
      <c r="GN209" s="314">
        <f t="shared" si="1062"/>
        <v>0</v>
      </c>
      <c r="GO209" s="314">
        <f t="shared" si="1062"/>
        <v>0</v>
      </c>
      <c r="GP209" s="314">
        <f t="shared" si="1062"/>
        <v>0</v>
      </c>
      <c r="GQ209" s="275"/>
      <c r="GR209" s="255"/>
      <c r="GS209" s="314"/>
      <c r="GT209" s="314"/>
      <c r="GU209" s="314"/>
      <c r="GV209" s="314"/>
      <c r="GW209" s="314"/>
      <c r="GX209" s="314"/>
      <c r="GY209" s="314"/>
      <c r="GZ209" s="314"/>
      <c r="HA209" s="314"/>
      <c r="HB209" s="314"/>
      <c r="HC209" s="314"/>
      <c r="HD209" s="314"/>
      <c r="HE209" s="314"/>
      <c r="HF209" s="314"/>
      <c r="HG209" s="314"/>
      <c r="HH209" s="314"/>
      <c r="HI209" s="314"/>
      <c r="HJ209" s="314"/>
      <c r="HK209" s="314"/>
      <c r="HL209" s="314"/>
      <c r="HM209" s="314"/>
      <c r="HN209" s="314"/>
      <c r="HO209" s="314"/>
      <c r="HP209" s="314"/>
      <c r="HQ209" s="314"/>
      <c r="HR209" s="314"/>
      <c r="HS209" s="314"/>
      <c r="HT209" s="314"/>
      <c r="HU209" s="314"/>
      <c r="HV209" s="314"/>
      <c r="HW209" s="315"/>
      <c r="HX209" s="316"/>
      <c r="HZ209" s="314">
        <f>+HZ207+HZ208</f>
        <v>225243748.84</v>
      </c>
      <c r="IA209" s="314">
        <f t="shared" ref="IA209:IN209" si="1064">+IA207+IA208</f>
        <v>115214704</v>
      </c>
      <c r="IB209" s="314">
        <f t="shared" ref="IB209:IE209" si="1065">+IB207+IB208</f>
        <v>0</v>
      </c>
      <c r="IC209" s="314">
        <f t="shared" si="1065"/>
        <v>115214704</v>
      </c>
      <c r="ID209" s="314">
        <f t="shared" si="1065"/>
        <v>0</v>
      </c>
      <c r="IE209" s="314">
        <f t="shared" si="1065"/>
        <v>115214704</v>
      </c>
      <c r="IF209" s="314">
        <f t="shared" si="1064"/>
        <v>0</v>
      </c>
      <c r="IG209" s="314">
        <f t="shared" si="1064"/>
        <v>0</v>
      </c>
      <c r="IH209" s="314">
        <f t="shared" si="1064"/>
        <v>0</v>
      </c>
      <c r="II209" s="317">
        <f t="shared" si="1064"/>
        <v>471097704</v>
      </c>
      <c r="IJ209" s="314">
        <f t="shared" ref="IJ209:IM209" si="1066">+IJ207+IJ208</f>
        <v>0</v>
      </c>
      <c r="IK209" s="314">
        <f t="shared" si="1066"/>
        <v>0</v>
      </c>
      <c r="IL209" s="314">
        <f t="shared" si="1066"/>
        <v>0</v>
      </c>
      <c r="IM209" s="314">
        <f t="shared" si="1066"/>
        <v>0</v>
      </c>
      <c r="IN209" s="314">
        <f t="shared" si="1064"/>
        <v>115214704</v>
      </c>
      <c r="IO209" s="314">
        <f t="shared" ref="IO209:IQ209" si="1067">+IO207+IO208</f>
        <v>0</v>
      </c>
      <c r="IP209" s="314">
        <f t="shared" ref="IP209:JD209" si="1068">+IP207+IP208</f>
        <v>0</v>
      </c>
      <c r="IQ209" s="314">
        <f t="shared" si="1067"/>
        <v>0</v>
      </c>
      <c r="IR209" s="314">
        <f t="shared" si="1068"/>
        <v>0</v>
      </c>
      <c r="IS209" s="314">
        <f t="shared" si="1068"/>
        <v>0</v>
      </c>
      <c r="IT209" s="314">
        <f t="shared" si="1068"/>
        <v>0</v>
      </c>
      <c r="IU209" s="314">
        <f t="shared" si="1068"/>
        <v>0</v>
      </c>
      <c r="IV209" s="314">
        <f t="shared" si="1068"/>
        <v>0</v>
      </c>
      <c r="IW209" s="314">
        <f t="shared" ref="IW209" si="1069">+IW207+IW208</f>
        <v>0</v>
      </c>
      <c r="IX209" s="314">
        <f t="shared" si="1068"/>
        <v>0</v>
      </c>
      <c r="IY209" s="314">
        <f t="shared" si="1068"/>
        <v>0</v>
      </c>
      <c r="IZ209" s="314">
        <f t="shared" si="1068"/>
        <v>0</v>
      </c>
      <c r="JA209" s="314">
        <f t="shared" si="1068"/>
        <v>0</v>
      </c>
      <c r="JB209" s="314">
        <f t="shared" si="1068"/>
        <v>0</v>
      </c>
      <c r="JC209" s="315">
        <f t="shared" si="1068"/>
        <v>0</v>
      </c>
      <c r="JD209" s="314">
        <f t="shared" si="1068"/>
        <v>115214704</v>
      </c>
      <c r="JE209" s="234"/>
      <c r="JG209" s="314">
        <f>+JG207+JG208</f>
        <v>61432596.390000001</v>
      </c>
      <c r="JH209" s="314">
        <f t="shared" ref="JH209:JW209" si="1070">+JH207+JH208</f>
        <v>61432597.049999997</v>
      </c>
      <c r="JI209" s="314">
        <f t="shared" si="1070"/>
        <v>0</v>
      </c>
      <c r="JJ209" s="318">
        <f t="shared" si="1070"/>
        <v>71486350.650000006</v>
      </c>
      <c r="JK209" s="314">
        <f t="shared" si="1070"/>
        <v>0</v>
      </c>
      <c r="JL209" s="314">
        <f t="shared" si="1070"/>
        <v>71486350.650000006</v>
      </c>
      <c r="JM209" s="314">
        <f t="shared" ref="JM209:JP209" si="1071">+JM207+JM208</f>
        <v>0</v>
      </c>
      <c r="JN209" s="314">
        <f t="shared" si="1071"/>
        <v>0</v>
      </c>
      <c r="JO209" s="314">
        <f t="shared" si="1071"/>
        <v>0</v>
      </c>
      <c r="JP209" s="314">
        <f t="shared" si="1071"/>
        <v>0</v>
      </c>
      <c r="JQ209" s="314">
        <f t="shared" si="1070"/>
        <v>0</v>
      </c>
      <c r="JR209" s="314">
        <f t="shared" si="1070"/>
        <v>0</v>
      </c>
      <c r="JS209" s="314">
        <f t="shared" ref="JS209:JT209" si="1072">+JS207+JS208</f>
        <v>0</v>
      </c>
      <c r="JT209" s="314">
        <f t="shared" si="1072"/>
        <v>0</v>
      </c>
      <c r="JU209" s="314">
        <f t="shared" ref="JU209:JV209" si="1073">+JU207+JU208</f>
        <v>0</v>
      </c>
      <c r="JV209" s="314">
        <f t="shared" si="1073"/>
        <v>0</v>
      </c>
      <c r="JW209" s="314">
        <f t="shared" si="1070"/>
        <v>0</v>
      </c>
      <c r="JX209" s="314">
        <f t="shared" ref="JX209:KK209" si="1074">+JX207+JX208</f>
        <v>0</v>
      </c>
      <c r="JY209" s="314">
        <f t="shared" si="1074"/>
        <v>0</v>
      </c>
      <c r="JZ209" s="314">
        <f t="shared" si="1074"/>
        <v>0</v>
      </c>
      <c r="KA209" s="314">
        <f t="shared" si="1074"/>
        <v>0</v>
      </c>
      <c r="KB209" s="314">
        <f t="shared" si="1074"/>
        <v>0</v>
      </c>
      <c r="KC209" s="314">
        <f t="shared" si="1074"/>
        <v>0</v>
      </c>
      <c r="KD209" s="314">
        <f t="shared" ref="KD209" si="1075">+KD207+KD208</f>
        <v>0</v>
      </c>
      <c r="KE209" s="314">
        <f t="shared" si="1074"/>
        <v>0</v>
      </c>
      <c r="KF209" s="314">
        <f t="shared" si="1074"/>
        <v>0</v>
      </c>
      <c r="KG209" s="314">
        <f t="shared" si="1074"/>
        <v>0</v>
      </c>
      <c r="KH209" s="314">
        <f t="shared" si="1074"/>
        <v>0</v>
      </c>
      <c r="KI209" s="314">
        <f t="shared" si="1074"/>
        <v>0</v>
      </c>
      <c r="KJ209" s="314">
        <f t="shared" si="1074"/>
        <v>0</v>
      </c>
      <c r="KK209" s="315">
        <f t="shared" si="1074"/>
        <v>71486350.650000006</v>
      </c>
      <c r="KL209" s="234"/>
      <c r="KN209" s="314">
        <f>+KN207+KN208</f>
        <v>139655128.45499998</v>
      </c>
      <c r="KO209" s="314">
        <f t="shared" ref="KO209:LB209" si="1076">+KO207+KO208</f>
        <v>20372610.734999999</v>
      </c>
      <c r="KP209" s="314">
        <f t="shared" ref="KP209:KS209" si="1077">+KP207+KP208</f>
        <v>0</v>
      </c>
      <c r="KQ209" s="314">
        <f t="shared" si="1077"/>
        <v>139655128.45499998</v>
      </c>
      <c r="KR209" s="314">
        <f t="shared" si="1077"/>
        <v>0</v>
      </c>
      <c r="KS209" s="314">
        <f t="shared" si="1077"/>
        <v>38146553.234999999</v>
      </c>
      <c r="KT209" s="314">
        <f t="shared" si="1076"/>
        <v>0</v>
      </c>
      <c r="KU209" s="314">
        <f t="shared" si="1076"/>
        <v>0</v>
      </c>
      <c r="KV209" s="314">
        <f t="shared" si="1076"/>
        <v>0</v>
      </c>
      <c r="KW209" s="314">
        <f t="shared" si="1076"/>
        <v>0</v>
      </c>
      <c r="KX209" s="314">
        <f t="shared" ref="KX209:LA209" si="1078">+KX207+KX208</f>
        <v>0</v>
      </c>
      <c r="KY209" s="314">
        <f t="shared" si="1078"/>
        <v>0</v>
      </c>
      <c r="KZ209" s="314">
        <f t="shared" si="1078"/>
        <v>0</v>
      </c>
      <c r="LA209" s="314">
        <f t="shared" si="1078"/>
        <v>0</v>
      </c>
      <c r="LB209" s="314">
        <f t="shared" si="1076"/>
        <v>0</v>
      </c>
      <c r="LC209" s="314">
        <f t="shared" ref="LC209:LE209" si="1079">+LC207+LC208</f>
        <v>0</v>
      </c>
      <c r="LD209" s="314">
        <f t="shared" ref="LD209:LR209" si="1080">+LD207+LD208</f>
        <v>0</v>
      </c>
      <c r="LE209" s="314">
        <f t="shared" si="1079"/>
        <v>0</v>
      </c>
      <c r="LF209" s="314">
        <f t="shared" si="1080"/>
        <v>0</v>
      </c>
      <c r="LG209" s="314">
        <f t="shared" si="1080"/>
        <v>0</v>
      </c>
      <c r="LH209" s="314">
        <f t="shared" si="1080"/>
        <v>0</v>
      </c>
      <c r="LI209" s="314">
        <f t="shared" si="1080"/>
        <v>0</v>
      </c>
      <c r="LJ209" s="314">
        <f t="shared" si="1080"/>
        <v>0</v>
      </c>
      <c r="LK209" s="314">
        <f t="shared" ref="LK209" si="1081">+LK207+LK208</f>
        <v>0</v>
      </c>
      <c r="LL209" s="314">
        <f t="shared" si="1080"/>
        <v>0</v>
      </c>
      <c r="LM209" s="314">
        <f t="shared" si="1080"/>
        <v>0</v>
      </c>
      <c r="LN209" s="314">
        <f t="shared" si="1080"/>
        <v>0</v>
      </c>
      <c r="LO209" s="314">
        <f t="shared" si="1080"/>
        <v>0</v>
      </c>
      <c r="LP209" s="314">
        <f t="shared" si="1080"/>
        <v>0</v>
      </c>
      <c r="LQ209" s="314">
        <f t="shared" si="1080"/>
        <v>0</v>
      </c>
      <c r="LR209" s="315">
        <f t="shared" si="1080"/>
        <v>38146553.234999999</v>
      </c>
      <c r="LS209" s="316"/>
      <c r="LU209" s="314">
        <f>+LU207+LU208</f>
        <v>251767285.14000002</v>
      </c>
      <c r="LV209" s="314">
        <f t="shared" ref="LV209:MI209" si="1082">+LV207+LV208</f>
        <v>251767285.14000002</v>
      </c>
      <c r="LW209" s="314">
        <f t="shared" ref="LW209:LZ209" si="1083">+LW207+LW208</f>
        <v>0</v>
      </c>
      <c r="LX209" s="314">
        <f t="shared" si="1083"/>
        <v>251767285.14000002</v>
      </c>
      <c r="LY209" s="314">
        <f t="shared" si="1083"/>
        <v>0</v>
      </c>
      <c r="LZ209" s="314">
        <f t="shared" si="1083"/>
        <v>251767285.14000002</v>
      </c>
      <c r="MA209" s="314">
        <f t="shared" si="1082"/>
        <v>0</v>
      </c>
      <c r="MB209" s="314">
        <f t="shared" si="1082"/>
        <v>0</v>
      </c>
      <c r="MC209" s="314">
        <f t="shared" si="1082"/>
        <v>0</v>
      </c>
      <c r="MD209" s="314">
        <f t="shared" si="1082"/>
        <v>0</v>
      </c>
      <c r="ME209" s="314">
        <f t="shared" ref="ME209:MH209" si="1084">+ME207+ME208</f>
        <v>0</v>
      </c>
      <c r="MF209" s="314">
        <f t="shared" si="1084"/>
        <v>0</v>
      </c>
      <c r="MG209" s="314">
        <f t="shared" si="1084"/>
        <v>0</v>
      </c>
      <c r="MH209" s="314">
        <f t="shared" si="1084"/>
        <v>0</v>
      </c>
      <c r="MI209" s="314">
        <f t="shared" si="1082"/>
        <v>0</v>
      </c>
      <c r="MJ209" s="314">
        <f t="shared" ref="MJ209:ML209" si="1085">+MJ207+MJ208</f>
        <v>0</v>
      </c>
      <c r="MK209" s="314">
        <f t="shared" ref="MK209:MY209" si="1086">+MK207+MK208</f>
        <v>0</v>
      </c>
      <c r="ML209" s="314">
        <f t="shared" si="1085"/>
        <v>0</v>
      </c>
      <c r="MM209" s="314">
        <f t="shared" si="1086"/>
        <v>0</v>
      </c>
      <c r="MN209" s="314">
        <f t="shared" si="1086"/>
        <v>0</v>
      </c>
      <c r="MO209" s="314">
        <f t="shared" si="1086"/>
        <v>0</v>
      </c>
      <c r="MP209" s="314">
        <f t="shared" si="1086"/>
        <v>0</v>
      </c>
      <c r="MQ209" s="314">
        <f t="shared" si="1086"/>
        <v>0</v>
      </c>
      <c r="MR209" s="314">
        <f t="shared" ref="MR209" si="1087">+MR207+MR208</f>
        <v>0</v>
      </c>
      <c r="MS209" s="314">
        <f t="shared" si="1086"/>
        <v>0</v>
      </c>
      <c r="MT209" s="314">
        <f t="shared" si="1086"/>
        <v>0</v>
      </c>
      <c r="MU209" s="314">
        <f t="shared" si="1086"/>
        <v>0</v>
      </c>
      <c r="MV209" s="314">
        <f t="shared" si="1086"/>
        <v>0</v>
      </c>
      <c r="MW209" s="314">
        <f t="shared" si="1086"/>
        <v>0</v>
      </c>
      <c r="MX209" s="314">
        <f t="shared" si="1086"/>
        <v>0</v>
      </c>
      <c r="MY209" s="315">
        <f t="shared" si="1086"/>
        <v>251767285.14000002</v>
      </c>
      <c r="MZ209" s="316"/>
      <c r="NB209" s="314">
        <f>+NB207+NB208</f>
        <v>822424457.29499996</v>
      </c>
      <c r="NC209" s="314">
        <f t="shared" ref="NC209:NR209" si="1088">+NC207+NC208</f>
        <v>0</v>
      </c>
      <c r="ND209" s="314">
        <f t="shared" si="1088"/>
        <v>0</v>
      </c>
      <c r="NE209" s="314">
        <f t="shared" si="1088"/>
        <v>822424457.29499996</v>
      </c>
      <c r="NF209" s="314">
        <f t="shared" si="1088"/>
        <v>0</v>
      </c>
      <c r="NG209" s="314">
        <f t="shared" si="1088"/>
        <v>0</v>
      </c>
      <c r="NH209" s="314">
        <f t="shared" ref="NH209:NK209" si="1089">+NH207+NH208</f>
        <v>0</v>
      </c>
      <c r="NI209" s="314">
        <f t="shared" si="1089"/>
        <v>0</v>
      </c>
      <c r="NJ209" s="314">
        <f t="shared" si="1089"/>
        <v>0</v>
      </c>
      <c r="NK209" s="314">
        <f t="shared" si="1089"/>
        <v>0</v>
      </c>
      <c r="NL209" s="314">
        <f t="shared" si="1088"/>
        <v>0</v>
      </c>
      <c r="NM209" s="314">
        <f t="shared" si="1088"/>
        <v>0</v>
      </c>
      <c r="NN209" s="314">
        <f t="shared" ref="NN209:NO209" si="1090">+NN207+NN208</f>
        <v>0</v>
      </c>
      <c r="NO209" s="314">
        <f t="shared" si="1090"/>
        <v>0</v>
      </c>
      <c r="NP209" s="314">
        <f t="shared" ref="NP209:NQ209" si="1091">+NP207+NP208</f>
        <v>0</v>
      </c>
      <c r="NQ209" s="314">
        <f t="shared" si="1091"/>
        <v>0</v>
      </c>
      <c r="NR209" s="314">
        <f t="shared" si="1088"/>
        <v>0</v>
      </c>
      <c r="NS209" s="314">
        <f t="shared" ref="NS209:OF209" si="1092">+NS207+NS208</f>
        <v>0</v>
      </c>
      <c r="NT209" s="314">
        <f t="shared" si="1092"/>
        <v>0</v>
      </c>
      <c r="NU209" s="314">
        <f t="shared" si="1092"/>
        <v>0</v>
      </c>
      <c r="NV209" s="314">
        <f t="shared" si="1092"/>
        <v>0</v>
      </c>
      <c r="NW209" s="314">
        <f t="shared" si="1092"/>
        <v>0</v>
      </c>
      <c r="NX209" s="314">
        <f t="shared" si="1092"/>
        <v>0</v>
      </c>
      <c r="NY209" s="314">
        <f t="shared" ref="NY209" si="1093">+NY207+NY208</f>
        <v>0</v>
      </c>
      <c r="NZ209" s="314">
        <f t="shared" si="1092"/>
        <v>0</v>
      </c>
      <c r="OA209" s="314">
        <f t="shared" si="1092"/>
        <v>0</v>
      </c>
      <c r="OB209" s="314">
        <f t="shared" si="1092"/>
        <v>0</v>
      </c>
      <c r="OC209" s="314">
        <f t="shared" si="1092"/>
        <v>0</v>
      </c>
      <c r="OD209" s="314">
        <f t="shared" si="1092"/>
        <v>0</v>
      </c>
      <c r="OE209" s="314">
        <f t="shared" si="1092"/>
        <v>0</v>
      </c>
      <c r="OF209" s="315">
        <f t="shared" si="1092"/>
        <v>822424457.29499996</v>
      </c>
      <c r="OG209" s="316"/>
      <c r="OI209" s="314">
        <f>+OI207+OI208</f>
        <v>1194052816.9349999</v>
      </c>
      <c r="OJ209" s="314">
        <f t="shared" ref="OJ209:OY209" si="1094">+OJ207+OJ208</f>
        <v>1194052816.9349999</v>
      </c>
      <c r="OK209" s="314">
        <f t="shared" si="1094"/>
        <v>0</v>
      </c>
      <c r="OL209" s="314">
        <f t="shared" si="1094"/>
        <v>1194052816.9349999</v>
      </c>
      <c r="OM209" s="314">
        <f t="shared" si="1094"/>
        <v>0</v>
      </c>
      <c r="ON209" s="314">
        <f t="shared" si="1094"/>
        <v>0</v>
      </c>
      <c r="OO209" s="314">
        <f t="shared" ref="OO209:OR209" si="1095">+OO207+OO208</f>
        <v>0</v>
      </c>
      <c r="OP209" s="314">
        <f t="shared" si="1095"/>
        <v>0</v>
      </c>
      <c r="OQ209" s="314">
        <f t="shared" si="1095"/>
        <v>0</v>
      </c>
      <c r="OR209" s="314">
        <f t="shared" si="1095"/>
        <v>0</v>
      </c>
      <c r="OS209" s="314">
        <f t="shared" si="1094"/>
        <v>0</v>
      </c>
      <c r="OT209" s="314">
        <f t="shared" si="1094"/>
        <v>0</v>
      </c>
      <c r="OU209" s="314">
        <f t="shared" ref="OU209:OV209" si="1096">+OU207+OU208</f>
        <v>0</v>
      </c>
      <c r="OV209" s="314">
        <f t="shared" si="1096"/>
        <v>0</v>
      </c>
      <c r="OW209" s="314">
        <f t="shared" ref="OW209:OX209" si="1097">+OW207+OW208</f>
        <v>0</v>
      </c>
      <c r="OX209" s="314">
        <f t="shared" si="1097"/>
        <v>0</v>
      </c>
      <c r="OY209" s="314">
        <f t="shared" si="1094"/>
        <v>0</v>
      </c>
      <c r="OZ209" s="314">
        <f t="shared" ref="OZ209:PM209" si="1098">+OZ207+OZ208</f>
        <v>0</v>
      </c>
      <c r="PA209" s="314">
        <f t="shared" si="1098"/>
        <v>0</v>
      </c>
      <c r="PB209" s="314">
        <f t="shared" si="1098"/>
        <v>0</v>
      </c>
      <c r="PC209" s="314">
        <f t="shared" si="1098"/>
        <v>0</v>
      </c>
      <c r="PD209" s="314">
        <f t="shared" si="1098"/>
        <v>0</v>
      </c>
      <c r="PE209" s="314">
        <f t="shared" si="1098"/>
        <v>0</v>
      </c>
      <c r="PF209" s="314">
        <f t="shared" ref="PF209" si="1099">+PF207+PF208</f>
        <v>0</v>
      </c>
      <c r="PG209" s="314">
        <f t="shared" si="1098"/>
        <v>0</v>
      </c>
      <c r="PH209" s="314">
        <f t="shared" si="1098"/>
        <v>0</v>
      </c>
      <c r="PI209" s="314">
        <f t="shared" si="1098"/>
        <v>0</v>
      </c>
      <c r="PJ209" s="314">
        <f t="shared" si="1098"/>
        <v>0</v>
      </c>
      <c r="PK209" s="314">
        <f t="shared" si="1098"/>
        <v>0</v>
      </c>
      <c r="PL209" s="314">
        <f t="shared" si="1098"/>
        <v>0</v>
      </c>
      <c r="PM209" s="315">
        <f t="shared" si="1098"/>
        <v>1194052816.9349999</v>
      </c>
      <c r="PN209" s="316"/>
      <c r="PP209" s="314">
        <f>+PP207+PP208</f>
        <v>1612582426.895</v>
      </c>
      <c r="PQ209" s="314">
        <f t="shared" ref="PQ209:QD209" si="1100">+PQ207+PQ208</f>
        <v>0</v>
      </c>
      <c r="PR209" s="314">
        <f t="shared" ref="PR209:PU209" si="1101">+PR207+PR208</f>
        <v>0</v>
      </c>
      <c r="PS209" s="314">
        <f t="shared" si="1101"/>
        <v>0</v>
      </c>
      <c r="PT209" s="314">
        <f t="shared" si="1101"/>
        <v>0</v>
      </c>
      <c r="PU209" s="314">
        <f t="shared" si="1101"/>
        <v>0</v>
      </c>
      <c r="PV209" s="314">
        <f t="shared" si="1100"/>
        <v>0</v>
      </c>
      <c r="PW209" s="314">
        <f t="shared" si="1100"/>
        <v>0</v>
      </c>
      <c r="PX209" s="314">
        <f t="shared" si="1100"/>
        <v>0</v>
      </c>
      <c r="PY209" s="314">
        <f t="shared" si="1100"/>
        <v>0</v>
      </c>
      <c r="PZ209" s="314">
        <f t="shared" ref="PZ209:QC209" si="1102">+PZ207+PZ208</f>
        <v>0</v>
      </c>
      <c r="QA209" s="314">
        <f t="shared" si="1102"/>
        <v>0</v>
      </c>
      <c r="QB209" s="314">
        <f t="shared" si="1102"/>
        <v>0</v>
      </c>
      <c r="QC209" s="314">
        <f t="shared" si="1102"/>
        <v>0</v>
      </c>
      <c r="QD209" s="314">
        <f t="shared" si="1100"/>
        <v>0</v>
      </c>
      <c r="QE209" s="314">
        <f t="shared" ref="QE209:QG209" si="1103">+QE207+QE208</f>
        <v>0</v>
      </c>
      <c r="QF209" s="314">
        <f t="shared" ref="QF209:QT209" si="1104">+QF207+QF208</f>
        <v>0</v>
      </c>
      <c r="QG209" s="314">
        <f t="shared" si="1103"/>
        <v>0</v>
      </c>
      <c r="QH209" s="314">
        <f t="shared" si="1104"/>
        <v>0</v>
      </c>
      <c r="QI209" s="314">
        <f t="shared" si="1104"/>
        <v>0</v>
      </c>
      <c r="QJ209" s="314">
        <f t="shared" si="1104"/>
        <v>0</v>
      </c>
      <c r="QK209" s="314">
        <f t="shared" si="1104"/>
        <v>0</v>
      </c>
      <c r="QL209" s="314">
        <f t="shared" si="1104"/>
        <v>0</v>
      </c>
      <c r="QM209" s="314">
        <f t="shared" ref="QM209" si="1105">+QM207+QM208</f>
        <v>0</v>
      </c>
      <c r="QN209" s="314">
        <f t="shared" si="1104"/>
        <v>0</v>
      </c>
      <c r="QO209" s="314">
        <f t="shared" si="1104"/>
        <v>0</v>
      </c>
      <c r="QP209" s="314">
        <f t="shared" si="1104"/>
        <v>0</v>
      </c>
      <c r="QQ209" s="314">
        <f t="shared" si="1104"/>
        <v>0</v>
      </c>
      <c r="QR209" s="314">
        <f t="shared" si="1104"/>
        <v>0</v>
      </c>
      <c r="QS209" s="314">
        <f t="shared" si="1104"/>
        <v>0</v>
      </c>
      <c r="QT209" s="315">
        <f t="shared" si="1104"/>
        <v>1612582426.895</v>
      </c>
      <c r="QU209" s="235"/>
      <c r="QV209" s="235"/>
      <c r="QW209" s="314">
        <f>+QW207+QW208</f>
        <v>0</v>
      </c>
      <c r="QX209" s="314">
        <f t="shared" ref="QX209:RM209" si="1106">+QX207+QX208</f>
        <v>0</v>
      </c>
      <c r="QY209" s="314">
        <f t="shared" si="1106"/>
        <v>0</v>
      </c>
      <c r="QZ209" s="314">
        <f t="shared" si="1106"/>
        <v>0</v>
      </c>
      <c r="RA209" s="314">
        <f t="shared" si="1106"/>
        <v>0</v>
      </c>
      <c r="RB209" s="314">
        <f t="shared" si="1106"/>
        <v>0</v>
      </c>
      <c r="RC209" s="314">
        <f t="shared" ref="RC209:RF209" si="1107">+RC207+RC208</f>
        <v>0</v>
      </c>
      <c r="RD209" s="314">
        <f t="shared" si="1107"/>
        <v>0</v>
      </c>
      <c r="RE209" s="314">
        <f t="shared" si="1107"/>
        <v>0</v>
      </c>
      <c r="RF209" s="314">
        <f t="shared" si="1107"/>
        <v>0</v>
      </c>
      <c r="RG209" s="314">
        <f t="shared" si="1106"/>
        <v>0</v>
      </c>
      <c r="RH209" s="314">
        <f t="shared" si="1106"/>
        <v>0</v>
      </c>
      <c r="RI209" s="314">
        <f t="shared" ref="RI209:RJ209" si="1108">+RI207+RI208</f>
        <v>0</v>
      </c>
      <c r="RJ209" s="314">
        <f t="shared" si="1108"/>
        <v>0</v>
      </c>
      <c r="RK209" s="314">
        <f t="shared" ref="RK209:RL209" si="1109">+RK207+RK208</f>
        <v>0</v>
      </c>
      <c r="RL209" s="314">
        <f t="shared" si="1109"/>
        <v>0</v>
      </c>
      <c r="RM209" s="314">
        <f t="shared" si="1106"/>
        <v>0</v>
      </c>
      <c r="RN209" s="314">
        <f t="shared" ref="RN209:SA209" si="1110">+RN207+RN208</f>
        <v>0</v>
      </c>
      <c r="RO209" s="314">
        <f t="shared" si="1110"/>
        <v>0</v>
      </c>
      <c r="RP209" s="314">
        <f t="shared" si="1110"/>
        <v>0</v>
      </c>
      <c r="RQ209" s="314">
        <f t="shared" si="1110"/>
        <v>0</v>
      </c>
      <c r="RR209" s="314">
        <f t="shared" si="1110"/>
        <v>0</v>
      </c>
      <c r="RS209" s="314">
        <f t="shared" si="1110"/>
        <v>0</v>
      </c>
      <c r="RT209" s="314">
        <f t="shared" ref="RT209" si="1111">+RT207+RT208</f>
        <v>0</v>
      </c>
      <c r="RU209" s="314">
        <f t="shared" si="1110"/>
        <v>0</v>
      </c>
      <c r="RV209" s="314">
        <f t="shared" si="1110"/>
        <v>0</v>
      </c>
      <c r="RW209" s="314">
        <f t="shared" si="1110"/>
        <v>0</v>
      </c>
      <c r="RX209" s="314">
        <f t="shared" si="1110"/>
        <v>0</v>
      </c>
      <c r="RY209" s="314">
        <f t="shared" si="1110"/>
        <v>0</v>
      </c>
      <c r="RZ209" s="314">
        <f t="shared" si="1110"/>
        <v>0</v>
      </c>
      <c r="SA209" s="314">
        <f t="shared" si="1110"/>
        <v>0</v>
      </c>
    </row>
    <row r="210" spans="1:495" ht="15" hidden="1" outlineLevel="1">
      <c r="A210" s="603">
        <f t="shared" si="1028"/>
        <v>198</v>
      </c>
      <c r="B210" s="264" t="s">
        <v>143</v>
      </c>
      <c r="C210" s="267">
        <f>+C209*HLOOKUP($C$2,Standard_data!$C$5:$R$10,6,FALSE)</f>
        <v>0</v>
      </c>
      <c r="D210" s="270">
        <f>+D209*HLOOKUP($C$2,Standard_data!$C$5:$R$10,6,FALSE)</f>
        <v>0</v>
      </c>
      <c r="E210" s="270">
        <f>+E209*HLOOKUP($C$2,Standard_data!$C$5:$R$10,6,FALSE)</f>
        <v>0</v>
      </c>
      <c r="F210" s="270">
        <f>+F209*HLOOKUP($C$2,Standard_data!$C$5:$R$10,6,FALSE)</f>
        <v>0</v>
      </c>
      <c r="G210" s="270">
        <f>+G209*HLOOKUP($C$2,Standard_data!$C$5:$R$10,6,FALSE)</f>
        <v>0</v>
      </c>
      <c r="H210" s="270">
        <f>+H209*HLOOKUP($C$2,Standard_data!$C$5:$R$10,6,FALSE)</f>
        <v>0</v>
      </c>
      <c r="I210" s="270">
        <f>+I209*HLOOKUP($C$2,Standard_data!$C$5:$R$10,6,FALSE)</f>
        <v>0</v>
      </c>
      <c r="J210" s="270">
        <f>+J209*HLOOKUP($C$2,Standard_data!$C$5:$R$10,6,FALSE)</f>
        <v>0</v>
      </c>
      <c r="K210" s="270">
        <f>+K209*HLOOKUP($C$2,Standard_data!$C$5:$R$10,6,FALSE)</f>
        <v>0</v>
      </c>
      <c r="L210" s="270">
        <f>+L209*HLOOKUP($C$2,Standard_data!$C$5:$R$10,6,FALSE)</f>
        <v>0</v>
      </c>
      <c r="M210" s="270">
        <f>+M209*HLOOKUP($C$2,Standard_data!$C$5:$R$10,6,FALSE)</f>
        <v>0</v>
      </c>
      <c r="N210" s="270">
        <f>+N209*HLOOKUP($C$2,Standard_data!$C$5:$R$10,6,FALSE)</f>
        <v>0</v>
      </c>
      <c r="O210" s="270">
        <f>+O209*HLOOKUP($C$2,Standard_data!$C$5:$R$10,6,FALSE)</f>
        <v>0</v>
      </c>
      <c r="P210" s="270">
        <f>+P209*HLOOKUP($C$2,Standard_data!$C$5:$R$10,6,FALSE)</f>
        <v>0</v>
      </c>
      <c r="Q210" s="270">
        <f>+Q209*HLOOKUP($C$2,Standard_data!$C$5:$R$10,6,FALSE)</f>
        <v>0</v>
      </c>
      <c r="R210" s="270">
        <f>+R209*HLOOKUP($C$2,Standard_data!$C$5:$R$10,6,FALSE)</f>
        <v>0</v>
      </c>
      <c r="S210" s="270">
        <f>+S209*HLOOKUP($C$2,Standard_data!$C$5:$R$10,6,FALSE)</f>
        <v>0</v>
      </c>
      <c r="T210" s="270">
        <f>+T209*HLOOKUP($C$2,Standard_data!$C$5:$R$10,6,FALSE)</f>
        <v>0</v>
      </c>
      <c r="U210" s="270">
        <f>+U209*HLOOKUP($C$2,Standard_data!$C$5:$R$10,6,FALSE)</f>
        <v>0</v>
      </c>
      <c r="V210" s="270">
        <f>+V209*HLOOKUP($C$2,Standard_data!$C$5:$R$10,6,FALSE)</f>
        <v>0</v>
      </c>
      <c r="W210" s="270">
        <f>+W209*HLOOKUP($C$2,Standard_data!$C$5:$R$10,6,FALSE)</f>
        <v>0</v>
      </c>
      <c r="X210" s="270">
        <f>+X209*HLOOKUP($C$2,Standard_data!$C$5:$R$10,6,FALSE)</f>
        <v>0</v>
      </c>
      <c r="Y210" s="270">
        <f>+Y209*HLOOKUP($C$2,Standard_data!$C$5:$R$10,6,FALSE)</f>
        <v>0</v>
      </c>
      <c r="Z210" s="270">
        <f>+Z209*HLOOKUP($C$2,Standard_data!$C$5:$R$10,6,FALSE)</f>
        <v>0</v>
      </c>
      <c r="AA210" s="270">
        <f>+AA209*HLOOKUP($C$2,Standard_data!$C$5:$R$10,6,FALSE)</f>
        <v>0</v>
      </c>
      <c r="AB210" s="270">
        <f>+AB209*HLOOKUP($C$2,Standard_data!$C$5:$R$10,6,FALSE)</f>
        <v>0</v>
      </c>
      <c r="AC210" s="270">
        <f>+AC209*HLOOKUP($C$2,Standard_data!$C$5:$R$10,6,FALSE)</f>
        <v>0</v>
      </c>
      <c r="AD210" s="270">
        <f>+AD209*HLOOKUP($C$2,Standard_data!$C$5:$R$10,6,FALSE)</f>
        <v>0</v>
      </c>
      <c r="AE210" s="270">
        <f>+AE209*HLOOKUP($C$2,Standard_data!$C$5:$R$10,6,FALSE)</f>
        <v>0</v>
      </c>
      <c r="AF210" s="270">
        <f>+AF209*HLOOKUP($C$2,Standard_data!$C$5:$R$10,6,FALSE)</f>
        <v>0</v>
      </c>
      <c r="AG210" s="270">
        <f>+AG209*HLOOKUP($C$2,Standard_data!$C$5:$R$10,6,FALSE)</f>
        <v>0</v>
      </c>
      <c r="AH210" s="275"/>
      <c r="AI210" s="255"/>
      <c r="AJ210" s="270">
        <f>+AJ209*HLOOKUP($AJ$2,Standard_data!$C$5:$R$10,6,FALSE)</f>
        <v>0</v>
      </c>
      <c r="AK210" s="270">
        <f>+AK209*HLOOKUP($AJ$2,Standard_data!$C$5:$R$10,6,FALSE)</f>
        <v>0</v>
      </c>
      <c r="AL210" s="270">
        <f>+AL209*HLOOKUP($AJ$2,Standard_data!$C$5:$R$10,6,FALSE)</f>
        <v>0</v>
      </c>
      <c r="AM210" s="270">
        <f>+AM209*HLOOKUP($AJ$2,Standard_data!$C$5:$R$10,6,FALSE)</f>
        <v>0</v>
      </c>
      <c r="AN210" s="270">
        <f>+AN209*HLOOKUP($AJ$2,Standard_data!$C$5:$R$10,6,FALSE)</f>
        <v>0</v>
      </c>
      <c r="AO210" s="270">
        <f>+AO209*HLOOKUP($AJ$2,Standard_data!$C$5:$R$10,6,FALSE)</f>
        <v>0</v>
      </c>
      <c r="AP210" s="270">
        <f>+AP209*HLOOKUP($AJ$2,Standard_data!$C$5:$R$10,6,FALSE)</f>
        <v>0</v>
      </c>
      <c r="AQ210" s="270">
        <f>+AQ209*HLOOKUP($AJ$2,Standard_data!$C$5:$R$10,6,FALSE)</f>
        <v>0</v>
      </c>
      <c r="AR210" s="270">
        <f>+AR209*HLOOKUP($AJ$2,Standard_data!$C$5:$R$10,6,FALSE)</f>
        <v>0</v>
      </c>
      <c r="AS210" s="270">
        <f>+AS209*HLOOKUP($AJ$2,Standard_data!$C$5:$R$10,6,FALSE)</f>
        <v>0</v>
      </c>
      <c r="AT210" s="270">
        <f>+AT209*HLOOKUP($AJ$2,Standard_data!$C$5:$R$10,6,FALSE)</f>
        <v>0</v>
      </c>
      <c r="AU210" s="270">
        <f>+AU209*HLOOKUP($AJ$2,Standard_data!$C$5:$R$10,6,FALSE)</f>
        <v>0</v>
      </c>
      <c r="AV210" s="270">
        <f>+AV209*HLOOKUP($AJ$2,Standard_data!$C$5:$R$10,6,FALSE)</f>
        <v>0</v>
      </c>
      <c r="AW210" s="270">
        <f>+AW209*HLOOKUP($AJ$2,Standard_data!$C$5:$R$10,6,FALSE)</f>
        <v>0</v>
      </c>
      <c r="AX210" s="270">
        <f>+AX209*HLOOKUP($AJ$2,Standard_data!$C$5:$R$10,6,FALSE)</f>
        <v>0</v>
      </c>
      <c r="AY210" s="270">
        <f>+AY209*HLOOKUP($AJ$2,Standard_data!$C$5:$R$10,6,FALSE)</f>
        <v>0</v>
      </c>
      <c r="AZ210" s="270">
        <f>+AZ209*HLOOKUP($AJ$2,Standard_data!$C$5:$R$10,6,FALSE)</f>
        <v>0</v>
      </c>
      <c r="BA210" s="270">
        <f>+BA209*HLOOKUP($AJ$2,Standard_data!$C$5:$R$10,6,FALSE)</f>
        <v>0</v>
      </c>
      <c r="BB210" s="270">
        <f>+BB209*HLOOKUP($AJ$2,Standard_data!$C$5:$R$10,6,FALSE)</f>
        <v>0</v>
      </c>
      <c r="BC210" s="270">
        <f>+BC209*HLOOKUP($AJ$2,Standard_data!$C$5:$R$10,6,FALSE)</f>
        <v>0</v>
      </c>
      <c r="BD210" s="270">
        <f>+BD209*HLOOKUP($AJ$2,Standard_data!$C$5:$R$10,6,FALSE)</f>
        <v>0</v>
      </c>
      <c r="BE210" s="270">
        <f>+BE209*HLOOKUP($AJ$2,Standard_data!$C$5:$R$10,6,FALSE)</f>
        <v>0</v>
      </c>
      <c r="BF210" s="270">
        <f>+BF209*HLOOKUP($AJ$2,Standard_data!$C$5:$R$10,6,FALSE)</f>
        <v>0</v>
      </c>
      <c r="BG210" s="270">
        <f>+BG209*HLOOKUP($AJ$2,Standard_data!$C$5:$R$10,6,FALSE)</f>
        <v>0</v>
      </c>
      <c r="BH210" s="270">
        <f>+BH209*HLOOKUP($AJ$2,Standard_data!$C$5:$R$10,6,FALSE)</f>
        <v>0</v>
      </c>
      <c r="BI210" s="270">
        <f>+BI209*HLOOKUP($AJ$2,Standard_data!$C$5:$R$10,6,FALSE)</f>
        <v>0</v>
      </c>
      <c r="BJ210" s="270">
        <f>+BJ209*HLOOKUP($AJ$2,Standard_data!$C$5:$R$10,6,FALSE)</f>
        <v>0</v>
      </c>
      <c r="BK210" s="270">
        <f>+BK209*HLOOKUP($AJ$2,Standard_data!$C$5:$R$10,6,FALSE)</f>
        <v>0</v>
      </c>
      <c r="BL210" s="270">
        <f>+BL209*HLOOKUP($AJ$2,Standard_data!$C$5:$R$10,6,FALSE)</f>
        <v>0</v>
      </c>
      <c r="BM210" s="270">
        <f>+BM209*HLOOKUP($AJ$2,Standard_data!$C$5:$R$10,6,FALSE)</f>
        <v>0</v>
      </c>
      <c r="BN210" s="270">
        <f>+BN209*HLOOKUP($AJ$2,Standard_data!$C$5:$R$10,6,FALSE)</f>
        <v>0</v>
      </c>
      <c r="BO210" s="275"/>
      <c r="BP210" s="255"/>
      <c r="BQ210" s="270">
        <f>+BQ209*HLOOKUP($BQ$2,Standard_data!$C$5:$R$10,6,FALSE)</f>
        <v>0</v>
      </c>
      <c r="BR210" s="270">
        <f>+BR209*HLOOKUP($BQ$2,Standard_data!$C$5:$R$10,6,FALSE)</f>
        <v>0</v>
      </c>
      <c r="BS210" s="270">
        <f>+BS209*HLOOKUP($BQ$2,Standard_data!$C$5:$R$10,6,FALSE)</f>
        <v>0</v>
      </c>
      <c r="BT210" s="270">
        <f>+BT209*HLOOKUP($BQ$2,Standard_data!$C$5:$R$10,6,FALSE)</f>
        <v>0</v>
      </c>
      <c r="BU210" s="270">
        <f>+BU209*HLOOKUP($BQ$2,Standard_data!$C$5:$R$10,6,FALSE)</f>
        <v>0</v>
      </c>
      <c r="BV210" s="270">
        <f>+BV209*HLOOKUP($BQ$2,Standard_data!$C$5:$R$10,6,FALSE)</f>
        <v>0</v>
      </c>
      <c r="BW210" s="270">
        <f>+BW209*HLOOKUP($BQ$2,Standard_data!$C$5:$R$10,6,FALSE)</f>
        <v>0</v>
      </c>
      <c r="BX210" s="270">
        <f>+BX209*HLOOKUP($BQ$2,Standard_data!$C$5:$R$10,6,FALSE)</f>
        <v>0</v>
      </c>
      <c r="BY210" s="270">
        <f>+BY209*HLOOKUP($BQ$2,Standard_data!$C$5:$R$10,6,FALSE)</f>
        <v>0</v>
      </c>
      <c r="BZ210" s="270">
        <f>+BZ209*HLOOKUP($BQ$2,Standard_data!$C$5:$R$10,6,FALSE)</f>
        <v>0</v>
      </c>
      <c r="CA210" s="270">
        <f>+CA209*HLOOKUP($BQ$2,Standard_data!$C$5:$R$10,6,FALSE)</f>
        <v>0</v>
      </c>
      <c r="CB210" s="270">
        <f>+CB209*HLOOKUP($BQ$2,Standard_data!$C$5:$R$10,6,FALSE)</f>
        <v>0</v>
      </c>
      <c r="CC210" s="270">
        <f>+CC209*HLOOKUP($BQ$2,Standard_data!$C$5:$R$10,6,FALSE)</f>
        <v>0</v>
      </c>
      <c r="CD210" s="270">
        <f>+CD209*HLOOKUP($BQ$2,Standard_data!$C$5:$R$10,6,FALSE)</f>
        <v>0</v>
      </c>
      <c r="CE210" s="270">
        <f>+CE209*HLOOKUP($BQ$2,Standard_data!$C$5:$R$10,6,FALSE)</f>
        <v>0</v>
      </c>
      <c r="CF210" s="270">
        <f>+CF209*HLOOKUP($BQ$2,Standard_data!$C$5:$R$10,6,FALSE)</f>
        <v>0</v>
      </c>
      <c r="CG210" s="270">
        <f>+CG209*HLOOKUP($BQ$2,Standard_data!$C$5:$R$10,6,FALSE)</f>
        <v>0</v>
      </c>
      <c r="CH210" s="270">
        <f>+CH209*HLOOKUP($BQ$2,Standard_data!$C$5:$R$10,6,FALSE)</f>
        <v>0</v>
      </c>
      <c r="CI210" s="270">
        <f>+CI209*HLOOKUP($BQ$2,Standard_data!$C$5:$R$10,6,FALSE)</f>
        <v>0</v>
      </c>
      <c r="CJ210" s="270">
        <f>+CJ209*HLOOKUP($BQ$2,Standard_data!$C$5:$R$10,6,FALSE)</f>
        <v>0</v>
      </c>
      <c r="CK210" s="270">
        <f>+CK209*HLOOKUP($BQ$2,Standard_data!$C$5:$R$10,6,FALSE)</f>
        <v>0</v>
      </c>
      <c r="CL210" s="270">
        <f>+CL209*HLOOKUP($BQ$2,Standard_data!$C$5:$R$10,6,FALSE)</f>
        <v>0</v>
      </c>
      <c r="CM210" s="270">
        <f>+CM209*HLOOKUP($BQ$2,Standard_data!$C$5:$R$10,6,FALSE)</f>
        <v>0</v>
      </c>
      <c r="CN210" s="270">
        <f>+CN209*HLOOKUP($BQ$2,Standard_data!$C$5:$R$10,6,FALSE)</f>
        <v>0</v>
      </c>
      <c r="CO210" s="270">
        <f>+CO209*HLOOKUP($BQ$2,Standard_data!$C$5:$R$10,6,FALSE)</f>
        <v>0</v>
      </c>
      <c r="CP210" s="270">
        <f>+CP209*HLOOKUP($BQ$2,Standard_data!$C$5:$R$10,6,FALSE)</f>
        <v>0</v>
      </c>
      <c r="CQ210" s="270">
        <f>+CQ209*HLOOKUP($BQ$2,Standard_data!$C$5:$R$10,6,FALSE)</f>
        <v>0</v>
      </c>
      <c r="CR210" s="270">
        <f>+CR209*HLOOKUP($BQ$2,Standard_data!$C$5:$R$10,6,FALSE)</f>
        <v>0</v>
      </c>
      <c r="CS210" s="270">
        <f>+CS209*HLOOKUP($BQ$2,Standard_data!$C$5:$R$10,6,FALSE)</f>
        <v>0</v>
      </c>
      <c r="CT210" s="270">
        <f>+CT209*HLOOKUP($BQ$2,Standard_data!$C$5:$R$10,6,FALSE)</f>
        <v>0</v>
      </c>
      <c r="CU210" s="270">
        <f>+CU209*HLOOKUP($BQ$2,Standard_data!$C$5:$R$10,6,FALSE)</f>
        <v>0</v>
      </c>
      <c r="CV210" s="275"/>
      <c r="CW210" s="255"/>
      <c r="CX210" s="270">
        <f>+CX209*HLOOKUP($CX$2,Standard_data!$C$5:$R$10,6,FALSE)</f>
        <v>0</v>
      </c>
      <c r="CY210" s="270">
        <f>+CY209*HLOOKUP($CX$2,Standard_data!$C$5:$R$10,6,FALSE)</f>
        <v>0</v>
      </c>
      <c r="CZ210" s="270">
        <f>+CZ209*HLOOKUP($CX$2,Standard_data!$C$5:$R$10,6,FALSE)</f>
        <v>0</v>
      </c>
      <c r="DA210" s="270">
        <f>+DA209*HLOOKUP($CX$2,Standard_data!$C$5:$R$10,6,FALSE)</f>
        <v>0</v>
      </c>
      <c r="DB210" s="270">
        <f>+DB209*HLOOKUP($CX$2,Standard_data!$C$5:$R$10,6,FALSE)</f>
        <v>0</v>
      </c>
      <c r="DC210" s="270">
        <f>+DC209*HLOOKUP($CX$2,Standard_data!$C$5:$R$10,6,FALSE)</f>
        <v>0</v>
      </c>
      <c r="DD210" s="270">
        <f>+DD209*HLOOKUP($CX$2,Standard_data!$C$5:$R$10,6,FALSE)</f>
        <v>0</v>
      </c>
      <c r="DE210" s="270">
        <f>+DE209*HLOOKUP($CX$2,Standard_data!$C$5:$R$10,6,FALSE)</f>
        <v>0</v>
      </c>
      <c r="DF210" s="270">
        <f>+DF209*HLOOKUP($CX$2,Standard_data!$C$5:$R$10,6,FALSE)</f>
        <v>0</v>
      </c>
      <c r="DG210" s="270">
        <f>+DG209*HLOOKUP($CX$2,Standard_data!$C$5:$R$10,6,FALSE)</f>
        <v>0</v>
      </c>
      <c r="DH210" s="270">
        <f>+DH209*HLOOKUP($CX$2,Standard_data!$C$5:$R$10,6,FALSE)</f>
        <v>0</v>
      </c>
      <c r="DI210" s="270">
        <f>+DI209*HLOOKUP($CX$2,Standard_data!$C$5:$R$10,6,FALSE)</f>
        <v>0</v>
      </c>
      <c r="DJ210" s="270">
        <f>+DJ209*HLOOKUP($CX$2,Standard_data!$C$5:$R$10,6,FALSE)</f>
        <v>0</v>
      </c>
      <c r="DK210" s="270">
        <f>+DK209*HLOOKUP($CX$2,Standard_data!$C$5:$R$10,6,FALSE)</f>
        <v>0</v>
      </c>
      <c r="DL210" s="270">
        <f>+DL209*HLOOKUP($CX$2,Standard_data!$C$5:$R$10,6,FALSE)</f>
        <v>0</v>
      </c>
      <c r="DM210" s="270">
        <f>+DM209*HLOOKUP($CX$2,Standard_data!$C$5:$R$10,6,FALSE)</f>
        <v>0</v>
      </c>
      <c r="DN210" s="270">
        <f>+DN209*HLOOKUP($CX$2,Standard_data!$C$5:$R$10,6,FALSE)</f>
        <v>0</v>
      </c>
      <c r="DO210" s="270">
        <f>+DO209*HLOOKUP($CX$2,Standard_data!$C$5:$R$10,6,FALSE)</f>
        <v>0</v>
      </c>
      <c r="DP210" s="270">
        <f>+DP209*HLOOKUP($CX$2,Standard_data!$C$5:$R$10,6,FALSE)</f>
        <v>0</v>
      </c>
      <c r="DQ210" s="270">
        <f>+DQ209*HLOOKUP($CX$2,Standard_data!$C$5:$R$10,6,FALSE)</f>
        <v>0</v>
      </c>
      <c r="DR210" s="270">
        <f>+DR209*HLOOKUP($CX$2,Standard_data!$C$5:$R$10,6,FALSE)</f>
        <v>0</v>
      </c>
      <c r="DS210" s="270">
        <f>+DS209*HLOOKUP($CX$2,Standard_data!$C$5:$R$10,6,FALSE)</f>
        <v>0</v>
      </c>
      <c r="DT210" s="270">
        <f>+DT209*HLOOKUP($CX$2,Standard_data!$C$5:$R$10,6,FALSE)</f>
        <v>0</v>
      </c>
      <c r="DU210" s="270">
        <f>+DU209*HLOOKUP($CX$2,Standard_data!$C$5:$R$10,6,FALSE)</f>
        <v>0</v>
      </c>
      <c r="DV210" s="270">
        <f>+DV209*HLOOKUP($CX$2,Standard_data!$C$5:$R$10,6,FALSE)</f>
        <v>0</v>
      </c>
      <c r="DW210" s="270">
        <f>+DW209*HLOOKUP($CX$2,Standard_data!$C$5:$R$10,6,FALSE)</f>
        <v>0</v>
      </c>
      <c r="DX210" s="270">
        <f>+DX209*HLOOKUP($CX$2,Standard_data!$C$5:$R$10,6,FALSE)</f>
        <v>0</v>
      </c>
      <c r="DY210" s="270">
        <f>+DY209*HLOOKUP($CX$2,Standard_data!$C$5:$R$10,6,FALSE)</f>
        <v>0</v>
      </c>
      <c r="DZ210" s="270">
        <f>+DZ209*HLOOKUP($CX$2,Standard_data!$C$5:$R$10,6,FALSE)</f>
        <v>0</v>
      </c>
      <c r="EA210" s="270">
        <f>+EA209*HLOOKUP($CX$2,Standard_data!$C$5:$R$10,6,FALSE)</f>
        <v>0</v>
      </c>
      <c r="EB210" s="270">
        <f>+EB209*HLOOKUP($CX$2,Standard_data!$C$5:$R$10,6,FALSE)</f>
        <v>0</v>
      </c>
      <c r="EC210" s="275"/>
      <c r="ED210" s="255"/>
      <c r="EE210" s="270">
        <f>+EE209*HLOOKUP($EE$2,Standard_data!$C$5:$R$10,6,FALSE)</f>
        <v>0</v>
      </c>
      <c r="EF210" s="270">
        <f>+EF209*HLOOKUP($EE$2,Standard_data!$C$5:$R$10,6,FALSE)</f>
        <v>0</v>
      </c>
      <c r="EG210" s="270">
        <f>+EG209*HLOOKUP($EE$2,Standard_data!$C$5:$R$10,6,FALSE)</f>
        <v>0</v>
      </c>
      <c r="EH210" s="270">
        <f>+EH209*HLOOKUP($EE$2,Standard_data!$C$5:$R$10,6,FALSE)</f>
        <v>0</v>
      </c>
      <c r="EI210" s="270">
        <f>+EI209*HLOOKUP($EE$2,Standard_data!$C$5:$R$10,6,FALSE)</f>
        <v>0</v>
      </c>
      <c r="EJ210" s="270">
        <f>+EJ209*HLOOKUP($EE$2,Standard_data!$C$5:$R$10,6,FALSE)</f>
        <v>0</v>
      </c>
      <c r="EK210" s="270">
        <f>+EK209*HLOOKUP($EE$2,Standard_data!$C$5:$R$10,6,FALSE)</f>
        <v>0</v>
      </c>
      <c r="EL210" s="270">
        <f>+EL209*HLOOKUP($EE$2,Standard_data!$C$5:$R$10,6,FALSE)</f>
        <v>0</v>
      </c>
      <c r="EM210" s="270">
        <f>+EM209*HLOOKUP($EE$2,Standard_data!$C$5:$R$10,6,FALSE)</f>
        <v>0</v>
      </c>
      <c r="EN210" s="270">
        <f>+EN209*HLOOKUP($EE$2,Standard_data!$C$5:$R$10,6,FALSE)</f>
        <v>0</v>
      </c>
      <c r="EO210" s="270">
        <f>+EO209*HLOOKUP($EE$2,Standard_data!$C$5:$R$10,6,FALSE)</f>
        <v>0</v>
      </c>
      <c r="EP210" s="270">
        <f>+EP209*HLOOKUP($EE$2,Standard_data!$C$5:$R$10,6,FALSE)</f>
        <v>0</v>
      </c>
      <c r="EQ210" s="270">
        <f>+EQ209*HLOOKUP($EE$2,Standard_data!$C$5:$R$10,6,FALSE)</f>
        <v>0</v>
      </c>
      <c r="ER210" s="270">
        <f>+ER209*HLOOKUP($EE$2,Standard_data!$C$5:$R$10,6,FALSE)</f>
        <v>0</v>
      </c>
      <c r="ES210" s="270">
        <f>+ES209*HLOOKUP($EE$2,Standard_data!$C$5:$R$10,6,FALSE)</f>
        <v>0</v>
      </c>
      <c r="ET210" s="270">
        <f>+ET209*HLOOKUP($EE$2,Standard_data!$C$5:$R$10,6,FALSE)</f>
        <v>0</v>
      </c>
      <c r="EU210" s="270">
        <f>+EU209*HLOOKUP($EE$2,Standard_data!$C$5:$R$10,6,FALSE)</f>
        <v>0</v>
      </c>
      <c r="EV210" s="270">
        <f>+EV209*HLOOKUP($EE$2,Standard_data!$C$5:$R$10,6,FALSE)</f>
        <v>0</v>
      </c>
      <c r="EW210" s="270">
        <f>+EW209*HLOOKUP($EE$2,Standard_data!$C$5:$R$10,6,FALSE)</f>
        <v>0</v>
      </c>
      <c r="EX210" s="270">
        <f>+EX209*HLOOKUP($EE$2,Standard_data!$C$5:$R$10,6,FALSE)</f>
        <v>0</v>
      </c>
      <c r="EY210" s="270">
        <f>+EY209*HLOOKUP($EE$2,Standard_data!$C$5:$R$10,6,FALSE)</f>
        <v>0</v>
      </c>
      <c r="EZ210" s="270">
        <f>+EZ209*HLOOKUP($EE$2,Standard_data!$C$5:$R$10,6,FALSE)</f>
        <v>0</v>
      </c>
      <c r="FA210" s="270">
        <f>+FA209*HLOOKUP($EE$2,Standard_data!$C$5:$R$10,6,FALSE)</f>
        <v>0</v>
      </c>
      <c r="FB210" s="270">
        <f>+FB209*HLOOKUP($EE$2,Standard_data!$C$5:$R$10,6,FALSE)</f>
        <v>0</v>
      </c>
      <c r="FC210" s="270">
        <f>+FC209*HLOOKUP($EE$2,Standard_data!$C$5:$R$10,6,FALSE)</f>
        <v>0</v>
      </c>
      <c r="FD210" s="270">
        <f>+FD209*HLOOKUP($EE$2,Standard_data!$C$5:$R$10,6,FALSE)</f>
        <v>0</v>
      </c>
      <c r="FE210" s="270">
        <f>+FE209*HLOOKUP($EE$2,Standard_data!$C$5:$R$10,6,FALSE)</f>
        <v>0</v>
      </c>
      <c r="FF210" s="270">
        <f>+FF209*HLOOKUP($EE$2,Standard_data!$C$5:$R$10,6,FALSE)</f>
        <v>0</v>
      </c>
      <c r="FG210" s="270">
        <f>+FG209*HLOOKUP($EE$2,Standard_data!$C$5:$R$10,6,FALSE)</f>
        <v>0</v>
      </c>
      <c r="FH210" s="270">
        <f>+FH209*HLOOKUP($EE$2,Standard_data!$C$5:$R$10,6,FALSE)</f>
        <v>0</v>
      </c>
      <c r="FI210" s="270">
        <f>+FI209*HLOOKUP($EE$2,Standard_data!$C$5:$R$10,6,FALSE)</f>
        <v>0</v>
      </c>
      <c r="FJ210" s="275"/>
      <c r="FK210" s="255"/>
      <c r="FL210" s="270">
        <f>+FL209*HLOOKUP($FL$2,Standard_data!$C$5:$R$10,6,FALSE)</f>
        <v>0</v>
      </c>
      <c r="FM210" s="270">
        <f>+FM209*HLOOKUP($FL$2,Standard_data!$C$5:$R$10,6,FALSE)</f>
        <v>0</v>
      </c>
      <c r="FN210" s="270">
        <f>+FN209*HLOOKUP($FL$2,Standard_data!$C$5:$R$10,6,FALSE)</f>
        <v>0</v>
      </c>
      <c r="FO210" s="270">
        <f>+FO209*HLOOKUP($FL$2,Standard_data!$C$5:$R$10,6,FALSE)</f>
        <v>0</v>
      </c>
      <c r="FP210" s="270">
        <f>+FP209*HLOOKUP($FL$2,Standard_data!$C$5:$R$10,6,FALSE)</f>
        <v>0</v>
      </c>
      <c r="FQ210" s="270">
        <f>+FQ209*HLOOKUP($FL$2,Standard_data!$C$5:$R$10,6,FALSE)</f>
        <v>0</v>
      </c>
      <c r="FR210" s="270">
        <f>+FR209*HLOOKUP($FL$2,Standard_data!$C$5:$R$10,6,FALSE)</f>
        <v>0</v>
      </c>
      <c r="FS210" s="270">
        <f>+FS209*HLOOKUP($FL$2,Standard_data!$C$5:$R$10,6,FALSE)</f>
        <v>0</v>
      </c>
      <c r="FT210" s="270">
        <f>+FT209*HLOOKUP($FL$2,Standard_data!$C$5:$R$10,6,FALSE)</f>
        <v>0</v>
      </c>
      <c r="FU210" s="270">
        <f>+FU209*HLOOKUP($FL$2,Standard_data!$C$5:$R$10,6,FALSE)</f>
        <v>0</v>
      </c>
      <c r="FV210" s="270">
        <f>+FV209*HLOOKUP($FL$2,Standard_data!$C$5:$R$10,6,FALSE)</f>
        <v>0</v>
      </c>
      <c r="FW210" s="270">
        <f>+FW209*HLOOKUP($FL$2,Standard_data!$C$5:$R$10,6,FALSE)</f>
        <v>0</v>
      </c>
      <c r="FX210" s="270">
        <f>+FX209*HLOOKUP($FL$2,Standard_data!$C$5:$R$10,6,FALSE)</f>
        <v>0</v>
      </c>
      <c r="FY210" s="270">
        <f>+FY209*HLOOKUP($FL$2,Standard_data!$C$5:$R$10,6,FALSE)</f>
        <v>0</v>
      </c>
      <c r="FZ210" s="270">
        <f>+FZ209*HLOOKUP($FL$2,Standard_data!$C$5:$R$10,6,FALSE)</f>
        <v>0</v>
      </c>
      <c r="GA210" s="270">
        <f>+GA209*HLOOKUP($FL$2,Standard_data!$C$5:$R$10,6,FALSE)</f>
        <v>0</v>
      </c>
      <c r="GB210" s="270">
        <f>+GB209*HLOOKUP($FL$2,Standard_data!$C$5:$R$10,6,FALSE)</f>
        <v>0</v>
      </c>
      <c r="GC210" s="270">
        <f>+GC209*HLOOKUP($FL$2,Standard_data!$C$5:$R$10,6,FALSE)</f>
        <v>0</v>
      </c>
      <c r="GD210" s="270">
        <f>+GD209*HLOOKUP($FL$2,Standard_data!$C$5:$R$10,6,FALSE)</f>
        <v>0</v>
      </c>
      <c r="GE210" s="270">
        <f>+GE209*HLOOKUP($FL$2,Standard_data!$C$5:$R$10,6,FALSE)</f>
        <v>0</v>
      </c>
      <c r="GF210" s="270">
        <f>+GF209*HLOOKUP($FL$2,Standard_data!$C$5:$R$10,6,FALSE)</f>
        <v>0</v>
      </c>
      <c r="GG210" s="270">
        <f>+GG209*HLOOKUP($FL$2,Standard_data!$C$5:$R$10,6,FALSE)</f>
        <v>0</v>
      </c>
      <c r="GH210" s="270">
        <f>+GH209*HLOOKUP($FL$2,Standard_data!$C$5:$R$10,6,FALSE)</f>
        <v>0</v>
      </c>
      <c r="GI210" s="270">
        <f>+GI209*HLOOKUP($FL$2,Standard_data!$C$5:$R$10,6,FALSE)</f>
        <v>0</v>
      </c>
      <c r="GJ210" s="270">
        <f>+GJ209*HLOOKUP($FL$2,Standard_data!$C$5:$R$10,6,FALSE)</f>
        <v>0</v>
      </c>
      <c r="GK210" s="270">
        <f>+GK209*HLOOKUP($FL$2,Standard_data!$C$5:$R$10,6,FALSE)</f>
        <v>0</v>
      </c>
      <c r="GL210" s="270">
        <f>+GL209*HLOOKUP($FL$2,Standard_data!$C$5:$R$10,6,FALSE)</f>
        <v>0</v>
      </c>
      <c r="GM210" s="270">
        <f>+GM209*HLOOKUP($FL$2,Standard_data!$C$5:$R$10,6,FALSE)</f>
        <v>0</v>
      </c>
      <c r="GN210" s="270">
        <f>+GN209*HLOOKUP($FL$2,Standard_data!$C$5:$R$10,6,FALSE)</f>
        <v>0</v>
      </c>
      <c r="GO210" s="270">
        <f>+GO209*HLOOKUP($FL$2,Standard_data!$C$5:$R$10,6,FALSE)</f>
        <v>0</v>
      </c>
      <c r="GP210" s="270">
        <f>+GP209*HLOOKUP($FL$2,Standard_data!$C$5:$R$10,6,FALSE)</f>
        <v>0</v>
      </c>
      <c r="GQ210" s="275"/>
      <c r="GR210" s="255"/>
      <c r="GS210" s="270"/>
      <c r="GT210" s="270"/>
      <c r="GU210" s="270"/>
      <c r="GV210" s="270"/>
      <c r="GW210" s="270"/>
      <c r="GX210" s="270"/>
      <c r="GY210" s="270"/>
      <c r="GZ210" s="270"/>
      <c r="HA210" s="270"/>
      <c r="HB210" s="270"/>
      <c r="HC210" s="270"/>
      <c r="HD210" s="270"/>
      <c r="HE210" s="270"/>
      <c r="HF210" s="270"/>
      <c r="HG210" s="270"/>
      <c r="HH210" s="270"/>
      <c r="HI210" s="270"/>
      <c r="HJ210" s="270"/>
      <c r="HK210" s="270"/>
      <c r="HL210" s="270"/>
      <c r="HM210" s="270"/>
      <c r="HN210" s="270"/>
      <c r="HO210" s="270"/>
      <c r="HP210" s="270"/>
      <c r="HQ210" s="270"/>
      <c r="HR210" s="270"/>
      <c r="HS210" s="270"/>
      <c r="HT210" s="270"/>
      <c r="HU210" s="270"/>
      <c r="HV210" s="270"/>
      <c r="HW210" s="268"/>
      <c r="HX210" s="268"/>
      <c r="HY210" s="267"/>
      <c r="HZ210" s="270">
        <f>+HZ209*HLOOKUP($HZ$2,Standard_data!$C$5:$R$10,6,FALSE)</f>
        <v>6757312.4651999995</v>
      </c>
      <c r="IA210" s="270">
        <f>+IA209*HLOOKUP($HZ$2,Standard_data!$C$5:$R$10,6,FALSE)</f>
        <v>3456441.1199999996</v>
      </c>
      <c r="IB210" s="270">
        <f>+IB209*HLOOKUP($HZ$2,Standard_data!$C$5:$R$10,6,FALSE)</f>
        <v>0</v>
      </c>
      <c r="IC210" s="270">
        <f>+IC209*HLOOKUP($HZ$2,Standard_data!$C$5:$R$10,6,FALSE)</f>
        <v>3456441.1199999996</v>
      </c>
      <c r="ID210" s="270">
        <f>+ID209*HLOOKUP($HZ$2,Standard_data!$C$5:$R$10,6,FALSE)</f>
        <v>0</v>
      </c>
      <c r="IE210" s="270">
        <f>+IE209*HLOOKUP($HZ$2,Standard_data!$C$5:$R$10,6,FALSE)</f>
        <v>3456441.1199999996</v>
      </c>
      <c r="IF210" s="270">
        <f>+IF209*HLOOKUP($HZ$2,Standard_data!$C$5:$R$10,6,FALSE)</f>
        <v>0</v>
      </c>
      <c r="IG210" s="270">
        <f>+IG209*HLOOKUP($HZ$2,Standard_data!$C$5:$R$10,6,FALSE)</f>
        <v>0</v>
      </c>
      <c r="IH210" s="270">
        <f>+IH209*HLOOKUP($HZ$2,Standard_data!$C$5:$R$10,6,FALSE)</f>
        <v>0</v>
      </c>
      <c r="II210" s="271">
        <f>+II209*HLOOKUP($HZ$2,Standard_data!$C$5:$R$10,6,FALSE)</f>
        <v>14132931.119999999</v>
      </c>
      <c r="IJ210" s="270">
        <f>+IJ209*HLOOKUP($HZ$2,Standard_data!$C$5:$R$10,6,FALSE)</f>
        <v>0</v>
      </c>
      <c r="IK210" s="270">
        <f>+IK209*HLOOKUP($HZ$2,Standard_data!$C$5:$R$10,6,FALSE)</f>
        <v>0</v>
      </c>
      <c r="IL210" s="270">
        <f>+IL209*HLOOKUP($HZ$2,Standard_data!$C$5:$R$10,6,FALSE)</f>
        <v>0</v>
      </c>
      <c r="IM210" s="270">
        <f>+IM209*HLOOKUP($HZ$2,Standard_data!$C$5:$R$10,6,FALSE)</f>
        <v>0</v>
      </c>
      <c r="IN210" s="270">
        <f>+IN209*HLOOKUP($HZ$2,Standard_data!$C$5:$R$10,6,FALSE)</f>
        <v>3456441.1199999996</v>
      </c>
      <c r="IO210" s="270">
        <f>+IO209*HLOOKUP($HZ$2,Standard_data!$C$5:$R$10,6,FALSE)</f>
        <v>0</v>
      </c>
      <c r="IP210" s="270">
        <f>+IP209*HLOOKUP($HZ$2,Standard_data!$C$5:$R$10,6,FALSE)</f>
        <v>0</v>
      </c>
      <c r="IQ210" s="270">
        <f>+IQ209*HLOOKUP($HZ$2,Standard_data!$C$5:$R$10,6,FALSE)</f>
        <v>0</v>
      </c>
      <c r="IR210" s="270">
        <f>+IR209*HLOOKUP($HZ$2,Standard_data!$C$5:$R$10,6,FALSE)</f>
        <v>0</v>
      </c>
      <c r="IS210" s="270">
        <f>+IS209*HLOOKUP($HZ$2,Standard_data!$C$5:$R$10,6,FALSE)</f>
        <v>0</v>
      </c>
      <c r="IT210" s="270">
        <f>+IT209*HLOOKUP($HZ$2,Standard_data!$C$5:$R$10,6,FALSE)</f>
        <v>0</v>
      </c>
      <c r="IU210" s="270">
        <f>+IU209*HLOOKUP($HZ$2,Standard_data!$C$5:$R$10,6,FALSE)</f>
        <v>0</v>
      </c>
      <c r="IV210" s="270">
        <f>+IV209*HLOOKUP($HZ$2,Standard_data!$C$5:$R$10,6,FALSE)</f>
        <v>0</v>
      </c>
      <c r="IW210" s="270">
        <f>+IW209*HLOOKUP($HZ$2,Standard_data!$C$5:$R$10,6,FALSE)</f>
        <v>0</v>
      </c>
      <c r="IX210" s="270">
        <f>+IX209*HLOOKUP($HZ$2,Standard_data!$C$5:$R$10,6,FALSE)</f>
        <v>0</v>
      </c>
      <c r="IY210" s="270">
        <f>+IY209*HLOOKUP($HZ$2,Standard_data!$C$5:$R$10,6,FALSE)</f>
        <v>0</v>
      </c>
      <c r="IZ210" s="270">
        <f>+IZ209*HLOOKUP($HZ$2,Standard_data!$C$5:$R$10,6,FALSE)</f>
        <v>0</v>
      </c>
      <c r="JA210" s="270">
        <f>+JA209*HLOOKUP($HZ$2,Standard_data!$C$5:$R$10,6,FALSE)</f>
        <v>0</v>
      </c>
      <c r="JB210" s="270">
        <f>+JB209*HLOOKUP($HZ$2,Standard_data!$C$5:$R$10,6,FALSE)</f>
        <v>0</v>
      </c>
      <c r="JC210" s="268">
        <f>+JC209*HLOOKUP($HZ$2,Standard_data!$C$5:$R$10,6,FALSE)</f>
        <v>0</v>
      </c>
      <c r="JD210" s="270">
        <f>+JD209*HLOOKUP($HZ$2,Standard_data!$C$5:$R$10,6,FALSE)</f>
        <v>3456441.1199999996</v>
      </c>
      <c r="JE210" s="234"/>
      <c r="JF210" s="267"/>
      <c r="JG210" s="270">
        <f>+JG209*HLOOKUP($JG$2,Standard_data!$C$5:$R$10,6,FALSE)</f>
        <v>1842977.8917</v>
      </c>
      <c r="JH210" s="270">
        <f>+JH209*HLOOKUP($JG$2,Standard_data!$C$5:$R$10,6,FALSE)</f>
        <v>1842977.9114999999</v>
      </c>
      <c r="JI210" s="270">
        <f>+JI209*HLOOKUP($JG$2,Standard_data!$C$5:$R$10,6,FALSE)</f>
        <v>0</v>
      </c>
      <c r="JJ210" s="273">
        <f>+JJ209*HLOOKUP($JG$2,Standard_data!$C$5:$R$10,6,FALSE)</f>
        <v>2144590.5194999999</v>
      </c>
      <c r="JK210" s="270">
        <f>+JK209*HLOOKUP($JG$2,Standard_data!$C$5:$R$10,6,FALSE)</f>
        <v>0</v>
      </c>
      <c r="JL210" s="270">
        <f>+JL209*HLOOKUP($JG$2,Standard_data!$C$5:$R$10,6,FALSE)</f>
        <v>2144590.5194999999</v>
      </c>
      <c r="JM210" s="270">
        <f>+JM209*HLOOKUP($JG$2,Standard_data!$C$5:$R$10,6,FALSE)</f>
        <v>0</v>
      </c>
      <c r="JN210" s="270">
        <f>+JN209*HLOOKUP($JG$2,Standard_data!$C$5:$R$10,6,FALSE)</f>
        <v>0</v>
      </c>
      <c r="JO210" s="270">
        <f>+JO209*HLOOKUP($JG$2,Standard_data!$C$5:$R$10,6,FALSE)</f>
        <v>0</v>
      </c>
      <c r="JP210" s="270">
        <f>+JP209*HLOOKUP($JG$2,Standard_data!$C$5:$R$10,6,FALSE)</f>
        <v>0</v>
      </c>
      <c r="JQ210" s="270">
        <f>+JQ209*HLOOKUP($JG$2,Standard_data!$C$5:$R$10,6,FALSE)</f>
        <v>0</v>
      </c>
      <c r="JR210" s="270">
        <f>+JR209*HLOOKUP($JG$2,Standard_data!$C$5:$R$10,6,FALSE)</f>
        <v>0</v>
      </c>
      <c r="JS210" s="270">
        <f>+JS209*HLOOKUP($JG$2,Standard_data!$C$5:$R$10,6,FALSE)</f>
        <v>0</v>
      </c>
      <c r="JT210" s="270">
        <f>+JT209*HLOOKUP($JG$2,Standard_data!$C$5:$R$10,6,FALSE)</f>
        <v>0</v>
      </c>
      <c r="JU210" s="270">
        <f>+JU209*HLOOKUP($JG$2,Standard_data!$C$5:$R$10,6,FALSE)</f>
        <v>0</v>
      </c>
      <c r="JV210" s="270">
        <f>+JV209*HLOOKUP($JG$2,Standard_data!$C$5:$R$10,6,FALSE)</f>
        <v>0</v>
      </c>
      <c r="JW210" s="270">
        <f>+JW209*HLOOKUP($JG$2,Standard_data!$C$5:$R$10,6,FALSE)</f>
        <v>0</v>
      </c>
      <c r="JX210" s="270">
        <f>+JX209*HLOOKUP($JG$2,Standard_data!$C$5:$R$10,6,FALSE)</f>
        <v>0</v>
      </c>
      <c r="JY210" s="270">
        <f>+JY209*HLOOKUP($JG$2,Standard_data!$C$5:$R$10,6,FALSE)</f>
        <v>0</v>
      </c>
      <c r="JZ210" s="270">
        <f>+JZ209*HLOOKUP($JG$2,Standard_data!$C$5:$R$10,6,FALSE)</f>
        <v>0</v>
      </c>
      <c r="KA210" s="270">
        <f>+KA209*HLOOKUP($JG$2,Standard_data!$C$5:$R$10,6,FALSE)</f>
        <v>0</v>
      </c>
      <c r="KB210" s="270">
        <f>+KB209*HLOOKUP($JG$2,Standard_data!$C$5:$R$10,6,FALSE)</f>
        <v>0</v>
      </c>
      <c r="KC210" s="270">
        <f>+KC209*HLOOKUP($JG$2,Standard_data!$C$5:$R$10,6,FALSE)</f>
        <v>0</v>
      </c>
      <c r="KD210" s="270">
        <f>+KD209*HLOOKUP($JG$2,Standard_data!$C$5:$R$10,6,FALSE)</f>
        <v>0</v>
      </c>
      <c r="KE210" s="270">
        <f>+KE209*HLOOKUP($JG$2,Standard_data!$C$5:$R$10,6,FALSE)</f>
        <v>0</v>
      </c>
      <c r="KF210" s="270">
        <f>+KF209*HLOOKUP($JG$2,Standard_data!$C$5:$R$10,6,FALSE)</f>
        <v>0</v>
      </c>
      <c r="KG210" s="270">
        <f>+KG209*HLOOKUP($JG$2,Standard_data!$C$5:$R$10,6,FALSE)</f>
        <v>0</v>
      </c>
      <c r="KH210" s="270">
        <f>+KH209*HLOOKUP($JG$2,Standard_data!$C$5:$R$10,6,FALSE)</f>
        <v>0</v>
      </c>
      <c r="KI210" s="270">
        <f>+KI209*HLOOKUP($JG$2,Standard_data!$C$5:$R$10,6,FALSE)</f>
        <v>0</v>
      </c>
      <c r="KJ210" s="270">
        <f>+KJ209*HLOOKUP($JG$2,Standard_data!$C$5:$R$10,6,FALSE)</f>
        <v>0</v>
      </c>
      <c r="KK210" s="268">
        <f>+KK209*HLOOKUP($JG$2,Standard_data!$C$5:$R$10,6,FALSE)</f>
        <v>2144590.5194999999</v>
      </c>
      <c r="KL210" s="234"/>
      <c r="KM210" s="267"/>
      <c r="KN210" s="270">
        <f>+KN209*HLOOKUP($KN$2,Standard_data!$C$5:$R$10,6,FALSE)</f>
        <v>4189653.8536499995</v>
      </c>
      <c r="KO210" s="270">
        <f>+KO209*HLOOKUP($KN$2,Standard_data!$C$5:$R$10,6,FALSE)</f>
        <v>611178.32204999996</v>
      </c>
      <c r="KP210" s="270">
        <f>+KP209*HLOOKUP($KN$2,Standard_data!$C$5:$R$10,6,FALSE)</f>
        <v>0</v>
      </c>
      <c r="KQ210" s="270">
        <f>+KQ209*HLOOKUP($KN$2,Standard_data!$C$5:$R$10,6,FALSE)</f>
        <v>4189653.8536499995</v>
      </c>
      <c r="KR210" s="270">
        <f>+KR209*HLOOKUP($KN$2,Standard_data!$C$5:$R$10,6,FALSE)</f>
        <v>0</v>
      </c>
      <c r="KS210" s="270">
        <f>+KS209*HLOOKUP($KN$2,Standard_data!$C$5:$R$10,6,FALSE)</f>
        <v>1144396.59705</v>
      </c>
      <c r="KT210" s="270">
        <f>+KT209*HLOOKUP($KN$2,Standard_data!$C$5:$R$10,6,FALSE)</f>
        <v>0</v>
      </c>
      <c r="KU210" s="270">
        <f>+KU209*HLOOKUP($KN$2,Standard_data!$C$5:$R$10,6,FALSE)</f>
        <v>0</v>
      </c>
      <c r="KV210" s="270">
        <f>+KV209*HLOOKUP($KN$2,Standard_data!$C$5:$R$10,6,FALSE)</f>
        <v>0</v>
      </c>
      <c r="KW210" s="270">
        <f>+KW209*HLOOKUP($KN$2,Standard_data!$C$5:$R$10,6,FALSE)</f>
        <v>0</v>
      </c>
      <c r="KX210" s="270">
        <f>+KX209*HLOOKUP($KN$2,Standard_data!$C$5:$R$10,6,FALSE)</f>
        <v>0</v>
      </c>
      <c r="KY210" s="270">
        <f>+KY209*HLOOKUP($KN$2,Standard_data!$C$5:$R$10,6,FALSE)</f>
        <v>0</v>
      </c>
      <c r="KZ210" s="270">
        <f>+KZ209*HLOOKUP($KN$2,Standard_data!$C$5:$R$10,6,FALSE)</f>
        <v>0</v>
      </c>
      <c r="LA210" s="270">
        <f>+LA209*HLOOKUP($KN$2,Standard_data!$C$5:$R$10,6,FALSE)</f>
        <v>0</v>
      </c>
      <c r="LB210" s="270">
        <f>+LB209*HLOOKUP($KN$2,Standard_data!$C$5:$R$10,6,FALSE)</f>
        <v>0</v>
      </c>
      <c r="LC210" s="270">
        <f>+LC209*HLOOKUP($KN$2,Standard_data!$C$5:$R$10,6,FALSE)</f>
        <v>0</v>
      </c>
      <c r="LD210" s="270">
        <f>+LD209*HLOOKUP($KN$2,Standard_data!$C$5:$R$10,6,FALSE)</f>
        <v>0</v>
      </c>
      <c r="LE210" s="270">
        <f>+LE209*HLOOKUP($KN$2,Standard_data!$C$5:$R$10,6,FALSE)</f>
        <v>0</v>
      </c>
      <c r="LF210" s="270">
        <f>+LF209*HLOOKUP($KN$2,Standard_data!$C$5:$R$10,6,FALSE)</f>
        <v>0</v>
      </c>
      <c r="LG210" s="270">
        <f>+LG209*HLOOKUP($KN$2,Standard_data!$C$5:$R$10,6,FALSE)</f>
        <v>0</v>
      </c>
      <c r="LH210" s="270">
        <f>+LH209*HLOOKUP($KN$2,Standard_data!$C$5:$R$10,6,FALSE)</f>
        <v>0</v>
      </c>
      <c r="LI210" s="270">
        <f>+LI209*HLOOKUP($KN$2,Standard_data!$C$5:$R$10,6,FALSE)</f>
        <v>0</v>
      </c>
      <c r="LJ210" s="270">
        <f>+LJ209*HLOOKUP($KN$2,Standard_data!$C$5:$R$10,6,FALSE)</f>
        <v>0</v>
      </c>
      <c r="LK210" s="270">
        <f>+LK209*HLOOKUP($KN$2,Standard_data!$C$5:$R$10,6,FALSE)</f>
        <v>0</v>
      </c>
      <c r="LL210" s="270">
        <f>+LL209*HLOOKUP($KN$2,Standard_data!$C$5:$R$10,6,FALSE)</f>
        <v>0</v>
      </c>
      <c r="LM210" s="270">
        <f>+LM209*HLOOKUP($KN$2,Standard_data!$C$5:$R$10,6,FALSE)</f>
        <v>0</v>
      </c>
      <c r="LN210" s="270">
        <f>+LN209*HLOOKUP($KN$2,Standard_data!$C$5:$R$10,6,FALSE)</f>
        <v>0</v>
      </c>
      <c r="LO210" s="270">
        <f>+LO209*HLOOKUP($KN$2,Standard_data!$C$5:$R$10,6,FALSE)</f>
        <v>0</v>
      </c>
      <c r="LP210" s="270">
        <f>+LP209*HLOOKUP($KN$2,Standard_data!$C$5:$R$10,6,FALSE)</f>
        <v>0</v>
      </c>
      <c r="LQ210" s="270">
        <f>+LQ209*HLOOKUP($KN$2,Standard_data!$C$5:$R$10,6,FALSE)</f>
        <v>0</v>
      </c>
      <c r="LR210" s="268">
        <f>+LR209*HLOOKUP($KN$2,Standard_data!$C$5:$R$10,6,FALSE)</f>
        <v>1144396.59705</v>
      </c>
      <c r="LS210" s="268"/>
      <c r="LT210" s="267"/>
      <c r="LU210" s="270">
        <f>+LU209*HLOOKUP($LU$2,Standard_data!$C$5:$R$10,6,FALSE)</f>
        <v>7553018.5542000001</v>
      </c>
      <c r="LV210" s="270">
        <f>+LV209*HLOOKUP($LU$2,Standard_data!$C$5:$R$10,6,FALSE)</f>
        <v>7553018.5542000001</v>
      </c>
      <c r="LW210" s="270">
        <f>+LW209*HLOOKUP($LU$2,Standard_data!$C$5:$R$10,6,FALSE)</f>
        <v>0</v>
      </c>
      <c r="LX210" s="270">
        <f>+LX209*HLOOKUP($LU$2,Standard_data!$C$5:$R$10,6,FALSE)</f>
        <v>7553018.5542000001</v>
      </c>
      <c r="LY210" s="270">
        <f>+LY209*HLOOKUP($LU$2,Standard_data!$C$5:$R$10,6,FALSE)</f>
        <v>0</v>
      </c>
      <c r="LZ210" s="270">
        <f>+LZ209*HLOOKUP($LU$2,Standard_data!$C$5:$R$10,6,FALSE)</f>
        <v>7553018.5542000001</v>
      </c>
      <c r="MA210" s="270">
        <f>+MA209*HLOOKUP($LU$2,Standard_data!$C$5:$R$10,6,FALSE)</f>
        <v>0</v>
      </c>
      <c r="MB210" s="270">
        <f>+MB209*HLOOKUP($LU$2,Standard_data!$C$5:$R$10,6,FALSE)</f>
        <v>0</v>
      </c>
      <c r="MC210" s="270">
        <f>+MC209*HLOOKUP($LU$2,Standard_data!$C$5:$R$10,6,FALSE)</f>
        <v>0</v>
      </c>
      <c r="MD210" s="270">
        <f>+MD209*HLOOKUP($LU$2,Standard_data!$C$5:$R$10,6,FALSE)</f>
        <v>0</v>
      </c>
      <c r="ME210" s="270">
        <f>+ME209*HLOOKUP($LU$2,Standard_data!$C$5:$R$10,6,FALSE)</f>
        <v>0</v>
      </c>
      <c r="MF210" s="270">
        <f>+MF209*HLOOKUP($LU$2,Standard_data!$C$5:$R$10,6,FALSE)</f>
        <v>0</v>
      </c>
      <c r="MG210" s="270">
        <f>+MG209*HLOOKUP($LU$2,Standard_data!$C$5:$R$10,6,FALSE)</f>
        <v>0</v>
      </c>
      <c r="MH210" s="270">
        <f>+MH209*HLOOKUP($LU$2,Standard_data!$C$5:$R$10,6,FALSE)</f>
        <v>0</v>
      </c>
      <c r="MI210" s="270">
        <f>+MI209*HLOOKUP($LU$2,Standard_data!$C$5:$R$10,6,FALSE)</f>
        <v>0</v>
      </c>
      <c r="MJ210" s="270">
        <f>+MJ209*HLOOKUP($LU$2,Standard_data!$C$5:$R$10,6,FALSE)</f>
        <v>0</v>
      </c>
      <c r="MK210" s="270">
        <f>+MK209*HLOOKUP($LU$2,Standard_data!$C$5:$R$10,6,FALSE)</f>
        <v>0</v>
      </c>
      <c r="ML210" s="270">
        <f>+ML209*HLOOKUP($LU$2,Standard_data!$C$5:$R$10,6,FALSE)</f>
        <v>0</v>
      </c>
      <c r="MM210" s="270">
        <f>+MM209*HLOOKUP($LU$2,Standard_data!$C$5:$R$10,6,FALSE)</f>
        <v>0</v>
      </c>
      <c r="MN210" s="270">
        <f>+MN209*HLOOKUP($LU$2,Standard_data!$C$5:$R$10,6,FALSE)</f>
        <v>0</v>
      </c>
      <c r="MO210" s="270">
        <f>+MO209*HLOOKUP($LU$2,Standard_data!$C$5:$R$10,6,FALSE)</f>
        <v>0</v>
      </c>
      <c r="MP210" s="270">
        <f>+MP209*HLOOKUP($LU$2,Standard_data!$C$5:$R$10,6,FALSE)</f>
        <v>0</v>
      </c>
      <c r="MQ210" s="270">
        <f>+MQ209*HLOOKUP($LU$2,Standard_data!$C$5:$R$10,6,FALSE)</f>
        <v>0</v>
      </c>
      <c r="MR210" s="270">
        <f>+MR209*HLOOKUP($LU$2,Standard_data!$C$5:$R$10,6,FALSE)</f>
        <v>0</v>
      </c>
      <c r="MS210" s="270">
        <f>+MS209*HLOOKUP($LU$2,Standard_data!$C$5:$R$10,6,FALSE)</f>
        <v>0</v>
      </c>
      <c r="MT210" s="270">
        <f>+MT209*HLOOKUP($LU$2,Standard_data!$C$5:$R$10,6,FALSE)</f>
        <v>0</v>
      </c>
      <c r="MU210" s="270">
        <f>+MU209*HLOOKUP($LU$2,Standard_data!$C$5:$R$10,6,FALSE)</f>
        <v>0</v>
      </c>
      <c r="MV210" s="270">
        <f>+MV209*HLOOKUP($LU$2,Standard_data!$C$5:$R$10,6,FALSE)</f>
        <v>0</v>
      </c>
      <c r="MW210" s="270">
        <f>+MW209*HLOOKUP($LU$2,Standard_data!$C$5:$R$10,6,FALSE)</f>
        <v>0</v>
      </c>
      <c r="MX210" s="270">
        <f>+MX209*HLOOKUP($LU$2,Standard_data!$C$5:$R$10,6,FALSE)</f>
        <v>0</v>
      </c>
      <c r="MY210" s="268">
        <f>+MY209*HLOOKUP($LU$2,Standard_data!$C$5:$R$10,6,FALSE)</f>
        <v>7553018.5542000001</v>
      </c>
      <c r="MZ210" s="268"/>
      <c r="NA210" s="267"/>
      <c r="NB210" s="270">
        <f>+NB209*HLOOKUP($NB$2,Standard_data!$C$5:$R$10,6,FALSE)</f>
        <v>24672733.718849998</v>
      </c>
      <c r="NC210" s="270">
        <f>+NC209*HLOOKUP($NB$2,Standard_data!$C$5:$R$10,6,FALSE)</f>
        <v>0</v>
      </c>
      <c r="ND210" s="270">
        <f>+ND209*HLOOKUP($NB$2,Standard_data!$C$5:$R$10,6,FALSE)</f>
        <v>0</v>
      </c>
      <c r="NE210" s="270">
        <f>+NE209*HLOOKUP($NB$2,Standard_data!$C$5:$R$10,6,FALSE)</f>
        <v>24672733.718849998</v>
      </c>
      <c r="NF210" s="270">
        <f>+NF209*HLOOKUP($NB$2,Standard_data!$C$5:$R$10,6,FALSE)</f>
        <v>0</v>
      </c>
      <c r="NG210" s="270">
        <f>+NG209*HLOOKUP($NB$2,Standard_data!$C$5:$R$10,6,FALSE)</f>
        <v>0</v>
      </c>
      <c r="NH210" s="270">
        <f>+NH209*HLOOKUP($NB$2,Standard_data!$C$5:$R$10,6,FALSE)</f>
        <v>0</v>
      </c>
      <c r="NI210" s="270">
        <f>+NI209*HLOOKUP($NB$2,Standard_data!$C$5:$R$10,6,FALSE)</f>
        <v>0</v>
      </c>
      <c r="NJ210" s="270">
        <f>+NJ209*HLOOKUP($NB$2,Standard_data!$C$5:$R$10,6,FALSE)</f>
        <v>0</v>
      </c>
      <c r="NK210" s="270">
        <f>+NK209*HLOOKUP($NB$2,Standard_data!$C$5:$R$10,6,FALSE)</f>
        <v>0</v>
      </c>
      <c r="NL210" s="270">
        <f>+NL209*HLOOKUP($NB$2,Standard_data!$C$5:$R$10,6,FALSE)</f>
        <v>0</v>
      </c>
      <c r="NM210" s="270">
        <f>+NM209*HLOOKUP($NB$2,Standard_data!$C$5:$R$10,6,FALSE)</f>
        <v>0</v>
      </c>
      <c r="NN210" s="270">
        <f>+NN209*HLOOKUP($NB$2,Standard_data!$C$5:$R$10,6,FALSE)</f>
        <v>0</v>
      </c>
      <c r="NO210" s="270">
        <f>+NO209*HLOOKUP($NB$2,Standard_data!$C$5:$R$10,6,FALSE)</f>
        <v>0</v>
      </c>
      <c r="NP210" s="270">
        <f>+NP209*HLOOKUP($NB$2,Standard_data!$C$5:$R$10,6,FALSE)</f>
        <v>0</v>
      </c>
      <c r="NQ210" s="270">
        <f>+NQ209*HLOOKUP($NB$2,Standard_data!$C$5:$R$10,6,FALSE)</f>
        <v>0</v>
      </c>
      <c r="NR210" s="270">
        <f>+NR209*HLOOKUP($NB$2,Standard_data!$C$5:$R$10,6,FALSE)</f>
        <v>0</v>
      </c>
      <c r="NS210" s="270">
        <f>+NS209*HLOOKUP($NB$2,Standard_data!$C$5:$R$10,6,FALSE)</f>
        <v>0</v>
      </c>
      <c r="NT210" s="270">
        <f>+NT209*HLOOKUP($NB$2,Standard_data!$C$5:$R$10,6,FALSE)</f>
        <v>0</v>
      </c>
      <c r="NU210" s="270">
        <f>+NU209*HLOOKUP($NB$2,Standard_data!$C$5:$R$10,6,FALSE)</f>
        <v>0</v>
      </c>
      <c r="NV210" s="270">
        <f>+NV209*HLOOKUP($NB$2,Standard_data!$C$5:$R$10,6,FALSE)</f>
        <v>0</v>
      </c>
      <c r="NW210" s="270">
        <f>+NW209*HLOOKUP($NB$2,Standard_data!$C$5:$R$10,6,FALSE)</f>
        <v>0</v>
      </c>
      <c r="NX210" s="270">
        <f>+NX209*HLOOKUP($NB$2,Standard_data!$C$5:$R$10,6,FALSE)</f>
        <v>0</v>
      </c>
      <c r="NY210" s="270">
        <f>+NY209*HLOOKUP($NB$2,Standard_data!$C$5:$R$10,6,FALSE)</f>
        <v>0</v>
      </c>
      <c r="NZ210" s="270">
        <f>+NZ209*HLOOKUP($NB$2,Standard_data!$C$5:$R$10,6,FALSE)</f>
        <v>0</v>
      </c>
      <c r="OA210" s="270">
        <f>+OA209*HLOOKUP($NB$2,Standard_data!$C$5:$R$10,6,FALSE)</f>
        <v>0</v>
      </c>
      <c r="OB210" s="270">
        <f>+OB209*HLOOKUP($NB$2,Standard_data!$C$5:$R$10,6,FALSE)</f>
        <v>0</v>
      </c>
      <c r="OC210" s="270">
        <f>+OC209*HLOOKUP($NB$2,Standard_data!$C$5:$R$10,6,FALSE)</f>
        <v>0</v>
      </c>
      <c r="OD210" s="270">
        <f>+OD209*HLOOKUP($NB$2,Standard_data!$C$5:$R$10,6,FALSE)</f>
        <v>0</v>
      </c>
      <c r="OE210" s="270">
        <f>+OE209*HLOOKUP($NB$2,Standard_data!$C$5:$R$10,6,FALSE)</f>
        <v>0</v>
      </c>
      <c r="OF210" s="268">
        <f>+OF209*HLOOKUP($NB$2,Standard_data!$C$5:$R$10,6,FALSE)</f>
        <v>24672733.718849998</v>
      </c>
      <c r="OG210" s="268"/>
      <c r="OH210" s="267"/>
      <c r="OI210" s="270">
        <f>+OI209*HLOOKUP($OI$2,Standard_data!$C$5:$R$10,6,FALSE)</f>
        <v>35821584.508049995</v>
      </c>
      <c r="OJ210" s="270">
        <f>+OJ209*HLOOKUP($OI$2,Standard_data!$C$5:$R$10,6,FALSE)</f>
        <v>35821584.508049995</v>
      </c>
      <c r="OK210" s="270">
        <f>+OK209*HLOOKUP($OI$2,Standard_data!$C$5:$R$10,6,FALSE)</f>
        <v>0</v>
      </c>
      <c r="OL210" s="270">
        <f>+OL209*HLOOKUP($OI$2,Standard_data!$C$5:$R$10,6,FALSE)</f>
        <v>35821584.508049995</v>
      </c>
      <c r="OM210" s="270">
        <f>+OM209*HLOOKUP($OI$2,Standard_data!$C$5:$R$10,6,FALSE)</f>
        <v>0</v>
      </c>
      <c r="ON210" s="270">
        <f>+ON209*HLOOKUP($OI$2,Standard_data!$C$5:$R$10,6,FALSE)</f>
        <v>0</v>
      </c>
      <c r="OO210" s="270">
        <f>+OO209*HLOOKUP($OI$2,Standard_data!$C$5:$R$10,6,FALSE)</f>
        <v>0</v>
      </c>
      <c r="OP210" s="270">
        <f>+OP209*HLOOKUP($OI$2,Standard_data!$C$5:$R$10,6,FALSE)</f>
        <v>0</v>
      </c>
      <c r="OQ210" s="270">
        <f>+OQ209*HLOOKUP($OI$2,Standard_data!$C$5:$R$10,6,FALSE)</f>
        <v>0</v>
      </c>
      <c r="OR210" s="270">
        <f>+OR209*HLOOKUP($OI$2,Standard_data!$C$5:$R$10,6,FALSE)</f>
        <v>0</v>
      </c>
      <c r="OS210" s="270">
        <f>+OS209*HLOOKUP($OI$2,Standard_data!$C$5:$R$10,6,FALSE)</f>
        <v>0</v>
      </c>
      <c r="OT210" s="270">
        <f>+OT209*HLOOKUP($OI$2,Standard_data!$C$5:$R$10,6,FALSE)</f>
        <v>0</v>
      </c>
      <c r="OU210" s="270">
        <f>+OU209*HLOOKUP($OI$2,Standard_data!$C$5:$R$10,6,FALSE)</f>
        <v>0</v>
      </c>
      <c r="OV210" s="270">
        <f>+OV209*HLOOKUP($OI$2,Standard_data!$C$5:$R$10,6,FALSE)</f>
        <v>0</v>
      </c>
      <c r="OW210" s="270">
        <f>+OW209*HLOOKUP($OI$2,Standard_data!$C$5:$R$10,6,FALSE)</f>
        <v>0</v>
      </c>
      <c r="OX210" s="270">
        <f>+OX209*HLOOKUP($OI$2,Standard_data!$C$5:$R$10,6,FALSE)</f>
        <v>0</v>
      </c>
      <c r="OY210" s="270">
        <f>+OY209*HLOOKUP($OI$2,Standard_data!$C$5:$R$10,6,FALSE)</f>
        <v>0</v>
      </c>
      <c r="OZ210" s="270">
        <f>+OZ209*HLOOKUP($OI$2,Standard_data!$C$5:$R$10,6,FALSE)</f>
        <v>0</v>
      </c>
      <c r="PA210" s="270">
        <f>+PA209*HLOOKUP($OI$2,Standard_data!$C$5:$R$10,6,FALSE)</f>
        <v>0</v>
      </c>
      <c r="PB210" s="270">
        <f>+PB209*HLOOKUP($OI$2,Standard_data!$C$5:$R$10,6,FALSE)</f>
        <v>0</v>
      </c>
      <c r="PC210" s="270">
        <f>+PC209*HLOOKUP($OI$2,Standard_data!$C$5:$R$10,6,FALSE)</f>
        <v>0</v>
      </c>
      <c r="PD210" s="270">
        <f>+PD209*HLOOKUP($OI$2,Standard_data!$C$5:$R$10,6,FALSE)</f>
        <v>0</v>
      </c>
      <c r="PE210" s="270">
        <f>+PE209*HLOOKUP($OI$2,Standard_data!$C$5:$R$10,6,FALSE)</f>
        <v>0</v>
      </c>
      <c r="PF210" s="270">
        <f>+PF209*HLOOKUP($OI$2,Standard_data!$C$5:$R$10,6,FALSE)</f>
        <v>0</v>
      </c>
      <c r="PG210" s="270">
        <f>+PG209*HLOOKUP($OI$2,Standard_data!$C$5:$R$10,6,FALSE)</f>
        <v>0</v>
      </c>
      <c r="PH210" s="270">
        <f>+PH209*HLOOKUP($OI$2,Standard_data!$C$5:$R$10,6,FALSE)</f>
        <v>0</v>
      </c>
      <c r="PI210" s="270">
        <f>+PI209*HLOOKUP($OI$2,Standard_data!$C$5:$R$10,6,FALSE)</f>
        <v>0</v>
      </c>
      <c r="PJ210" s="270">
        <f>+PJ209*HLOOKUP($OI$2,Standard_data!$C$5:$R$10,6,FALSE)</f>
        <v>0</v>
      </c>
      <c r="PK210" s="270">
        <f>+PK209*HLOOKUP($OI$2,Standard_data!$C$5:$R$10,6,FALSE)</f>
        <v>0</v>
      </c>
      <c r="PL210" s="270">
        <f>+PL209*HLOOKUP($OI$2,Standard_data!$C$5:$R$10,6,FALSE)</f>
        <v>0</v>
      </c>
      <c r="PM210" s="268">
        <f>+PM209*HLOOKUP($OI$2,Standard_data!$C$5:$R$10,6,FALSE)</f>
        <v>35821584.508049995</v>
      </c>
      <c r="PN210" s="268"/>
      <c r="PO210" s="267"/>
      <c r="PP210" s="270">
        <f>+PP209*HLOOKUP($PP$2,Standard_data!$C$5:$R$10,6,FALSE)</f>
        <v>48377472.806850001</v>
      </c>
      <c r="PQ210" s="270">
        <f>+PQ209*HLOOKUP($PP$2,Standard_data!$C$5:$R$10,6,FALSE)</f>
        <v>0</v>
      </c>
      <c r="PR210" s="270">
        <f>+PR209*HLOOKUP($PP$2,Standard_data!$C$5:$R$10,6,FALSE)</f>
        <v>0</v>
      </c>
      <c r="PS210" s="270">
        <f>+PS209*HLOOKUP($PP$2,Standard_data!$C$5:$R$10,6,FALSE)</f>
        <v>0</v>
      </c>
      <c r="PT210" s="270">
        <f>+PT209*HLOOKUP($PP$2,Standard_data!$C$5:$R$10,6,FALSE)</f>
        <v>0</v>
      </c>
      <c r="PU210" s="270">
        <f>+PU209*HLOOKUP($PP$2,Standard_data!$C$5:$R$10,6,FALSE)</f>
        <v>0</v>
      </c>
      <c r="PV210" s="270">
        <f>+PV209*HLOOKUP($PP$2,Standard_data!$C$5:$R$10,6,FALSE)</f>
        <v>0</v>
      </c>
      <c r="PW210" s="270">
        <f>+PW209*HLOOKUP($PP$2,Standard_data!$C$5:$R$10,6,FALSE)</f>
        <v>0</v>
      </c>
      <c r="PX210" s="270">
        <f>+PX209*HLOOKUP($PP$2,Standard_data!$C$5:$R$10,6,FALSE)</f>
        <v>0</v>
      </c>
      <c r="PY210" s="270">
        <f>+PY209*HLOOKUP($PP$2,Standard_data!$C$5:$R$10,6,FALSE)</f>
        <v>0</v>
      </c>
      <c r="PZ210" s="270">
        <f>+PZ209*HLOOKUP($PP$2,Standard_data!$C$5:$R$10,6,FALSE)</f>
        <v>0</v>
      </c>
      <c r="QA210" s="270">
        <f>+QA209*HLOOKUP($PP$2,Standard_data!$C$5:$R$10,6,FALSE)</f>
        <v>0</v>
      </c>
      <c r="QB210" s="270">
        <f>+QB209*HLOOKUP($PP$2,Standard_data!$C$5:$R$10,6,FALSE)</f>
        <v>0</v>
      </c>
      <c r="QC210" s="270">
        <f>+QC209*HLOOKUP($PP$2,Standard_data!$C$5:$R$10,6,FALSE)</f>
        <v>0</v>
      </c>
      <c r="QD210" s="270">
        <f>+QD209*HLOOKUP($PP$2,Standard_data!$C$5:$R$10,6,FALSE)</f>
        <v>0</v>
      </c>
      <c r="QE210" s="270">
        <f>+QE209*HLOOKUP($PP$2,Standard_data!$C$5:$R$10,6,FALSE)</f>
        <v>0</v>
      </c>
      <c r="QF210" s="270">
        <f>+QF209*HLOOKUP($PP$2,Standard_data!$C$5:$R$10,6,FALSE)</f>
        <v>0</v>
      </c>
      <c r="QG210" s="270">
        <f>+QG209*HLOOKUP($PP$2,Standard_data!$C$5:$R$10,6,FALSE)</f>
        <v>0</v>
      </c>
      <c r="QH210" s="270">
        <f>+QH209*HLOOKUP($PP$2,Standard_data!$C$5:$R$10,6,FALSE)</f>
        <v>0</v>
      </c>
      <c r="QI210" s="270">
        <f>+QI209*HLOOKUP($PP$2,Standard_data!$C$5:$R$10,6,FALSE)</f>
        <v>0</v>
      </c>
      <c r="QJ210" s="270">
        <f>+QJ209*HLOOKUP($PP$2,Standard_data!$C$5:$R$10,6,FALSE)</f>
        <v>0</v>
      </c>
      <c r="QK210" s="270">
        <f>+QK209*HLOOKUP($PP$2,Standard_data!$C$5:$R$10,6,FALSE)</f>
        <v>0</v>
      </c>
      <c r="QL210" s="270">
        <f>+QL209*HLOOKUP($PP$2,Standard_data!$C$5:$R$10,6,FALSE)</f>
        <v>0</v>
      </c>
      <c r="QM210" s="270">
        <f>+QM209*HLOOKUP($PP$2,Standard_data!$C$5:$R$10,6,FALSE)</f>
        <v>0</v>
      </c>
      <c r="QN210" s="270">
        <f>+QN209*HLOOKUP($PP$2,Standard_data!$C$5:$R$10,6,FALSE)</f>
        <v>0</v>
      </c>
      <c r="QO210" s="270">
        <f>+QO209*HLOOKUP($PP$2,Standard_data!$C$5:$R$10,6,FALSE)</f>
        <v>0</v>
      </c>
      <c r="QP210" s="270">
        <f>+QP209*HLOOKUP($PP$2,Standard_data!$C$5:$R$10,6,FALSE)</f>
        <v>0</v>
      </c>
      <c r="QQ210" s="270">
        <f>+QQ209*HLOOKUP($PP$2,Standard_data!$C$5:$R$10,6,FALSE)</f>
        <v>0</v>
      </c>
      <c r="QR210" s="270">
        <f>+QR209*HLOOKUP($PP$2,Standard_data!$C$5:$R$10,6,FALSE)</f>
        <v>0</v>
      </c>
      <c r="QS210" s="270">
        <f>+QS209*HLOOKUP($PP$2,Standard_data!$C$5:$R$10,6,FALSE)</f>
        <v>0</v>
      </c>
      <c r="QT210" s="268">
        <f>+QT209*HLOOKUP($PP$2,Standard_data!$C$5:$R$10,6,FALSE)</f>
        <v>48377472.806850001</v>
      </c>
      <c r="QU210" s="235"/>
      <c r="QV210" s="235"/>
      <c r="QW210" s="270">
        <f>+QW209*HLOOKUP($QW$2,Standard_data!$C$5:$R$10,6,FALSE)</f>
        <v>0</v>
      </c>
      <c r="QX210" s="270">
        <f>+QX209*HLOOKUP($QW$2,Standard_data!$C$5:$R$10,6,FALSE)</f>
        <v>0</v>
      </c>
      <c r="QY210" s="270">
        <f>+QY209*HLOOKUP($QW$2,Standard_data!$C$5:$R$10,6,FALSE)</f>
        <v>0</v>
      </c>
      <c r="QZ210" s="270">
        <f>+QZ209*HLOOKUP($QW$2,Standard_data!$C$5:$R$10,6,FALSE)</f>
        <v>0</v>
      </c>
      <c r="RA210" s="270">
        <f>+RA209*HLOOKUP($QW$2,Standard_data!$C$5:$R$10,6,FALSE)</f>
        <v>0</v>
      </c>
      <c r="RB210" s="270">
        <f>+RB209*HLOOKUP($QW$2,Standard_data!$C$5:$R$10,6,FALSE)</f>
        <v>0</v>
      </c>
      <c r="RC210" s="270">
        <f>+RC209*HLOOKUP($QW$2,Standard_data!$C$5:$R$10,6,FALSE)</f>
        <v>0</v>
      </c>
      <c r="RD210" s="270">
        <f>+RD209*HLOOKUP($QW$2,Standard_data!$C$5:$R$10,6,FALSE)</f>
        <v>0</v>
      </c>
      <c r="RE210" s="270">
        <f>+RE209*HLOOKUP($QW$2,Standard_data!$C$5:$R$10,6,FALSE)</f>
        <v>0</v>
      </c>
      <c r="RF210" s="270">
        <f>+RF209*HLOOKUP($QW$2,Standard_data!$C$5:$R$10,6,FALSE)</f>
        <v>0</v>
      </c>
      <c r="RG210" s="270">
        <f>+RG209*HLOOKUP($QW$2,Standard_data!$C$5:$R$10,6,FALSE)</f>
        <v>0</v>
      </c>
      <c r="RH210" s="270">
        <f>+RH209*HLOOKUP($QW$2,Standard_data!$C$5:$R$10,6,FALSE)</f>
        <v>0</v>
      </c>
      <c r="RI210" s="270">
        <f>+RI209*HLOOKUP($QW$2,Standard_data!$C$5:$R$10,6,FALSE)</f>
        <v>0</v>
      </c>
      <c r="RJ210" s="270">
        <f>+RJ209*HLOOKUP($QW$2,Standard_data!$C$5:$R$10,6,FALSE)</f>
        <v>0</v>
      </c>
      <c r="RK210" s="270">
        <f>+RK209*HLOOKUP($QW$2,Standard_data!$C$5:$R$10,6,FALSE)</f>
        <v>0</v>
      </c>
      <c r="RL210" s="270">
        <f>+RL209*HLOOKUP($QW$2,Standard_data!$C$5:$R$10,6,FALSE)</f>
        <v>0</v>
      </c>
      <c r="RM210" s="270">
        <f>+RM209*HLOOKUP($QW$2,Standard_data!$C$5:$R$10,6,FALSE)</f>
        <v>0</v>
      </c>
      <c r="RN210" s="270">
        <f>+RN209*HLOOKUP($QW$2,Standard_data!$C$5:$R$10,6,FALSE)</f>
        <v>0</v>
      </c>
      <c r="RO210" s="270">
        <f>+RO209*HLOOKUP($QW$2,Standard_data!$C$5:$R$10,6,FALSE)</f>
        <v>0</v>
      </c>
      <c r="RP210" s="270">
        <f>+RP209*HLOOKUP($QW$2,Standard_data!$C$5:$R$10,6,FALSE)</f>
        <v>0</v>
      </c>
      <c r="RQ210" s="270">
        <f>+RQ209*HLOOKUP($QW$2,Standard_data!$C$5:$R$10,6,FALSE)</f>
        <v>0</v>
      </c>
      <c r="RR210" s="270">
        <f>+RR209*HLOOKUP($QW$2,Standard_data!$C$5:$R$10,6,FALSE)</f>
        <v>0</v>
      </c>
      <c r="RS210" s="270">
        <f>+RS209*HLOOKUP($QW$2,Standard_data!$C$5:$R$10,6,FALSE)</f>
        <v>0</v>
      </c>
      <c r="RT210" s="270">
        <f>+RT209*HLOOKUP($QW$2,Standard_data!$C$5:$R$10,6,FALSE)</f>
        <v>0</v>
      </c>
      <c r="RU210" s="270">
        <f>+RU209*HLOOKUP($QW$2,Standard_data!$C$5:$R$10,6,FALSE)</f>
        <v>0</v>
      </c>
      <c r="RV210" s="270">
        <f>+RV209*HLOOKUP($QW$2,Standard_data!$C$5:$R$10,6,FALSE)</f>
        <v>0</v>
      </c>
      <c r="RW210" s="270">
        <f>+RW209*HLOOKUP($QW$2,Standard_data!$C$5:$R$10,6,FALSE)</f>
        <v>0</v>
      </c>
      <c r="RX210" s="270">
        <f>+RX209*HLOOKUP($QW$2,Standard_data!$C$5:$R$10,6,FALSE)</f>
        <v>0</v>
      </c>
      <c r="RY210" s="270">
        <f>+RY209*HLOOKUP($QW$2,Standard_data!$C$5:$R$10,6,FALSE)</f>
        <v>0</v>
      </c>
      <c r="RZ210" s="270">
        <f>+RZ209*HLOOKUP($QW$2,Standard_data!$C$5:$R$10,6,FALSE)</f>
        <v>0</v>
      </c>
      <c r="SA210" s="270">
        <f>+SA209*HLOOKUP($QW$2,Standard_data!$C$5:$R$10,6,FALSE)</f>
        <v>0</v>
      </c>
    </row>
    <row r="211" spans="1:495" ht="15" hidden="1" outlineLevel="1">
      <c r="A211" s="603">
        <f t="shared" si="1028"/>
        <v>199</v>
      </c>
      <c r="B211" s="264"/>
      <c r="C211" s="267"/>
      <c r="D211" s="270"/>
      <c r="E211" s="270"/>
      <c r="F211" s="270"/>
      <c r="G211" s="267"/>
      <c r="H211" s="267"/>
      <c r="I211" s="267"/>
      <c r="J211" s="267"/>
      <c r="K211" s="267"/>
      <c r="L211" s="267"/>
      <c r="M211" s="267"/>
      <c r="N211" s="267"/>
      <c r="O211" s="267"/>
      <c r="P211" s="267"/>
      <c r="Q211" s="267"/>
      <c r="R211" s="267"/>
      <c r="S211" s="267"/>
      <c r="T211" s="267"/>
      <c r="U211" s="267"/>
      <c r="V211" s="267"/>
      <c r="W211" s="267"/>
      <c r="X211" s="267"/>
      <c r="Y211" s="267"/>
      <c r="Z211" s="267"/>
      <c r="AA211" s="267"/>
      <c r="AB211" s="267"/>
      <c r="AC211" s="267"/>
      <c r="AD211" s="267"/>
      <c r="AE211" s="267"/>
      <c r="AF211" s="267"/>
      <c r="AG211" s="267"/>
      <c r="AH211" s="275"/>
      <c r="AI211" s="255"/>
      <c r="AJ211" s="270"/>
      <c r="AK211" s="270"/>
      <c r="AL211" s="270"/>
      <c r="AM211" s="270"/>
      <c r="AN211" s="270"/>
      <c r="AO211" s="270"/>
      <c r="AP211" s="270"/>
      <c r="AQ211" s="270"/>
      <c r="AR211" s="270"/>
      <c r="AS211" s="270"/>
      <c r="AT211" s="270"/>
      <c r="AU211" s="270"/>
      <c r="AV211" s="270"/>
      <c r="AW211" s="270"/>
      <c r="AX211" s="270"/>
      <c r="AY211" s="270"/>
      <c r="AZ211" s="270"/>
      <c r="BA211" s="270"/>
      <c r="BB211" s="270"/>
      <c r="BC211" s="267"/>
      <c r="BD211" s="267"/>
      <c r="BE211" s="267"/>
      <c r="BF211" s="267"/>
      <c r="BG211" s="267"/>
      <c r="BH211" s="267"/>
      <c r="BI211" s="267"/>
      <c r="BJ211" s="267"/>
      <c r="BK211" s="267"/>
      <c r="BL211" s="267"/>
      <c r="BM211" s="267"/>
      <c r="BN211" s="267"/>
      <c r="BO211" s="275"/>
      <c r="BP211" s="255"/>
      <c r="BQ211" s="270"/>
      <c r="BR211" s="270"/>
      <c r="BS211" s="270"/>
      <c r="BT211" s="270"/>
      <c r="BU211" s="270"/>
      <c r="BV211" s="270"/>
      <c r="BW211" s="270"/>
      <c r="BX211" s="270"/>
      <c r="BY211" s="270"/>
      <c r="BZ211" s="270"/>
      <c r="CA211" s="270"/>
      <c r="CB211" s="270"/>
      <c r="CC211" s="270"/>
      <c r="CD211" s="270"/>
      <c r="CE211" s="270"/>
      <c r="CF211" s="270"/>
      <c r="CG211" s="270"/>
      <c r="CH211" s="270"/>
      <c r="CI211" s="270"/>
      <c r="CJ211" s="267"/>
      <c r="CK211" s="267"/>
      <c r="CL211" s="267"/>
      <c r="CM211" s="267"/>
      <c r="CN211" s="267"/>
      <c r="CO211" s="267"/>
      <c r="CP211" s="267"/>
      <c r="CQ211" s="267"/>
      <c r="CR211" s="267"/>
      <c r="CS211" s="267"/>
      <c r="CT211" s="267"/>
      <c r="CU211" s="267"/>
      <c r="CV211" s="275"/>
      <c r="CW211" s="255"/>
      <c r="CX211" s="270"/>
      <c r="CY211" s="270"/>
      <c r="CZ211" s="270"/>
      <c r="DA211" s="270"/>
      <c r="DB211" s="270"/>
      <c r="DC211" s="270"/>
      <c r="DD211" s="270"/>
      <c r="DE211" s="270"/>
      <c r="DF211" s="270"/>
      <c r="DG211" s="270"/>
      <c r="DH211" s="270"/>
      <c r="DI211" s="270"/>
      <c r="DJ211" s="270"/>
      <c r="DK211" s="270"/>
      <c r="DL211" s="270"/>
      <c r="DM211" s="270"/>
      <c r="DN211" s="270"/>
      <c r="DO211" s="270"/>
      <c r="DP211" s="270"/>
      <c r="DQ211" s="267"/>
      <c r="DR211" s="267"/>
      <c r="DS211" s="267"/>
      <c r="DT211" s="267"/>
      <c r="DU211" s="267"/>
      <c r="DV211" s="267"/>
      <c r="DW211" s="267"/>
      <c r="DX211" s="267"/>
      <c r="DY211" s="267"/>
      <c r="DZ211" s="267"/>
      <c r="EA211" s="267"/>
      <c r="EB211" s="267"/>
      <c r="EC211" s="275"/>
      <c r="ED211" s="255"/>
      <c r="EE211" s="270"/>
      <c r="EF211" s="270"/>
      <c r="EG211" s="270"/>
      <c r="EH211" s="270"/>
      <c r="EI211" s="270"/>
      <c r="EJ211" s="270"/>
      <c r="EK211" s="270"/>
      <c r="EL211" s="270"/>
      <c r="EM211" s="270"/>
      <c r="EN211" s="270"/>
      <c r="EO211" s="270"/>
      <c r="EP211" s="270"/>
      <c r="EQ211" s="270"/>
      <c r="ER211" s="270"/>
      <c r="ES211" s="270"/>
      <c r="ET211" s="270"/>
      <c r="EU211" s="270"/>
      <c r="EV211" s="270"/>
      <c r="EW211" s="270"/>
      <c r="EX211" s="267"/>
      <c r="EY211" s="267"/>
      <c r="EZ211" s="267"/>
      <c r="FA211" s="267"/>
      <c r="FB211" s="267"/>
      <c r="FC211" s="267"/>
      <c r="FD211" s="267"/>
      <c r="FE211" s="267"/>
      <c r="FF211" s="267"/>
      <c r="FG211" s="267"/>
      <c r="FH211" s="267"/>
      <c r="FI211" s="267"/>
      <c r="FJ211" s="275"/>
      <c r="FK211" s="255"/>
      <c r="FL211" s="270"/>
      <c r="FM211" s="270"/>
      <c r="FN211" s="270"/>
      <c r="FO211" s="270"/>
      <c r="FP211" s="270"/>
      <c r="FQ211" s="270"/>
      <c r="FR211" s="270"/>
      <c r="FS211" s="270"/>
      <c r="FT211" s="270"/>
      <c r="FU211" s="270"/>
      <c r="FV211" s="270"/>
      <c r="FW211" s="270"/>
      <c r="FX211" s="270"/>
      <c r="FY211" s="270"/>
      <c r="FZ211" s="270"/>
      <c r="GA211" s="270"/>
      <c r="GB211" s="270"/>
      <c r="GC211" s="270"/>
      <c r="GD211" s="270"/>
      <c r="GE211" s="267"/>
      <c r="GF211" s="267"/>
      <c r="GG211" s="267"/>
      <c r="GH211" s="267"/>
      <c r="GI211" s="267"/>
      <c r="GJ211" s="267"/>
      <c r="GK211" s="267"/>
      <c r="GL211" s="267"/>
      <c r="GM211" s="267"/>
      <c r="GN211" s="267"/>
      <c r="GO211" s="267"/>
      <c r="GP211" s="267"/>
      <c r="GQ211" s="275"/>
      <c r="GR211" s="255"/>
      <c r="GS211" s="270"/>
      <c r="GT211" s="270"/>
      <c r="GU211" s="270"/>
      <c r="GV211" s="270"/>
      <c r="GW211" s="270"/>
      <c r="GX211" s="270"/>
      <c r="GY211" s="270"/>
      <c r="GZ211" s="270"/>
      <c r="HA211" s="270"/>
      <c r="HB211" s="270"/>
      <c r="HC211" s="270"/>
      <c r="HD211" s="270"/>
      <c r="HE211" s="270"/>
      <c r="HF211" s="270"/>
      <c r="HG211" s="270"/>
      <c r="HH211" s="270"/>
      <c r="HI211" s="270"/>
      <c r="HJ211" s="270"/>
      <c r="HK211" s="270"/>
      <c r="HL211" s="267"/>
      <c r="HM211" s="267"/>
      <c r="HN211" s="267"/>
      <c r="HO211" s="267"/>
      <c r="HP211" s="267"/>
      <c r="HQ211" s="267"/>
      <c r="HR211" s="267"/>
      <c r="HS211" s="267"/>
      <c r="HT211" s="267"/>
      <c r="HU211" s="267"/>
      <c r="HV211" s="267"/>
      <c r="HW211" s="272"/>
      <c r="HX211" s="316"/>
      <c r="HZ211" s="270"/>
      <c r="IA211" s="270"/>
      <c r="IB211" s="270"/>
      <c r="IC211" s="270"/>
      <c r="ID211" s="270"/>
      <c r="IE211" s="270"/>
      <c r="IF211" s="270"/>
      <c r="IG211" s="270"/>
      <c r="IH211" s="270"/>
      <c r="II211" s="271"/>
      <c r="IJ211" s="270"/>
      <c r="IK211" s="270"/>
      <c r="IL211" s="270"/>
      <c r="IM211" s="270"/>
      <c r="IN211" s="270"/>
      <c r="IO211" s="270"/>
      <c r="IP211" s="270"/>
      <c r="IQ211" s="270"/>
      <c r="IR211" s="270"/>
      <c r="IS211" s="267"/>
      <c r="IT211" s="267"/>
      <c r="IU211" s="267"/>
      <c r="IV211" s="267"/>
      <c r="IW211" s="267"/>
      <c r="IX211" s="267"/>
      <c r="IY211" s="267"/>
      <c r="IZ211" s="267"/>
      <c r="JA211" s="267"/>
      <c r="JB211" s="267"/>
      <c r="JC211" s="272"/>
      <c r="JD211" s="270"/>
      <c r="JE211" s="234"/>
      <c r="JG211" s="270"/>
      <c r="JH211" s="270"/>
      <c r="JI211" s="270"/>
      <c r="JJ211" s="273"/>
      <c r="JK211" s="270"/>
      <c r="JL211" s="270"/>
      <c r="JM211" s="270"/>
      <c r="JN211" s="270"/>
      <c r="JO211" s="270"/>
      <c r="JP211" s="270"/>
      <c r="JQ211" s="270"/>
      <c r="JR211" s="270"/>
      <c r="JS211" s="270"/>
      <c r="JT211" s="270"/>
      <c r="JU211" s="270"/>
      <c r="JV211" s="270"/>
      <c r="JW211" s="270"/>
      <c r="JX211" s="270"/>
      <c r="JY211" s="270"/>
      <c r="JZ211" s="267"/>
      <c r="KA211" s="267"/>
      <c r="KB211" s="267"/>
      <c r="KC211" s="267"/>
      <c r="KD211" s="267"/>
      <c r="KE211" s="267"/>
      <c r="KF211" s="267"/>
      <c r="KG211" s="267"/>
      <c r="KH211" s="267"/>
      <c r="KI211" s="267"/>
      <c r="KJ211" s="267"/>
      <c r="KK211" s="272"/>
      <c r="KL211" s="234"/>
      <c r="KN211" s="270"/>
      <c r="KO211" s="270"/>
      <c r="KP211" s="270"/>
      <c r="KQ211" s="270"/>
      <c r="KR211" s="270"/>
      <c r="KS211" s="270"/>
      <c r="KT211" s="270"/>
      <c r="KU211" s="270"/>
      <c r="KV211" s="270"/>
      <c r="KW211" s="270"/>
      <c r="KX211" s="270"/>
      <c r="KY211" s="270"/>
      <c r="KZ211" s="270"/>
      <c r="LA211" s="270"/>
      <c r="LB211" s="270"/>
      <c r="LC211" s="270"/>
      <c r="LD211" s="270"/>
      <c r="LE211" s="270"/>
      <c r="LF211" s="270"/>
      <c r="LG211" s="267"/>
      <c r="LH211" s="267"/>
      <c r="LI211" s="267"/>
      <c r="LJ211" s="267"/>
      <c r="LK211" s="267"/>
      <c r="LL211" s="267"/>
      <c r="LM211" s="267"/>
      <c r="LN211" s="267"/>
      <c r="LO211" s="267"/>
      <c r="LP211" s="267"/>
      <c r="LQ211" s="267"/>
      <c r="LR211" s="272"/>
      <c r="LS211" s="316"/>
      <c r="LU211" s="270"/>
      <c r="LV211" s="270"/>
      <c r="LW211" s="270"/>
      <c r="LX211" s="270"/>
      <c r="LY211" s="270"/>
      <c r="LZ211" s="270"/>
      <c r="MA211" s="270"/>
      <c r="MB211" s="270"/>
      <c r="MC211" s="270"/>
      <c r="MD211" s="270"/>
      <c r="ME211" s="270"/>
      <c r="MF211" s="270"/>
      <c r="MG211" s="270"/>
      <c r="MH211" s="270"/>
      <c r="MI211" s="270"/>
      <c r="MJ211" s="270"/>
      <c r="MK211" s="270"/>
      <c r="ML211" s="270"/>
      <c r="MM211" s="270"/>
      <c r="MN211" s="267"/>
      <c r="MO211" s="267"/>
      <c r="MP211" s="267"/>
      <c r="MQ211" s="267"/>
      <c r="MR211" s="267"/>
      <c r="MS211" s="267"/>
      <c r="MT211" s="267"/>
      <c r="MU211" s="267"/>
      <c r="MV211" s="267"/>
      <c r="MW211" s="267"/>
      <c r="MX211" s="267"/>
      <c r="MY211" s="267"/>
      <c r="NB211" s="270"/>
      <c r="NC211" s="270"/>
      <c r="ND211" s="270"/>
      <c r="NE211" s="270"/>
      <c r="NF211" s="270"/>
      <c r="NG211" s="270"/>
      <c r="NH211" s="270"/>
      <c r="NI211" s="270"/>
      <c r="NJ211" s="270"/>
      <c r="NK211" s="270"/>
      <c r="NL211" s="270"/>
      <c r="NM211" s="270"/>
      <c r="NN211" s="270"/>
      <c r="NO211" s="270"/>
      <c r="NP211" s="270"/>
      <c r="NQ211" s="270"/>
      <c r="NR211" s="270"/>
      <c r="NS211" s="270"/>
      <c r="NT211" s="270"/>
      <c r="NU211" s="267"/>
      <c r="NV211" s="267"/>
      <c r="NW211" s="267"/>
      <c r="NX211" s="267"/>
      <c r="NY211" s="267"/>
      <c r="NZ211" s="267"/>
      <c r="OA211" s="267"/>
      <c r="OB211" s="267"/>
      <c r="OC211" s="267"/>
      <c r="OD211" s="267"/>
      <c r="OE211" s="267"/>
      <c r="OF211" s="272"/>
      <c r="OG211" s="316"/>
      <c r="OI211" s="270"/>
      <c r="OJ211" s="270"/>
      <c r="OK211" s="270"/>
      <c r="OL211" s="270"/>
      <c r="OM211" s="270"/>
      <c r="ON211" s="270"/>
      <c r="OO211" s="270"/>
      <c r="OP211" s="270"/>
      <c r="OQ211" s="270"/>
      <c r="OR211" s="270"/>
      <c r="OS211" s="270"/>
      <c r="OT211" s="270"/>
      <c r="OU211" s="270"/>
      <c r="OV211" s="270"/>
      <c r="OW211" s="270"/>
      <c r="OX211" s="270"/>
      <c r="OY211" s="270"/>
      <c r="OZ211" s="270"/>
      <c r="PA211" s="270"/>
      <c r="PB211" s="267"/>
      <c r="PC211" s="267"/>
      <c r="PD211" s="267"/>
      <c r="PE211" s="267"/>
      <c r="PF211" s="267"/>
      <c r="PG211" s="267"/>
      <c r="PH211" s="267"/>
      <c r="PI211" s="267"/>
      <c r="PJ211" s="267"/>
      <c r="PK211" s="267"/>
      <c r="PL211" s="267"/>
      <c r="PM211" s="272"/>
      <c r="PN211" s="316"/>
      <c r="PP211" s="270"/>
      <c r="PQ211" s="270"/>
      <c r="PR211" s="270"/>
      <c r="PS211" s="270"/>
      <c r="PT211" s="270"/>
      <c r="PU211" s="270"/>
      <c r="PV211" s="270"/>
      <c r="PW211" s="270"/>
      <c r="PX211" s="270"/>
      <c r="PY211" s="270"/>
      <c r="PZ211" s="270"/>
      <c r="QA211" s="270"/>
      <c r="QB211" s="270"/>
      <c r="QC211" s="270"/>
      <c r="QD211" s="270"/>
      <c r="QE211" s="270"/>
      <c r="QF211" s="270"/>
      <c r="QG211" s="270"/>
      <c r="QH211" s="270"/>
      <c r="QI211" s="267"/>
      <c r="QJ211" s="267"/>
      <c r="QK211" s="267"/>
      <c r="QL211" s="267"/>
      <c r="QM211" s="267"/>
      <c r="QN211" s="267"/>
      <c r="QO211" s="267"/>
      <c r="QP211" s="267"/>
      <c r="QQ211" s="267"/>
      <c r="QR211" s="267"/>
      <c r="QS211" s="267"/>
      <c r="QT211" s="267"/>
      <c r="QU211" s="235"/>
      <c r="QV211" s="235"/>
      <c r="QW211" s="270"/>
      <c r="QX211" s="270"/>
      <c r="QY211" s="270"/>
      <c r="QZ211" s="270"/>
      <c r="RA211" s="270"/>
      <c r="RB211" s="270"/>
      <c r="RC211" s="270"/>
      <c r="RD211" s="270"/>
      <c r="RE211" s="270"/>
      <c r="RF211" s="270"/>
      <c r="RG211" s="270"/>
      <c r="RH211" s="270"/>
      <c r="RI211" s="270"/>
      <c r="RJ211" s="270"/>
      <c r="RK211" s="270"/>
      <c r="RL211" s="270"/>
      <c r="RM211" s="270"/>
      <c r="RN211" s="270"/>
      <c r="RO211" s="270"/>
      <c r="RP211" s="267"/>
      <c r="RQ211" s="267"/>
      <c r="RR211" s="267"/>
      <c r="RS211" s="267"/>
      <c r="RT211" s="267"/>
      <c r="RU211" s="267"/>
      <c r="RV211" s="267"/>
      <c r="RW211" s="267"/>
      <c r="RX211" s="267"/>
      <c r="RY211" s="267"/>
      <c r="RZ211" s="267"/>
      <c r="SA211" s="267"/>
    </row>
    <row r="212" spans="1:495" s="347" customFormat="1" ht="15" collapsed="1">
      <c r="A212" s="603">
        <f t="shared" si="1028"/>
        <v>200</v>
      </c>
      <c r="B212" s="483" t="s">
        <v>201</v>
      </c>
      <c r="C212" s="343">
        <f>+C209+C210</f>
        <v>0</v>
      </c>
      <c r="D212" s="344">
        <f t="shared" ref="D212:AG212" si="1112">+D209+D210</f>
        <v>0</v>
      </c>
      <c r="E212" s="344">
        <f t="shared" si="1112"/>
        <v>0</v>
      </c>
      <c r="F212" s="344">
        <f t="shared" si="1112"/>
        <v>0</v>
      </c>
      <c r="G212" s="344">
        <f t="shared" si="1112"/>
        <v>0</v>
      </c>
      <c r="H212" s="344">
        <f t="shared" si="1112"/>
        <v>0</v>
      </c>
      <c r="I212" s="344">
        <f t="shared" ref="I212" si="1113">+I209+I210</f>
        <v>0</v>
      </c>
      <c r="J212" s="344">
        <f t="shared" ref="J212:K212" si="1114">+J209+J210</f>
        <v>0</v>
      </c>
      <c r="K212" s="344">
        <f t="shared" si="1114"/>
        <v>0</v>
      </c>
      <c r="L212" s="344">
        <f t="shared" si="1112"/>
        <v>0</v>
      </c>
      <c r="M212" s="344">
        <f t="shared" ref="M212:N212" si="1115">+M209+M210</f>
        <v>0</v>
      </c>
      <c r="N212" s="344">
        <f t="shared" si="1115"/>
        <v>0</v>
      </c>
      <c r="O212" s="344">
        <f t="shared" ref="O212:P212" si="1116">+O209+O210</f>
        <v>0</v>
      </c>
      <c r="P212" s="344">
        <f t="shared" si="1116"/>
        <v>0</v>
      </c>
      <c r="Q212" s="344">
        <f t="shared" si="1112"/>
        <v>0</v>
      </c>
      <c r="R212" s="344">
        <f t="shared" ref="R212:S212" si="1117">+R209+R210</f>
        <v>0</v>
      </c>
      <c r="S212" s="344">
        <f t="shared" si="1117"/>
        <v>0</v>
      </c>
      <c r="T212" s="344">
        <f t="shared" si="1112"/>
        <v>0</v>
      </c>
      <c r="U212" s="344">
        <f t="shared" ref="U212:V212" si="1118">+U209+U210</f>
        <v>0</v>
      </c>
      <c r="V212" s="344">
        <f t="shared" si="1118"/>
        <v>0</v>
      </c>
      <c r="W212" s="344">
        <f t="shared" si="1112"/>
        <v>0</v>
      </c>
      <c r="X212" s="344">
        <f t="shared" si="1112"/>
        <v>0</v>
      </c>
      <c r="Y212" s="344">
        <f t="shared" si="1112"/>
        <v>0</v>
      </c>
      <c r="Z212" s="344">
        <f t="shared" ref="Z212:AA212" si="1119">+Z209+Z210</f>
        <v>0</v>
      </c>
      <c r="AA212" s="344">
        <f t="shared" si="1119"/>
        <v>0</v>
      </c>
      <c r="AB212" s="344">
        <f t="shared" si="1112"/>
        <v>0</v>
      </c>
      <c r="AC212" s="344">
        <f t="shared" ref="AC212:AD212" si="1120">+AC209+AC210</f>
        <v>0</v>
      </c>
      <c r="AD212" s="344">
        <f t="shared" si="1120"/>
        <v>0</v>
      </c>
      <c r="AE212" s="344">
        <f t="shared" si="1112"/>
        <v>0</v>
      </c>
      <c r="AF212" s="344">
        <f t="shared" si="1112"/>
        <v>0</v>
      </c>
      <c r="AG212" s="344">
        <f t="shared" si="1112"/>
        <v>0</v>
      </c>
      <c r="AH212" s="346"/>
      <c r="AI212" s="345"/>
      <c r="AJ212" s="344">
        <f>+AJ209+AJ210</f>
        <v>0</v>
      </c>
      <c r="AK212" s="344">
        <f t="shared" ref="AK212:BN212" si="1121">+AK209+AK210</f>
        <v>0</v>
      </c>
      <c r="AL212" s="344">
        <f t="shared" si="1121"/>
        <v>0</v>
      </c>
      <c r="AM212" s="344">
        <f t="shared" si="1121"/>
        <v>0</v>
      </c>
      <c r="AN212" s="344">
        <f t="shared" ref="AN212" si="1122">+AN209+AN210</f>
        <v>0</v>
      </c>
      <c r="AO212" s="344">
        <f t="shared" si="1121"/>
        <v>0</v>
      </c>
      <c r="AP212" s="344">
        <f t="shared" ref="AP212:AR212" si="1123">+AP209+AP210</f>
        <v>0</v>
      </c>
      <c r="AQ212" s="344">
        <f t="shared" si="1123"/>
        <v>0</v>
      </c>
      <c r="AR212" s="344">
        <f t="shared" si="1123"/>
        <v>0</v>
      </c>
      <c r="AS212" s="344">
        <f t="shared" si="1121"/>
        <v>0</v>
      </c>
      <c r="AT212" s="344">
        <f t="shared" si="1121"/>
        <v>0</v>
      </c>
      <c r="AU212" s="344">
        <f t="shared" si="1121"/>
        <v>0</v>
      </c>
      <c r="AV212" s="344">
        <f t="shared" ref="AV212:AX212" si="1124">+AV209+AV210</f>
        <v>0</v>
      </c>
      <c r="AW212" s="344">
        <f t="shared" si="1124"/>
        <v>0</v>
      </c>
      <c r="AX212" s="344">
        <f t="shared" si="1124"/>
        <v>0</v>
      </c>
      <c r="AY212" s="344">
        <f t="shared" si="1121"/>
        <v>0</v>
      </c>
      <c r="AZ212" s="344">
        <f t="shared" ref="AZ212:BA212" si="1125">+AZ209+AZ210</f>
        <v>0</v>
      </c>
      <c r="BA212" s="344">
        <f t="shared" si="1125"/>
        <v>0</v>
      </c>
      <c r="BB212" s="344">
        <f t="shared" si="1121"/>
        <v>0</v>
      </c>
      <c r="BC212" s="344">
        <f t="shared" si="1121"/>
        <v>0</v>
      </c>
      <c r="BD212" s="344">
        <f t="shared" si="1121"/>
        <v>0</v>
      </c>
      <c r="BE212" s="344">
        <f t="shared" si="1121"/>
        <v>0</v>
      </c>
      <c r="BF212" s="344">
        <f t="shared" si="1121"/>
        <v>0</v>
      </c>
      <c r="BG212" s="344">
        <f t="shared" si="1121"/>
        <v>0</v>
      </c>
      <c r="BH212" s="344">
        <f t="shared" si="1121"/>
        <v>0</v>
      </c>
      <c r="BI212" s="344">
        <f t="shared" si="1121"/>
        <v>0</v>
      </c>
      <c r="BJ212" s="344">
        <f t="shared" si="1121"/>
        <v>0</v>
      </c>
      <c r="BK212" s="344">
        <f t="shared" si="1121"/>
        <v>0</v>
      </c>
      <c r="BL212" s="344">
        <f t="shared" si="1121"/>
        <v>0</v>
      </c>
      <c r="BM212" s="344">
        <f t="shared" si="1121"/>
        <v>0</v>
      </c>
      <c r="BN212" s="344">
        <f t="shared" si="1121"/>
        <v>0</v>
      </c>
      <c r="BO212" s="346"/>
      <c r="BP212" s="345"/>
      <c r="BQ212" s="344">
        <f>+BQ209+BQ210</f>
        <v>0</v>
      </c>
      <c r="BR212" s="344">
        <f t="shared" ref="BR212:CU212" si="1126">+BR209+BR210</f>
        <v>0</v>
      </c>
      <c r="BS212" s="344">
        <f t="shared" ref="BS212:BW212" si="1127">+BS209+BS210</f>
        <v>0</v>
      </c>
      <c r="BT212" s="344">
        <f t="shared" si="1127"/>
        <v>0</v>
      </c>
      <c r="BU212" s="344">
        <f t="shared" si="1127"/>
        <v>0</v>
      </c>
      <c r="BV212" s="344">
        <f t="shared" si="1127"/>
        <v>0</v>
      </c>
      <c r="BW212" s="344">
        <f t="shared" si="1127"/>
        <v>0</v>
      </c>
      <c r="BX212" s="344">
        <f t="shared" si="1126"/>
        <v>0</v>
      </c>
      <c r="BY212" s="344">
        <f t="shared" si="1126"/>
        <v>0</v>
      </c>
      <c r="BZ212" s="344">
        <f t="shared" ref="BZ212" si="1128">+BZ209+BZ210</f>
        <v>0</v>
      </c>
      <c r="CA212" s="344">
        <f t="shared" ref="CA212:CB212" si="1129">+CA209+CA210</f>
        <v>0</v>
      </c>
      <c r="CB212" s="344">
        <f t="shared" si="1129"/>
        <v>0</v>
      </c>
      <c r="CC212" s="344">
        <f t="shared" si="1126"/>
        <v>0</v>
      </c>
      <c r="CD212" s="344">
        <f t="shared" si="1126"/>
        <v>0</v>
      </c>
      <c r="CE212" s="344">
        <f t="shared" ref="CE212" si="1130">+CE209+CE210</f>
        <v>0</v>
      </c>
      <c r="CF212" s="344">
        <f t="shared" ref="CF212:CH212" si="1131">+CF209+CF210</f>
        <v>0</v>
      </c>
      <c r="CG212" s="344">
        <f t="shared" si="1126"/>
        <v>0</v>
      </c>
      <c r="CH212" s="344">
        <f t="shared" si="1131"/>
        <v>0</v>
      </c>
      <c r="CI212" s="344">
        <f t="shared" si="1126"/>
        <v>0</v>
      </c>
      <c r="CJ212" s="344">
        <f t="shared" si="1126"/>
        <v>0</v>
      </c>
      <c r="CK212" s="344">
        <f t="shared" si="1126"/>
        <v>0</v>
      </c>
      <c r="CL212" s="344">
        <f t="shared" si="1126"/>
        <v>0</v>
      </c>
      <c r="CM212" s="344">
        <f t="shared" si="1126"/>
        <v>0</v>
      </c>
      <c r="CN212" s="344">
        <f t="shared" si="1126"/>
        <v>0</v>
      </c>
      <c r="CO212" s="344">
        <f t="shared" si="1126"/>
        <v>0</v>
      </c>
      <c r="CP212" s="344">
        <f t="shared" si="1126"/>
        <v>0</v>
      </c>
      <c r="CQ212" s="344">
        <f t="shared" si="1126"/>
        <v>0</v>
      </c>
      <c r="CR212" s="344">
        <f t="shared" si="1126"/>
        <v>0</v>
      </c>
      <c r="CS212" s="344">
        <f t="shared" si="1126"/>
        <v>0</v>
      </c>
      <c r="CT212" s="344">
        <f t="shared" si="1126"/>
        <v>0</v>
      </c>
      <c r="CU212" s="344">
        <f t="shared" si="1126"/>
        <v>0</v>
      </c>
      <c r="CV212" s="346"/>
      <c r="CW212" s="345"/>
      <c r="CX212" s="344">
        <f>+CX209+CX210</f>
        <v>0</v>
      </c>
      <c r="CY212" s="344">
        <f t="shared" ref="CY212:EB212" si="1132">+CY209+CY210</f>
        <v>0</v>
      </c>
      <c r="CZ212" s="344">
        <f t="shared" si="1132"/>
        <v>0</v>
      </c>
      <c r="DA212" s="344">
        <f t="shared" si="1132"/>
        <v>0</v>
      </c>
      <c r="DB212" s="344">
        <f t="shared" si="1132"/>
        <v>0</v>
      </c>
      <c r="DC212" s="344">
        <f t="shared" si="1132"/>
        <v>0</v>
      </c>
      <c r="DD212" s="344">
        <f t="shared" ref="DD212:DG212" si="1133">+DD209+DD210</f>
        <v>0</v>
      </c>
      <c r="DE212" s="344">
        <f t="shared" si="1133"/>
        <v>0</v>
      </c>
      <c r="DF212" s="344">
        <f t="shared" si="1133"/>
        <v>0</v>
      </c>
      <c r="DG212" s="344">
        <f t="shared" si="1133"/>
        <v>0</v>
      </c>
      <c r="DH212" s="344">
        <f t="shared" si="1132"/>
        <v>0</v>
      </c>
      <c r="DI212" s="344">
        <f t="shared" si="1132"/>
        <v>0</v>
      </c>
      <c r="DJ212" s="344">
        <f t="shared" ref="DJ212:DK212" si="1134">+DJ209+DJ210</f>
        <v>0</v>
      </c>
      <c r="DK212" s="344">
        <f t="shared" si="1134"/>
        <v>0</v>
      </c>
      <c r="DL212" s="344">
        <f t="shared" ref="DL212" si="1135">+DL209+DL210</f>
        <v>0</v>
      </c>
      <c r="DM212" s="344">
        <f t="shared" ref="DM212:DO212" si="1136">+DM209+DM210</f>
        <v>0</v>
      </c>
      <c r="DN212" s="344">
        <f t="shared" si="1132"/>
        <v>0</v>
      </c>
      <c r="DO212" s="344">
        <f t="shared" si="1136"/>
        <v>0</v>
      </c>
      <c r="DP212" s="344">
        <f t="shared" si="1132"/>
        <v>0</v>
      </c>
      <c r="DQ212" s="344">
        <f t="shared" si="1132"/>
        <v>0</v>
      </c>
      <c r="DR212" s="344">
        <f t="shared" si="1132"/>
        <v>0</v>
      </c>
      <c r="DS212" s="344">
        <f t="shared" si="1132"/>
        <v>0</v>
      </c>
      <c r="DT212" s="344">
        <f t="shared" si="1132"/>
        <v>0</v>
      </c>
      <c r="DU212" s="344">
        <f t="shared" si="1132"/>
        <v>0</v>
      </c>
      <c r="DV212" s="344">
        <f t="shared" si="1132"/>
        <v>0</v>
      </c>
      <c r="DW212" s="344">
        <f t="shared" si="1132"/>
        <v>0</v>
      </c>
      <c r="DX212" s="344">
        <f t="shared" si="1132"/>
        <v>0</v>
      </c>
      <c r="DY212" s="344">
        <f t="shared" si="1132"/>
        <v>0</v>
      </c>
      <c r="DZ212" s="344">
        <f t="shared" si="1132"/>
        <v>0</v>
      </c>
      <c r="EA212" s="344">
        <f t="shared" si="1132"/>
        <v>0</v>
      </c>
      <c r="EB212" s="344">
        <f t="shared" si="1132"/>
        <v>0</v>
      </c>
      <c r="EC212" s="346"/>
      <c r="ED212" s="345"/>
      <c r="EE212" s="344">
        <f>+EE209+EE210</f>
        <v>0</v>
      </c>
      <c r="EF212" s="344">
        <f t="shared" ref="EF212:FI212" si="1137">+EF209+EF210</f>
        <v>0</v>
      </c>
      <c r="EG212" s="344">
        <f t="shared" si="1137"/>
        <v>0</v>
      </c>
      <c r="EH212" s="344">
        <f t="shared" si="1137"/>
        <v>0</v>
      </c>
      <c r="EI212" s="344">
        <f t="shared" si="1137"/>
        <v>0</v>
      </c>
      <c r="EJ212" s="344">
        <f t="shared" si="1137"/>
        <v>0</v>
      </c>
      <c r="EK212" s="344">
        <f t="shared" ref="EK212:EN212" si="1138">+EK209+EK210</f>
        <v>0</v>
      </c>
      <c r="EL212" s="344">
        <f t="shared" si="1138"/>
        <v>0</v>
      </c>
      <c r="EM212" s="344">
        <f t="shared" si="1138"/>
        <v>0</v>
      </c>
      <c r="EN212" s="344">
        <f t="shared" si="1138"/>
        <v>0</v>
      </c>
      <c r="EO212" s="344">
        <f t="shared" si="1137"/>
        <v>0</v>
      </c>
      <c r="EP212" s="344">
        <f t="shared" si="1137"/>
        <v>0</v>
      </c>
      <c r="EQ212" s="344">
        <f t="shared" si="1137"/>
        <v>0</v>
      </c>
      <c r="ER212" s="344">
        <f t="shared" ref="ER212" si="1139">+ER209+ER210</f>
        <v>0</v>
      </c>
      <c r="ES212" s="344">
        <f t="shared" ref="ES212:EU212" si="1140">+ES209+ES210</f>
        <v>0</v>
      </c>
      <c r="ET212" s="344">
        <f t="shared" si="1140"/>
        <v>0</v>
      </c>
      <c r="EU212" s="344">
        <f t="shared" si="1140"/>
        <v>0</v>
      </c>
      <c r="EV212" s="344">
        <f t="shared" si="1137"/>
        <v>0</v>
      </c>
      <c r="EW212" s="344">
        <f t="shared" si="1137"/>
        <v>0</v>
      </c>
      <c r="EX212" s="344">
        <f t="shared" si="1137"/>
        <v>0</v>
      </c>
      <c r="EY212" s="344">
        <f t="shared" si="1137"/>
        <v>0</v>
      </c>
      <c r="EZ212" s="344">
        <f t="shared" si="1137"/>
        <v>0</v>
      </c>
      <c r="FA212" s="344">
        <f t="shared" si="1137"/>
        <v>0</v>
      </c>
      <c r="FB212" s="344">
        <f t="shared" si="1137"/>
        <v>0</v>
      </c>
      <c r="FC212" s="344">
        <f t="shared" si="1137"/>
        <v>0</v>
      </c>
      <c r="FD212" s="344">
        <f t="shared" si="1137"/>
        <v>0</v>
      </c>
      <c r="FE212" s="344">
        <f t="shared" si="1137"/>
        <v>0</v>
      </c>
      <c r="FF212" s="344">
        <f t="shared" si="1137"/>
        <v>0</v>
      </c>
      <c r="FG212" s="344">
        <f t="shared" si="1137"/>
        <v>0</v>
      </c>
      <c r="FH212" s="344">
        <f t="shared" si="1137"/>
        <v>0</v>
      </c>
      <c r="FI212" s="344">
        <f t="shared" si="1137"/>
        <v>0</v>
      </c>
      <c r="FJ212" s="346"/>
      <c r="FK212" s="345"/>
      <c r="FL212" s="344">
        <f>+FL209+FL210</f>
        <v>0</v>
      </c>
      <c r="FM212" s="344">
        <f t="shared" ref="FM212:GB212" si="1141">+FM209+FM210</f>
        <v>0</v>
      </c>
      <c r="FN212" s="344">
        <f t="shared" si="1141"/>
        <v>0</v>
      </c>
      <c r="FO212" s="344">
        <f t="shared" si="1141"/>
        <v>0</v>
      </c>
      <c r="FP212" s="344">
        <f t="shared" si="1141"/>
        <v>0</v>
      </c>
      <c r="FQ212" s="344">
        <f t="shared" si="1141"/>
        <v>0</v>
      </c>
      <c r="FR212" s="344">
        <f t="shared" ref="FR212:FU212" si="1142">+FR209+FR210</f>
        <v>0</v>
      </c>
      <c r="FS212" s="344">
        <f t="shared" si="1142"/>
        <v>0</v>
      </c>
      <c r="FT212" s="344">
        <f t="shared" si="1142"/>
        <v>0</v>
      </c>
      <c r="FU212" s="344">
        <f t="shared" si="1142"/>
        <v>0</v>
      </c>
      <c r="FV212" s="344">
        <f t="shared" si="1141"/>
        <v>0</v>
      </c>
      <c r="FW212" s="344">
        <f t="shared" si="1141"/>
        <v>0</v>
      </c>
      <c r="FX212" s="344">
        <f t="shared" ref="FX212:FY212" si="1143">+FX209+FX210</f>
        <v>0</v>
      </c>
      <c r="FY212" s="344">
        <f t="shared" si="1143"/>
        <v>0</v>
      </c>
      <c r="FZ212" s="344">
        <f t="shared" ref="FZ212:GA212" si="1144">+FZ209+FZ210</f>
        <v>0</v>
      </c>
      <c r="GA212" s="344">
        <f t="shared" si="1144"/>
        <v>0</v>
      </c>
      <c r="GB212" s="344">
        <f t="shared" si="1141"/>
        <v>0</v>
      </c>
      <c r="GC212" s="344">
        <f t="shared" ref="GC212:GP212" si="1145">+GC209+GC210</f>
        <v>0</v>
      </c>
      <c r="GD212" s="344">
        <f t="shared" si="1145"/>
        <v>0</v>
      </c>
      <c r="GE212" s="344">
        <f t="shared" si="1145"/>
        <v>0</v>
      </c>
      <c r="GF212" s="344">
        <f t="shared" si="1145"/>
        <v>0</v>
      </c>
      <c r="GG212" s="344">
        <f t="shared" si="1145"/>
        <v>0</v>
      </c>
      <c r="GH212" s="344">
        <f t="shared" si="1145"/>
        <v>0</v>
      </c>
      <c r="GI212" s="344">
        <f t="shared" ref="GI212" si="1146">+GI209+GI210</f>
        <v>0</v>
      </c>
      <c r="GJ212" s="344">
        <f t="shared" si="1145"/>
        <v>0</v>
      </c>
      <c r="GK212" s="344">
        <f t="shared" si="1145"/>
        <v>0</v>
      </c>
      <c r="GL212" s="344">
        <f t="shared" si="1145"/>
        <v>0</v>
      </c>
      <c r="GM212" s="344">
        <f t="shared" si="1145"/>
        <v>0</v>
      </c>
      <c r="GN212" s="344">
        <f t="shared" si="1145"/>
        <v>0</v>
      </c>
      <c r="GO212" s="344">
        <f t="shared" si="1145"/>
        <v>0</v>
      </c>
      <c r="GP212" s="344">
        <f t="shared" si="1145"/>
        <v>0</v>
      </c>
      <c r="GQ212" s="346"/>
      <c r="GR212" s="345"/>
      <c r="GS212" s="344"/>
      <c r="GT212" s="344"/>
      <c r="GU212" s="344"/>
      <c r="GV212" s="344"/>
      <c r="GW212" s="344"/>
      <c r="GX212" s="344"/>
      <c r="GY212" s="344"/>
      <c r="GZ212" s="344"/>
      <c r="HA212" s="344"/>
      <c r="HB212" s="344"/>
      <c r="HC212" s="344"/>
      <c r="HD212" s="344"/>
      <c r="HE212" s="344"/>
      <c r="HF212" s="344"/>
      <c r="HG212" s="344"/>
      <c r="HH212" s="344"/>
      <c r="HI212" s="344"/>
      <c r="HJ212" s="344"/>
      <c r="HK212" s="344"/>
      <c r="HL212" s="344"/>
      <c r="HM212" s="344"/>
      <c r="HN212" s="344"/>
      <c r="HO212" s="344"/>
      <c r="HP212" s="344"/>
      <c r="HQ212" s="344"/>
      <c r="HR212" s="344"/>
      <c r="HS212" s="344"/>
      <c r="HT212" s="344"/>
      <c r="HU212" s="344"/>
      <c r="HV212" s="344"/>
      <c r="HW212" s="344"/>
      <c r="HZ212" s="344">
        <f>+HZ209+HZ210</f>
        <v>232001061.30520001</v>
      </c>
      <c r="IA212" s="344">
        <f t="shared" ref="IA212:IN212" si="1147">+IA209+IA210</f>
        <v>118671145.12</v>
      </c>
      <c r="IB212" s="344">
        <f t="shared" ref="IB212:IE212" si="1148">+IB209+IB210</f>
        <v>0</v>
      </c>
      <c r="IC212" s="344">
        <f t="shared" si="1148"/>
        <v>118671145.12</v>
      </c>
      <c r="ID212" s="344">
        <f t="shared" si="1148"/>
        <v>0</v>
      </c>
      <c r="IE212" s="344">
        <f t="shared" si="1148"/>
        <v>118671145.12</v>
      </c>
      <c r="IF212" s="344">
        <f t="shared" si="1147"/>
        <v>0</v>
      </c>
      <c r="IG212" s="344">
        <f t="shared" si="1147"/>
        <v>0</v>
      </c>
      <c r="IH212" s="344">
        <f t="shared" si="1147"/>
        <v>0</v>
      </c>
      <c r="II212" s="344">
        <f t="shared" si="1147"/>
        <v>485230635.12</v>
      </c>
      <c r="IJ212" s="344">
        <f t="shared" ref="IJ212:IM212" si="1149">+IJ209+IJ210</f>
        <v>0</v>
      </c>
      <c r="IK212" s="344">
        <f t="shared" si="1149"/>
        <v>0</v>
      </c>
      <c r="IL212" s="344">
        <f t="shared" si="1149"/>
        <v>0</v>
      </c>
      <c r="IM212" s="344">
        <f t="shared" si="1149"/>
        <v>0</v>
      </c>
      <c r="IN212" s="344">
        <f t="shared" si="1147"/>
        <v>118671145.12</v>
      </c>
      <c r="IO212" s="344">
        <f t="shared" ref="IO212:IQ212" si="1150">+IO209+IO210</f>
        <v>0</v>
      </c>
      <c r="IP212" s="344">
        <f t="shared" ref="IP212:JD212" si="1151">+IP209+IP210</f>
        <v>0</v>
      </c>
      <c r="IQ212" s="344">
        <f t="shared" si="1150"/>
        <v>0</v>
      </c>
      <c r="IR212" s="344">
        <f t="shared" si="1151"/>
        <v>0</v>
      </c>
      <c r="IS212" s="344">
        <f t="shared" si="1151"/>
        <v>0</v>
      </c>
      <c r="IT212" s="344">
        <f t="shared" si="1151"/>
        <v>0</v>
      </c>
      <c r="IU212" s="344">
        <f t="shared" si="1151"/>
        <v>0</v>
      </c>
      <c r="IV212" s="344">
        <f t="shared" si="1151"/>
        <v>0</v>
      </c>
      <c r="IW212" s="344">
        <f t="shared" ref="IW212" si="1152">+IW209+IW210</f>
        <v>0</v>
      </c>
      <c r="IX212" s="344">
        <f t="shared" si="1151"/>
        <v>0</v>
      </c>
      <c r="IY212" s="344">
        <f t="shared" si="1151"/>
        <v>0</v>
      </c>
      <c r="IZ212" s="344">
        <f t="shared" si="1151"/>
        <v>0</v>
      </c>
      <c r="JA212" s="344">
        <f t="shared" si="1151"/>
        <v>0</v>
      </c>
      <c r="JB212" s="344">
        <f t="shared" si="1151"/>
        <v>0</v>
      </c>
      <c r="JC212" s="348">
        <f t="shared" si="1151"/>
        <v>0</v>
      </c>
      <c r="JD212" s="344">
        <f t="shared" si="1151"/>
        <v>118671145.12</v>
      </c>
      <c r="JE212" s="589"/>
      <c r="JG212" s="344">
        <f>+JG209+JG210</f>
        <v>63275574.2817</v>
      </c>
      <c r="JH212" s="344">
        <f t="shared" ref="JH212:JW212" si="1153">+JH209+JH210</f>
        <v>63275574.961499996</v>
      </c>
      <c r="JI212" s="344">
        <f t="shared" si="1153"/>
        <v>0</v>
      </c>
      <c r="JJ212" s="344">
        <f t="shared" si="1153"/>
        <v>73630941.169500008</v>
      </c>
      <c r="JK212" s="344">
        <f t="shared" si="1153"/>
        <v>0</v>
      </c>
      <c r="JL212" s="344">
        <f t="shared" si="1153"/>
        <v>73630941.169500008</v>
      </c>
      <c r="JM212" s="344">
        <f t="shared" ref="JM212:JP212" si="1154">+JM209+JM210</f>
        <v>0</v>
      </c>
      <c r="JN212" s="344">
        <f t="shared" si="1154"/>
        <v>0</v>
      </c>
      <c r="JO212" s="344">
        <f t="shared" si="1154"/>
        <v>0</v>
      </c>
      <c r="JP212" s="344">
        <f t="shared" si="1154"/>
        <v>0</v>
      </c>
      <c r="JQ212" s="344">
        <f t="shared" si="1153"/>
        <v>0</v>
      </c>
      <c r="JR212" s="344">
        <f t="shared" si="1153"/>
        <v>0</v>
      </c>
      <c r="JS212" s="344">
        <f t="shared" ref="JS212:JT212" si="1155">+JS209+JS210</f>
        <v>0</v>
      </c>
      <c r="JT212" s="344">
        <f t="shared" si="1155"/>
        <v>0</v>
      </c>
      <c r="JU212" s="344">
        <f t="shared" ref="JU212:JV212" si="1156">+JU209+JU210</f>
        <v>0</v>
      </c>
      <c r="JV212" s="344">
        <f t="shared" si="1156"/>
        <v>0</v>
      </c>
      <c r="JW212" s="344">
        <f t="shared" si="1153"/>
        <v>0</v>
      </c>
      <c r="JX212" s="344">
        <f t="shared" ref="JX212:KK212" si="1157">+JX209+JX210</f>
        <v>0</v>
      </c>
      <c r="JY212" s="344">
        <f t="shared" si="1157"/>
        <v>0</v>
      </c>
      <c r="JZ212" s="344">
        <f t="shared" si="1157"/>
        <v>0</v>
      </c>
      <c r="KA212" s="344">
        <f t="shared" si="1157"/>
        <v>0</v>
      </c>
      <c r="KB212" s="344">
        <f t="shared" si="1157"/>
        <v>0</v>
      </c>
      <c r="KC212" s="344">
        <f t="shared" si="1157"/>
        <v>0</v>
      </c>
      <c r="KD212" s="344">
        <f t="shared" ref="KD212" si="1158">+KD209+KD210</f>
        <v>0</v>
      </c>
      <c r="KE212" s="344">
        <f t="shared" si="1157"/>
        <v>0</v>
      </c>
      <c r="KF212" s="344">
        <f t="shared" si="1157"/>
        <v>0</v>
      </c>
      <c r="KG212" s="344">
        <f t="shared" si="1157"/>
        <v>0</v>
      </c>
      <c r="KH212" s="344">
        <f t="shared" si="1157"/>
        <v>0</v>
      </c>
      <c r="KI212" s="344">
        <f t="shared" si="1157"/>
        <v>0</v>
      </c>
      <c r="KJ212" s="344">
        <f t="shared" si="1157"/>
        <v>0</v>
      </c>
      <c r="KK212" s="348">
        <f t="shared" si="1157"/>
        <v>73630941.169500008</v>
      </c>
      <c r="KL212" s="589"/>
      <c r="KN212" s="344">
        <f>+KN209+KN210</f>
        <v>143844782.30864999</v>
      </c>
      <c r="KO212" s="344">
        <f>+KO209+KO210</f>
        <v>20983789.057050001</v>
      </c>
      <c r="KP212" s="344">
        <f t="shared" ref="KP212:KS212" si="1159">+KP209+KP210</f>
        <v>0</v>
      </c>
      <c r="KQ212" s="344">
        <f t="shared" si="1159"/>
        <v>143844782.30864999</v>
      </c>
      <c r="KR212" s="344">
        <f t="shared" si="1159"/>
        <v>0</v>
      </c>
      <c r="KS212" s="344">
        <f t="shared" si="1159"/>
        <v>39290949.832049996</v>
      </c>
      <c r="KT212" s="344">
        <f t="shared" ref="KT212:LB212" si="1160">+KT209+KT210</f>
        <v>0</v>
      </c>
      <c r="KU212" s="344">
        <f t="shared" si="1160"/>
        <v>0</v>
      </c>
      <c r="KV212" s="344">
        <f t="shared" si="1160"/>
        <v>0</v>
      </c>
      <c r="KW212" s="344">
        <f t="shared" si="1160"/>
        <v>0</v>
      </c>
      <c r="KX212" s="344">
        <f t="shared" ref="KX212:LA212" si="1161">+KX209+KX210</f>
        <v>0</v>
      </c>
      <c r="KY212" s="344">
        <f t="shared" si="1161"/>
        <v>0</v>
      </c>
      <c r="KZ212" s="344">
        <f t="shared" si="1161"/>
        <v>0</v>
      </c>
      <c r="LA212" s="344">
        <f t="shared" si="1161"/>
        <v>0</v>
      </c>
      <c r="LB212" s="344">
        <f t="shared" si="1160"/>
        <v>0</v>
      </c>
      <c r="LC212" s="344">
        <f t="shared" ref="LC212:LE212" si="1162">+LC209+LC210</f>
        <v>0</v>
      </c>
      <c r="LD212" s="344">
        <f t="shared" ref="LD212:LR212" si="1163">+LD209+LD210</f>
        <v>0</v>
      </c>
      <c r="LE212" s="344">
        <f t="shared" si="1162"/>
        <v>0</v>
      </c>
      <c r="LF212" s="344">
        <f t="shared" si="1163"/>
        <v>0</v>
      </c>
      <c r="LG212" s="344">
        <f t="shared" si="1163"/>
        <v>0</v>
      </c>
      <c r="LH212" s="344">
        <f t="shared" si="1163"/>
        <v>0</v>
      </c>
      <c r="LI212" s="344">
        <f t="shared" si="1163"/>
        <v>0</v>
      </c>
      <c r="LJ212" s="344">
        <f t="shared" si="1163"/>
        <v>0</v>
      </c>
      <c r="LK212" s="344">
        <f t="shared" ref="LK212" si="1164">+LK209+LK210</f>
        <v>0</v>
      </c>
      <c r="LL212" s="344">
        <f t="shared" si="1163"/>
        <v>0</v>
      </c>
      <c r="LM212" s="344">
        <f t="shared" si="1163"/>
        <v>0</v>
      </c>
      <c r="LN212" s="344">
        <f t="shared" si="1163"/>
        <v>0</v>
      </c>
      <c r="LO212" s="344">
        <f t="shared" si="1163"/>
        <v>0</v>
      </c>
      <c r="LP212" s="344">
        <f t="shared" si="1163"/>
        <v>0</v>
      </c>
      <c r="LQ212" s="344">
        <f t="shared" si="1163"/>
        <v>0</v>
      </c>
      <c r="LR212" s="344">
        <f t="shared" si="1163"/>
        <v>39290949.832049996</v>
      </c>
      <c r="LU212" s="344">
        <f>+LU209+LU210</f>
        <v>259320303.69420001</v>
      </c>
      <c r="LV212" s="344">
        <f t="shared" ref="LV212:MI212" si="1165">+LV209+LV210</f>
        <v>259320303.69420001</v>
      </c>
      <c r="LW212" s="344">
        <f t="shared" ref="LW212:LZ212" si="1166">+LW209+LW210</f>
        <v>0</v>
      </c>
      <c r="LX212" s="344">
        <f t="shared" si="1166"/>
        <v>259320303.69420001</v>
      </c>
      <c r="LY212" s="344">
        <f t="shared" si="1166"/>
        <v>0</v>
      </c>
      <c r="LZ212" s="344">
        <f t="shared" si="1166"/>
        <v>259320303.69420001</v>
      </c>
      <c r="MA212" s="344">
        <f t="shared" si="1165"/>
        <v>0</v>
      </c>
      <c r="MB212" s="344">
        <f t="shared" si="1165"/>
        <v>0</v>
      </c>
      <c r="MC212" s="344">
        <f t="shared" si="1165"/>
        <v>0</v>
      </c>
      <c r="MD212" s="344">
        <f t="shared" si="1165"/>
        <v>0</v>
      </c>
      <c r="ME212" s="344">
        <f t="shared" ref="ME212:MH212" si="1167">+ME209+ME210</f>
        <v>0</v>
      </c>
      <c r="MF212" s="344">
        <f t="shared" si="1167"/>
        <v>0</v>
      </c>
      <c r="MG212" s="344">
        <f t="shared" si="1167"/>
        <v>0</v>
      </c>
      <c r="MH212" s="344">
        <f t="shared" si="1167"/>
        <v>0</v>
      </c>
      <c r="MI212" s="344">
        <f t="shared" si="1165"/>
        <v>0</v>
      </c>
      <c r="MJ212" s="344">
        <f t="shared" ref="MJ212:ML212" si="1168">+MJ209+MJ210</f>
        <v>0</v>
      </c>
      <c r="MK212" s="344">
        <f t="shared" ref="MK212:MY212" si="1169">+MK209+MK210</f>
        <v>0</v>
      </c>
      <c r="ML212" s="344">
        <f t="shared" si="1168"/>
        <v>0</v>
      </c>
      <c r="MM212" s="344">
        <f t="shared" si="1169"/>
        <v>0</v>
      </c>
      <c r="MN212" s="344">
        <f t="shared" si="1169"/>
        <v>0</v>
      </c>
      <c r="MO212" s="344">
        <f t="shared" si="1169"/>
        <v>0</v>
      </c>
      <c r="MP212" s="344">
        <f t="shared" si="1169"/>
        <v>0</v>
      </c>
      <c r="MQ212" s="344">
        <f t="shared" si="1169"/>
        <v>0</v>
      </c>
      <c r="MR212" s="344">
        <f t="shared" ref="MR212" si="1170">+MR209+MR210</f>
        <v>0</v>
      </c>
      <c r="MS212" s="344">
        <f t="shared" si="1169"/>
        <v>0</v>
      </c>
      <c r="MT212" s="344">
        <f t="shared" si="1169"/>
        <v>0</v>
      </c>
      <c r="MU212" s="344">
        <f t="shared" si="1169"/>
        <v>0</v>
      </c>
      <c r="MV212" s="344">
        <f t="shared" si="1169"/>
        <v>0</v>
      </c>
      <c r="MW212" s="344">
        <f t="shared" si="1169"/>
        <v>0</v>
      </c>
      <c r="MX212" s="344">
        <f t="shared" si="1169"/>
        <v>0</v>
      </c>
      <c r="MY212" s="344">
        <f t="shared" si="1169"/>
        <v>259320303.69420001</v>
      </c>
      <c r="NB212" s="344">
        <f>+NB209+NB210</f>
        <v>847097191.01384997</v>
      </c>
      <c r="NC212" s="344">
        <f t="shared" ref="NC212:NR212" si="1171">+NC209+NC210</f>
        <v>0</v>
      </c>
      <c r="ND212" s="344">
        <f t="shared" si="1171"/>
        <v>0</v>
      </c>
      <c r="NE212" s="344">
        <f t="shared" si="1171"/>
        <v>847097191.01384997</v>
      </c>
      <c r="NF212" s="344">
        <f t="shared" si="1171"/>
        <v>0</v>
      </c>
      <c r="NG212" s="344">
        <f t="shared" si="1171"/>
        <v>0</v>
      </c>
      <c r="NH212" s="344">
        <f t="shared" ref="NH212:NK212" si="1172">+NH209+NH210</f>
        <v>0</v>
      </c>
      <c r="NI212" s="344">
        <f t="shared" si="1172"/>
        <v>0</v>
      </c>
      <c r="NJ212" s="344">
        <f t="shared" si="1172"/>
        <v>0</v>
      </c>
      <c r="NK212" s="344">
        <f t="shared" si="1172"/>
        <v>0</v>
      </c>
      <c r="NL212" s="344">
        <f t="shared" si="1171"/>
        <v>0</v>
      </c>
      <c r="NM212" s="344">
        <f t="shared" si="1171"/>
        <v>0</v>
      </c>
      <c r="NN212" s="344">
        <f t="shared" ref="NN212:NO212" si="1173">+NN209+NN210</f>
        <v>0</v>
      </c>
      <c r="NO212" s="344">
        <f t="shared" si="1173"/>
        <v>0</v>
      </c>
      <c r="NP212" s="344">
        <f t="shared" ref="NP212:NQ212" si="1174">+NP209+NP210</f>
        <v>0</v>
      </c>
      <c r="NQ212" s="344">
        <f t="shared" si="1174"/>
        <v>0</v>
      </c>
      <c r="NR212" s="344">
        <f t="shared" si="1171"/>
        <v>0</v>
      </c>
      <c r="NS212" s="344">
        <f t="shared" ref="NS212:OF212" si="1175">+NS209+NS210</f>
        <v>0</v>
      </c>
      <c r="NT212" s="344">
        <f t="shared" si="1175"/>
        <v>0</v>
      </c>
      <c r="NU212" s="344">
        <f t="shared" si="1175"/>
        <v>0</v>
      </c>
      <c r="NV212" s="344">
        <f t="shared" si="1175"/>
        <v>0</v>
      </c>
      <c r="NW212" s="344">
        <f t="shared" si="1175"/>
        <v>0</v>
      </c>
      <c r="NX212" s="344">
        <f t="shared" si="1175"/>
        <v>0</v>
      </c>
      <c r="NY212" s="344">
        <f t="shared" ref="NY212" si="1176">+NY209+NY210</f>
        <v>0</v>
      </c>
      <c r="NZ212" s="344">
        <f t="shared" si="1175"/>
        <v>0</v>
      </c>
      <c r="OA212" s="344">
        <f t="shared" si="1175"/>
        <v>0</v>
      </c>
      <c r="OB212" s="344">
        <f t="shared" si="1175"/>
        <v>0</v>
      </c>
      <c r="OC212" s="344">
        <f t="shared" si="1175"/>
        <v>0</v>
      </c>
      <c r="OD212" s="344">
        <f t="shared" si="1175"/>
        <v>0</v>
      </c>
      <c r="OE212" s="344">
        <f t="shared" si="1175"/>
        <v>0</v>
      </c>
      <c r="OF212" s="344">
        <f t="shared" si="1175"/>
        <v>847097191.01384997</v>
      </c>
      <c r="OI212" s="344">
        <f t="shared" ref="OI212:PM212" si="1177">+OI209+OI210</f>
        <v>1229874401.4430499</v>
      </c>
      <c r="OJ212" s="344">
        <f t="shared" si="1177"/>
        <v>1229874401.4430499</v>
      </c>
      <c r="OK212" s="344">
        <f t="shared" si="1177"/>
        <v>0</v>
      </c>
      <c r="OL212" s="344">
        <f t="shared" si="1177"/>
        <v>1229874401.4430499</v>
      </c>
      <c r="OM212" s="344">
        <f t="shared" si="1177"/>
        <v>0</v>
      </c>
      <c r="ON212" s="344">
        <f t="shared" si="1177"/>
        <v>0</v>
      </c>
      <c r="OO212" s="344">
        <f t="shared" si="1177"/>
        <v>0</v>
      </c>
      <c r="OP212" s="344">
        <f t="shared" si="1177"/>
        <v>0</v>
      </c>
      <c r="OQ212" s="344">
        <f t="shared" si="1177"/>
        <v>0</v>
      </c>
      <c r="OR212" s="344">
        <f t="shared" si="1177"/>
        <v>0</v>
      </c>
      <c r="OS212" s="344">
        <f t="shared" si="1177"/>
        <v>0</v>
      </c>
      <c r="OT212" s="344">
        <f t="shared" si="1177"/>
        <v>0</v>
      </c>
      <c r="OU212" s="344">
        <f t="shared" si="1177"/>
        <v>0</v>
      </c>
      <c r="OV212" s="344">
        <f t="shared" si="1177"/>
        <v>0</v>
      </c>
      <c r="OW212" s="344">
        <f t="shared" si="1177"/>
        <v>0</v>
      </c>
      <c r="OX212" s="344">
        <f t="shared" si="1177"/>
        <v>0</v>
      </c>
      <c r="OY212" s="344">
        <f t="shared" si="1177"/>
        <v>0</v>
      </c>
      <c r="OZ212" s="344">
        <f t="shared" si="1177"/>
        <v>0</v>
      </c>
      <c r="PA212" s="344">
        <f t="shared" si="1177"/>
        <v>0</v>
      </c>
      <c r="PB212" s="344">
        <f t="shared" si="1177"/>
        <v>0</v>
      </c>
      <c r="PC212" s="344">
        <f t="shared" si="1177"/>
        <v>0</v>
      </c>
      <c r="PD212" s="344">
        <f t="shared" si="1177"/>
        <v>0</v>
      </c>
      <c r="PE212" s="344">
        <f t="shared" si="1177"/>
        <v>0</v>
      </c>
      <c r="PF212" s="344">
        <f t="shared" si="1177"/>
        <v>0</v>
      </c>
      <c r="PG212" s="344">
        <f t="shared" si="1177"/>
        <v>0</v>
      </c>
      <c r="PH212" s="344">
        <f t="shared" si="1177"/>
        <v>0</v>
      </c>
      <c r="PI212" s="344">
        <f t="shared" si="1177"/>
        <v>0</v>
      </c>
      <c r="PJ212" s="344">
        <f t="shared" si="1177"/>
        <v>0</v>
      </c>
      <c r="PK212" s="344">
        <f t="shared" si="1177"/>
        <v>0</v>
      </c>
      <c r="PL212" s="344">
        <f t="shared" si="1177"/>
        <v>0</v>
      </c>
      <c r="PM212" s="344">
        <f t="shared" si="1177"/>
        <v>1229874401.4430499</v>
      </c>
      <c r="PP212" s="344">
        <f>+PP209+PP210</f>
        <v>1660959899.7018499</v>
      </c>
      <c r="PQ212" s="344">
        <f t="shared" ref="PQ212:QD212" si="1178">+PQ209+PQ210</f>
        <v>0</v>
      </c>
      <c r="PR212" s="344">
        <f t="shared" ref="PR212:PU212" si="1179">+PR209+PR210</f>
        <v>0</v>
      </c>
      <c r="PS212" s="344">
        <f t="shared" si="1179"/>
        <v>0</v>
      </c>
      <c r="PT212" s="344">
        <f t="shared" si="1179"/>
        <v>0</v>
      </c>
      <c r="PU212" s="344">
        <f t="shared" si="1179"/>
        <v>0</v>
      </c>
      <c r="PV212" s="344">
        <f t="shared" si="1178"/>
        <v>0</v>
      </c>
      <c r="PW212" s="344">
        <f t="shared" si="1178"/>
        <v>0</v>
      </c>
      <c r="PX212" s="344">
        <f t="shared" si="1178"/>
        <v>0</v>
      </c>
      <c r="PY212" s="344">
        <f t="shared" si="1178"/>
        <v>0</v>
      </c>
      <c r="PZ212" s="344">
        <f t="shared" ref="PZ212:QC212" si="1180">+PZ209+PZ210</f>
        <v>0</v>
      </c>
      <c r="QA212" s="344">
        <f t="shared" si="1180"/>
        <v>0</v>
      </c>
      <c r="QB212" s="344">
        <f t="shared" si="1180"/>
        <v>0</v>
      </c>
      <c r="QC212" s="344">
        <f t="shared" si="1180"/>
        <v>0</v>
      </c>
      <c r="QD212" s="344">
        <f t="shared" si="1178"/>
        <v>0</v>
      </c>
      <c r="QE212" s="344">
        <f t="shared" ref="QE212:QG212" si="1181">+QE209+QE210</f>
        <v>0</v>
      </c>
      <c r="QF212" s="344">
        <f t="shared" ref="QF212:QT212" si="1182">+QF209+QF210</f>
        <v>0</v>
      </c>
      <c r="QG212" s="344">
        <f t="shared" si="1181"/>
        <v>0</v>
      </c>
      <c r="QH212" s="344">
        <f t="shared" si="1182"/>
        <v>0</v>
      </c>
      <c r="QI212" s="344">
        <f t="shared" si="1182"/>
        <v>0</v>
      </c>
      <c r="QJ212" s="344">
        <f t="shared" si="1182"/>
        <v>0</v>
      </c>
      <c r="QK212" s="344">
        <f t="shared" si="1182"/>
        <v>0</v>
      </c>
      <c r="QL212" s="344">
        <f t="shared" si="1182"/>
        <v>0</v>
      </c>
      <c r="QM212" s="344">
        <f t="shared" ref="QM212" si="1183">+QM209+QM210</f>
        <v>0</v>
      </c>
      <c r="QN212" s="344">
        <f t="shared" si="1182"/>
        <v>0</v>
      </c>
      <c r="QO212" s="344">
        <f t="shared" si="1182"/>
        <v>0</v>
      </c>
      <c r="QP212" s="344">
        <f t="shared" si="1182"/>
        <v>0</v>
      </c>
      <c r="QQ212" s="344">
        <f t="shared" si="1182"/>
        <v>0</v>
      </c>
      <c r="QR212" s="344">
        <f t="shared" si="1182"/>
        <v>0</v>
      </c>
      <c r="QS212" s="344">
        <f t="shared" si="1182"/>
        <v>0</v>
      </c>
      <c r="QT212" s="344">
        <f t="shared" si="1182"/>
        <v>1660959899.7018499</v>
      </c>
      <c r="QU212" s="590"/>
      <c r="QV212" s="590"/>
      <c r="QW212" s="344">
        <f>+QW209+QW210</f>
        <v>0</v>
      </c>
      <c r="QX212" s="344">
        <f t="shared" ref="QX212:RM212" si="1184">+QX209+QX210</f>
        <v>0</v>
      </c>
      <c r="QY212" s="344">
        <f t="shared" si="1184"/>
        <v>0</v>
      </c>
      <c r="QZ212" s="344">
        <f t="shared" si="1184"/>
        <v>0</v>
      </c>
      <c r="RA212" s="344">
        <f t="shared" si="1184"/>
        <v>0</v>
      </c>
      <c r="RB212" s="344">
        <f t="shared" si="1184"/>
        <v>0</v>
      </c>
      <c r="RC212" s="344">
        <f t="shared" ref="RC212:RF212" si="1185">+RC209+RC210</f>
        <v>0</v>
      </c>
      <c r="RD212" s="344">
        <f t="shared" si="1185"/>
        <v>0</v>
      </c>
      <c r="RE212" s="344">
        <f t="shared" si="1185"/>
        <v>0</v>
      </c>
      <c r="RF212" s="344">
        <f t="shared" si="1185"/>
        <v>0</v>
      </c>
      <c r="RG212" s="344">
        <f t="shared" si="1184"/>
        <v>0</v>
      </c>
      <c r="RH212" s="344">
        <f t="shared" si="1184"/>
        <v>0</v>
      </c>
      <c r="RI212" s="344">
        <f t="shared" ref="RI212:RJ212" si="1186">+RI209+RI210</f>
        <v>0</v>
      </c>
      <c r="RJ212" s="344">
        <f t="shared" si="1186"/>
        <v>0</v>
      </c>
      <c r="RK212" s="344">
        <f t="shared" ref="RK212:RL212" si="1187">+RK209+RK210</f>
        <v>0</v>
      </c>
      <c r="RL212" s="344">
        <f t="shared" si="1187"/>
        <v>0</v>
      </c>
      <c r="RM212" s="344">
        <f t="shared" si="1184"/>
        <v>0</v>
      </c>
      <c r="RN212" s="344">
        <f t="shared" ref="RN212:SA212" si="1188">+RN209+RN210</f>
        <v>0</v>
      </c>
      <c r="RO212" s="344">
        <f t="shared" si="1188"/>
        <v>0</v>
      </c>
      <c r="RP212" s="344">
        <f t="shared" si="1188"/>
        <v>0</v>
      </c>
      <c r="RQ212" s="344">
        <f t="shared" si="1188"/>
        <v>0</v>
      </c>
      <c r="RR212" s="344">
        <f t="shared" si="1188"/>
        <v>0</v>
      </c>
      <c r="RS212" s="344">
        <f t="shared" si="1188"/>
        <v>0</v>
      </c>
      <c r="RT212" s="344">
        <f t="shared" ref="RT212" si="1189">+RT209+RT210</f>
        <v>0</v>
      </c>
      <c r="RU212" s="344">
        <f t="shared" si="1188"/>
        <v>0</v>
      </c>
      <c r="RV212" s="344">
        <f t="shared" si="1188"/>
        <v>0</v>
      </c>
      <c r="RW212" s="344">
        <f t="shared" si="1188"/>
        <v>0</v>
      </c>
      <c r="RX212" s="344">
        <f t="shared" si="1188"/>
        <v>0</v>
      </c>
      <c r="RY212" s="344">
        <f t="shared" si="1188"/>
        <v>0</v>
      </c>
      <c r="RZ212" s="344">
        <f t="shared" si="1188"/>
        <v>0</v>
      </c>
      <c r="SA212" s="344">
        <f t="shared" si="1188"/>
        <v>0</v>
      </c>
    </row>
    <row r="213" spans="1:495" ht="15">
      <c r="A213" s="603">
        <f t="shared" si="1028"/>
        <v>201</v>
      </c>
      <c r="B213" s="264"/>
      <c r="C213" s="267"/>
      <c r="D213" s="270"/>
      <c r="E213" s="270"/>
      <c r="F213" s="270"/>
      <c r="G213" s="267"/>
      <c r="H213" s="267"/>
      <c r="I213" s="267"/>
      <c r="J213" s="267"/>
      <c r="K213" s="267"/>
      <c r="L213" s="267"/>
      <c r="M213" s="267"/>
      <c r="N213" s="267"/>
      <c r="O213" s="267"/>
      <c r="P213" s="267"/>
      <c r="Q213" s="267"/>
      <c r="R213" s="267"/>
      <c r="S213" s="267"/>
      <c r="T213" s="267"/>
      <c r="U213" s="267"/>
      <c r="V213" s="267"/>
      <c r="W213" s="267"/>
      <c r="X213" s="267"/>
      <c r="Y213" s="267"/>
      <c r="Z213" s="267"/>
      <c r="AA213" s="267"/>
      <c r="AB213" s="267"/>
      <c r="AC213" s="267"/>
      <c r="AD213" s="267"/>
      <c r="AE213" s="267"/>
      <c r="AF213" s="267"/>
      <c r="AG213" s="267"/>
      <c r="AH213" s="275"/>
      <c r="AI213" s="255"/>
      <c r="AJ213" s="270"/>
      <c r="AK213" s="270"/>
      <c r="AL213" s="270"/>
      <c r="AM213" s="270"/>
      <c r="AN213" s="270"/>
      <c r="AO213" s="270"/>
      <c r="AP213" s="270"/>
      <c r="AQ213" s="270"/>
      <c r="AR213" s="270"/>
      <c r="AS213" s="270"/>
      <c r="AT213" s="270"/>
      <c r="AU213" s="270"/>
      <c r="AV213" s="270"/>
      <c r="AW213" s="270"/>
      <c r="AX213" s="270"/>
      <c r="AY213" s="270"/>
      <c r="AZ213" s="270"/>
      <c r="BA213" s="270"/>
      <c r="BB213" s="270"/>
      <c r="BC213" s="267"/>
      <c r="BD213" s="267"/>
      <c r="BE213" s="267"/>
      <c r="BF213" s="267"/>
      <c r="BG213" s="267"/>
      <c r="BH213" s="267"/>
      <c r="BI213" s="267"/>
      <c r="BJ213" s="267"/>
      <c r="BK213" s="267"/>
      <c r="BL213" s="267"/>
      <c r="BM213" s="267"/>
      <c r="BN213" s="267"/>
      <c r="BO213" s="275"/>
      <c r="BP213" s="255"/>
      <c r="BQ213" s="270"/>
      <c r="BR213" s="270"/>
      <c r="BS213" s="270"/>
      <c r="BT213" s="270"/>
      <c r="BU213" s="270"/>
      <c r="BV213" s="270"/>
      <c r="BW213" s="270"/>
      <c r="BX213" s="270"/>
      <c r="BY213" s="270"/>
      <c r="BZ213" s="270"/>
      <c r="CA213" s="270"/>
      <c r="CB213" s="270"/>
      <c r="CC213" s="270"/>
      <c r="CD213" s="270"/>
      <c r="CE213" s="270"/>
      <c r="CF213" s="270"/>
      <c r="CG213" s="270"/>
      <c r="CH213" s="270"/>
      <c r="CI213" s="270"/>
      <c r="CJ213" s="267"/>
      <c r="CK213" s="267"/>
      <c r="CL213" s="267"/>
      <c r="CM213" s="267"/>
      <c r="CN213" s="267"/>
      <c r="CO213" s="267"/>
      <c r="CP213" s="267"/>
      <c r="CQ213" s="267"/>
      <c r="CR213" s="267"/>
      <c r="CS213" s="267"/>
      <c r="CT213" s="267"/>
      <c r="CU213" s="267"/>
      <c r="CV213" s="275"/>
      <c r="CW213" s="255"/>
      <c r="CX213" s="270"/>
      <c r="CY213" s="270"/>
      <c r="CZ213" s="270"/>
      <c r="DA213" s="270"/>
      <c r="DB213" s="270"/>
      <c r="DC213" s="270"/>
      <c r="DD213" s="270"/>
      <c r="DE213" s="270"/>
      <c r="DF213" s="270"/>
      <c r="DG213" s="270"/>
      <c r="DH213" s="270"/>
      <c r="DI213" s="270"/>
      <c r="DJ213" s="270"/>
      <c r="DK213" s="270"/>
      <c r="DL213" s="270"/>
      <c r="DM213" s="270"/>
      <c r="DN213" s="270"/>
      <c r="DO213" s="270"/>
      <c r="DP213" s="270"/>
      <c r="DQ213" s="267"/>
      <c r="DR213" s="267"/>
      <c r="DS213" s="267"/>
      <c r="DT213" s="267"/>
      <c r="DU213" s="267"/>
      <c r="DV213" s="267"/>
      <c r="DW213" s="267"/>
      <c r="DX213" s="267"/>
      <c r="DY213" s="267"/>
      <c r="DZ213" s="267"/>
      <c r="EA213" s="267"/>
      <c r="EB213" s="267"/>
      <c r="EC213" s="275"/>
      <c r="ED213" s="255"/>
      <c r="EE213" s="270"/>
      <c r="EF213" s="270"/>
      <c r="EG213" s="270"/>
      <c r="EH213" s="270"/>
      <c r="EI213" s="270"/>
      <c r="EJ213" s="270"/>
      <c r="EK213" s="270"/>
      <c r="EL213" s="270"/>
      <c r="EM213" s="270"/>
      <c r="EN213" s="270"/>
      <c r="EO213" s="270"/>
      <c r="EP213" s="270"/>
      <c r="EQ213" s="270"/>
      <c r="ER213" s="270"/>
      <c r="ES213" s="270"/>
      <c r="ET213" s="270"/>
      <c r="EU213" s="270"/>
      <c r="EV213" s="270"/>
      <c r="EW213" s="270"/>
      <c r="EX213" s="267"/>
      <c r="EY213" s="267"/>
      <c r="EZ213" s="267"/>
      <c r="FA213" s="267"/>
      <c r="FB213" s="267"/>
      <c r="FC213" s="267"/>
      <c r="FD213" s="267"/>
      <c r="FE213" s="267"/>
      <c r="FF213" s="267"/>
      <c r="FG213" s="267"/>
      <c r="FH213" s="267"/>
      <c r="FI213" s="267"/>
      <c r="FJ213" s="275"/>
      <c r="FK213" s="255"/>
      <c r="FL213" s="270"/>
      <c r="FM213" s="270"/>
      <c r="FN213" s="270"/>
      <c r="FO213" s="270"/>
      <c r="FP213" s="270"/>
      <c r="FQ213" s="270"/>
      <c r="FR213" s="270"/>
      <c r="FS213" s="270"/>
      <c r="FT213" s="270"/>
      <c r="FU213" s="270"/>
      <c r="FV213" s="270"/>
      <c r="FW213" s="270"/>
      <c r="FX213" s="270"/>
      <c r="FY213" s="270"/>
      <c r="FZ213" s="270"/>
      <c r="GA213" s="270"/>
      <c r="GB213" s="270"/>
      <c r="GC213" s="270"/>
      <c r="GD213" s="270"/>
      <c r="GE213" s="267"/>
      <c r="GF213" s="267"/>
      <c r="GG213" s="267"/>
      <c r="GH213" s="267"/>
      <c r="GI213" s="267"/>
      <c r="GJ213" s="267"/>
      <c r="GK213" s="267"/>
      <c r="GL213" s="267"/>
      <c r="GM213" s="267"/>
      <c r="GN213" s="267"/>
      <c r="GO213" s="267"/>
      <c r="GP213" s="267"/>
      <c r="GQ213" s="275"/>
      <c r="GR213" s="255"/>
      <c r="GS213" s="270"/>
      <c r="GT213" s="270"/>
      <c r="GU213" s="270"/>
      <c r="GV213" s="270"/>
      <c r="GW213" s="270"/>
      <c r="GX213" s="270"/>
      <c r="GY213" s="270"/>
      <c r="GZ213" s="270"/>
      <c r="HA213" s="270"/>
      <c r="HB213" s="270"/>
      <c r="HC213" s="270"/>
      <c r="HD213" s="270"/>
      <c r="HE213" s="270"/>
      <c r="HF213" s="270"/>
      <c r="HG213" s="270"/>
      <c r="HH213" s="270"/>
      <c r="HI213" s="270"/>
      <c r="HJ213" s="270"/>
      <c r="HK213" s="270"/>
      <c r="HL213" s="267"/>
      <c r="HM213" s="267"/>
      <c r="HN213" s="267"/>
      <c r="HO213" s="267"/>
      <c r="HP213" s="267"/>
      <c r="HQ213" s="267"/>
      <c r="HR213" s="267"/>
      <c r="HS213" s="267"/>
      <c r="HT213" s="267"/>
      <c r="HU213" s="267"/>
      <c r="HV213" s="267"/>
      <c r="HW213" s="267"/>
      <c r="HZ213" s="270"/>
      <c r="IA213" s="270"/>
      <c r="IB213" s="270"/>
      <c r="IC213" s="270"/>
      <c r="ID213" s="270"/>
      <c r="IE213" s="270"/>
      <c r="IF213" s="270"/>
      <c r="IG213" s="270"/>
      <c r="IH213" s="270"/>
      <c r="II213" s="271"/>
      <c r="IJ213" s="270"/>
      <c r="IK213" s="270"/>
      <c r="IL213" s="270"/>
      <c r="IM213" s="270"/>
      <c r="IN213" s="270"/>
      <c r="IO213" s="270"/>
      <c r="IP213" s="270"/>
      <c r="IQ213" s="270"/>
      <c r="IR213" s="270"/>
      <c r="IS213" s="267"/>
      <c r="IT213" s="267"/>
      <c r="IU213" s="267"/>
      <c r="IV213" s="267"/>
      <c r="IW213" s="267"/>
      <c r="IX213" s="267"/>
      <c r="IY213" s="267"/>
      <c r="IZ213" s="267"/>
      <c r="JA213" s="267"/>
      <c r="JB213" s="267"/>
      <c r="JC213" s="272"/>
      <c r="JD213" s="270"/>
      <c r="JE213" s="234"/>
      <c r="JG213" s="270"/>
      <c r="JH213" s="270"/>
      <c r="JI213" s="270"/>
      <c r="JJ213" s="273"/>
      <c r="JK213" s="270"/>
      <c r="JL213" s="270"/>
      <c r="JM213" s="270"/>
      <c r="JN213" s="270"/>
      <c r="JO213" s="270"/>
      <c r="JP213" s="270"/>
      <c r="JQ213" s="270"/>
      <c r="JR213" s="270"/>
      <c r="JS213" s="270"/>
      <c r="JT213" s="270"/>
      <c r="JU213" s="270"/>
      <c r="JV213" s="270"/>
      <c r="JW213" s="270"/>
      <c r="JX213" s="270"/>
      <c r="JY213" s="270"/>
      <c r="JZ213" s="267"/>
      <c r="KA213" s="267"/>
      <c r="KB213" s="267"/>
      <c r="KC213" s="267"/>
      <c r="KD213" s="267"/>
      <c r="KE213" s="267"/>
      <c r="KF213" s="267"/>
      <c r="KG213" s="267"/>
      <c r="KH213" s="267"/>
      <c r="KI213" s="267"/>
      <c r="KJ213" s="267"/>
      <c r="KK213" s="267"/>
      <c r="KL213" s="234"/>
      <c r="KN213" s="270"/>
      <c r="KO213" s="270"/>
      <c r="KP213" s="270"/>
      <c r="KQ213" s="270"/>
      <c r="KR213" s="270"/>
      <c r="KS213" s="270"/>
      <c r="KT213" s="270"/>
      <c r="KU213" s="270"/>
      <c r="KV213" s="270"/>
      <c r="KW213" s="270"/>
      <c r="KX213" s="270"/>
      <c r="KY213" s="270"/>
      <c r="KZ213" s="270"/>
      <c r="LA213" s="270"/>
      <c r="LB213" s="270"/>
      <c r="LC213" s="270"/>
      <c r="LD213" s="270"/>
      <c r="LE213" s="270"/>
      <c r="LF213" s="270"/>
      <c r="LG213" s="267"/>
      <c r="LH213" s="267"/>
      <c r="LI213" s="267"/>
      <c r="LJ213" s="267"/>
      <c r="LK213" s="267"/>
      <c r="LL213" s="267"/>
      <c r="LM213" s="267"/>
      <c r="LN213" s="267"/>
      <c r="LO213" s="267"/>
      <c r="LP213" s="267"/>
      <c r="LQ213" s="267"/>
      <c r="LR213" s="267"/>
      <c r="LU213" s="270"/>
      <c r="LV213" s="270"/>
      <c r="LW213" s="270"/>
      <c r="LX213" s="270"/>
      <c r="LY213" s="270"/>
      <c r="LZ213" s="270"/>
      <c r="MA213" s="270"/>
      <c r="MB213" s="270"/>
      <c r="MC213" s="270"/>
      <c r="MD213" s="270"/>
      <c r="ME213" s="270"/>
      <c r="MF213" s="270"/>
      <c r="MG213" s="270"/>
      <c r="MH213" s="270"/>
      <c r="MI213" s="270"/>
      <c r="MJ213" s="270"/>
      <c r="MK213" s="270"/>
      <c r="ML213" s="270"/>
      <c r="MM213" s="270"/>
      <c r="MN213" s="267"/>
      <c r="MO213" s="267"/>
      <c r="MP213" s="267"/>
      <c r="MQ213" s="267"/>
      <c r="MR213" s="267"/>
      <c r="MS213" s="267"/>
      <c r="MT213" s="267"/>
      <c r="MU213" s="267"/>
      <c r="MV213" s="267"/>
      <c r="MW213" s="267"/>
      <c r="MX213" s="267"/>
      <c r="MY213" s="267"/>
      <c r="NB213" s="270"/>
      <c r="NC213" s="270"/>
      <c r="ND213" s="270"/>
      <c r="NE213" s="270"/>
      <c r="NF213" s="270"/>
      <c r="NG213" s="270"/>
      <c r="NH213" s="270"/>
      <c r="NI213" s="270"/>
      <c r="NJ213" s="270"/>
      <c r="NK213" s="270"/>
      <c r="NL213" s="270"/>
      <c r="NM213" s="270"/>
      <c r="NN213" s="270"/>
      <c r="NO213" s="270"/>
      <c r="NP213" s="270"/>
      <c r="NQ213" s="270"/>
      <c r="NR213" s="270"/>
      <c r="NS213" s="270"/>
      <c r="NT213" s="270"/>
      <c r="NU213" s="267"/>
      <c r="NV213" s="267"/>
      <c r="NW213" s="267"/>
      <c r="NX213" s="267"/>
      <c r="NY213" s="267"/>
      <c r="NZ213" s="267"/>
      <c r="OA213" s="267"/>
      <c r="OB213" s="267"/>
      <c r="OC213" s="267"/>
      <c r="OD213" s="267"/>
      <c r="OE213" s="267"/>
      <c r="OF213" s="267"/>
      <c r="OI213" s="270"/>
      <c r="OJ213" s="270"/>
      <c r="OK213" s="270"/>
      <c r="OL213" s="270"/>
      <c r="OM213" s="270"/>
      <c r="ON213" s="270"/>
      <c r="OO213" s="270"/>
      <c r="OP213" s="270"/>
      <c r="OQ213" s="270"/>
      <c r="OR213" s="270"/>
      <c r="OS213" s="270"/>
      <c r="OT213" s="270"/>
      <c r="OU213" s="270"/>
      <c r="OV213" s="270"/>
      <c r="OW213" s="270"/>
      <c r="OX213" s="270"/>
      <c r="OY213" s="270"/>
      <c r="OZ213" s="270"/>
      <c r="PA213" s="270"/>
      <c r="PB213" s="267"/>
      <c r="PC213" s="267"/>
      <c r="PD213" s="267"/>
      <c r="PE213" s="267"/>
      <c r="PF213" s="267"/>
      <c r="PG213" s="267"/>
      <c r="PH213" s="267"/>
      <c r="PI213" s="267"/>
      <c r="PJ213" s="267"/>
      <c r="PK213" s="267"/>
      <c r="PL213" s="267"/>
      <c r="PM213" s="267"/>
      <c r="PP213" s="270"/>
      <c r="PQ213" s="270"/>
      <c r="PR213" s="270"/>
      <c r="PS213" s="270"/>
      <c r="PT213" s="270"/>
      <c r="PU213" s="270"/>
      <c r="PV213" s="270"/>
      <c r="PW213" s="270"/>
      <c r="PX213" s="270"/>
      <c r="PY213" s="270"/>
      <c r="PZ213" s="270"/>
      <c r="QA213" s="270"/>
      <c r="QB213" s="270"/>
      <c r="QC213" s="270"/>
      <c r="QD213" s="270"/>
      <c r="QE213" s="270"/>
      <c r="QF213" s="270"/>
      <c r="QG213" s="270"/>
      <c r="QH213" s="270"/>
      <c r="QI213" s="267"/>
      <c r="QJ213" s="267"/>
      <c r="QK213" s="267"/>
      <c r="QL213" s="267"/>
      <c r="QM213" s="267"/>
      <c r="QN213" s="267"/>
      <c r="QO213" s="267"/>
      <c r="QP213" s="267"/>
      <c r="QQ213" s="267"/>
      <c r="QR213" s="267"/>
      <c r="QS213" s="267"/>
      <c r="QT213" s="267"/>
      <c r="QU213" s="235"/>
      <c r="QV213" s="235"/>
      <c r="QW213" s="270"/>
      <c r="QX213" s="270"/>
      <c r="QY213" s="270"/>
      <c r="QZ213" s="270"/>
      <c r="RA213" s="270"/>
      <c r="RB213" s="270"/>
      <c r="RC213" s="270"/>
      <c r="RD213" s="270"/>
      <c r="RE213" s="270"/>
      <c r="RF213" s="270"/>
      <c r="RG213" s="270"/>
      <c r="RH213" s="270"/>
      <c r="RI213" s="270"/>
      <c r="RJ213" s="270"/>
      <c r="RK213" s="270"/>
      <c r="RL213" s="270"/>
      <c r="RM213" s="270"/>
      <c r="RN213" s="270"/>
      <c r="RO213" s="270"/>
      <c r="RP213" s="267"/>
      <c r="RQ213" s="267"/>
      <c r="RR213" s="267"/>
      <c r="RS213" s="267"/>
      <c r="RT213" s="267"/>
      <c r="RU213" s="267"/>
      <c r="RV213" s="267"/>
      <c r="RW213" s="267"/>
      <c r="RX213" s="267"/>
      <c r="RY213" s="267"/>
      <c r="RZ213" s="267"/>
      <c r="SA213" s="267"/>
    </row>
    <row r="214" spans="1:495" s="488" customFormat="1" ht="15">
      <c r="A214" s="603">
        <f t="shared" si="1028"/>
        <v>202</v>
      </c>
      <c r="B214" s="342" t="s">
        <v>145</v>
      </c>
      <c r="C214" s="491">
        <f>MAX(C204,C212)</f>
        <v>0</v>
      </c>
      <c r="D214" s="491">
        <f t="shared" ref="D214:AG214" si="1190">MAX(D204,D212)</f>
        <v>0</v>
      </c>
      <c r="E214" s="491">
        <f t="shared" si="1190"/>
        <v>0</v>
      </c>
      <c r="F214" s="491">
        <f t="shared" si="1190"/>
        <v>0</v>
      </c>
      <c r="G214" s="491">
        <f t="shared" si="1190"/>
        <v>0</v>
      </c>
      <c r="H214" s="491">
        <f t="shared" si="1190"/>
        <v>0</v>
      </c>
      <c r="I214" s="491">
        <f t="shared" ref="I214" si="1191">MAX(I204,I212)</f>
        <v>0</v>
      </c>
      <c r="J214" s="491">
        <f t="shared" ref="J214:K214" si="1192">MAX(J204,J212)</f>
        <v>0</v>
      </c>
      <c r="K214" s="491">
        <f t="shared" si="1192"/>
        <v>0</v>
      </c>
      <c r="L214" s="491">
        <f t="shared" si="1190"/>
        <v>0</v>
      </c>
      <c r="M214" s="491">
        <f t="shared" ref="M214:N214" si="1193">MAX(M204,M212)</f>
        <v>0</v>
      </c>
      <c r="N214" s="491">
        <f t="shared" si="1193"/>
        <v>0</v>
      </c>
      <c r="O214" s="491">
        <f t="shared" ref="O214:P214" si="1194">MAX(O204,O212)</f>
        <v>0</v>
      </c>
      <c r="P214" s="491">
        <f t="shared" si="1194"/>
        <v>0</v>
      </c>
      <c r="Q214" s="491">
        <f t="shared" si="1190"/>
        <v>0</v>
      </c>
      <c r="R214" s="491">
        <f t="shared" ref="R214:S214" si="1195">MAX(R204,R212)</f>
        <v>0</v>
      </c>
      <c r="S214" s="491">
        <f t="shared" si="1195"/>
        <v>0</v>
      </c>
      <c r="T214" s="491">
        <f t="shared" si="1190"/>
        <v>0</v>
      </c>
      <c r="U214" s="491">
        <f t="shared" ref="U214:V214" si="1196">MAX(U204,U212)</f>
        <v>0</v>
      </c>
      <c r="V214" s="491">
        <f t="shared" si="1196"/>
        <v>0</v>
      </c>
      <c r="W214" s="491">
        <f t="shared" si="1190"/>
        <v>0</v>
      </c>
      <c r="X214" s="491">
        <f t="shared" si="1190"/>
        <v>0</v>
      </c>
      <c r="Y214" s="491">
        <f t="shared" si="1190"/>
        <v>0</v>
      </c>
      <c r="Z214" s="491">
        <f t="shared" ref="Z214:AA214" si="1197">MAX(Z204,Z212)</f>
        <v>0</v>
      </c>
      <c r="AA214" s="491">
        <f t="shared" si="1197"/>
        <v>0</v>
      </c>
      <c r="AB214" s="491">
        <f t="shared" si="1190"/>
        <v>0</v>
      </c>
      <c r="AC214" s="491">
        <f t="shared" ref="AC214:AD214" si="1198">MAX(AC204,AC212)</f>
        <v>0</v>
      </c>
      <c r="AD214" s="491">
        <f t="shared" si="1198"/>
        <v>0</v>
      </c>
      <c r="AE214" s="491">
        <f t="shared" si="1190"/>
        <v>0</v>
      </c>
      <c r="AF214" s="491">
        <f t="shared" si="1190"/>
        <v>0</v>
      </c>
      <c r="AG214" s="491">
        <f t="shared" si="1190"/>
        <v>0</v>
      </c>
      <c r="AH214" s="492"/>
      <c r="AI214" s="493"/>
      <c r="AJ214" s="491">
        <f>MAX(AJ204,AJ212)</f>
        <v>0</v>
      </c>
      <c r="AK214" s="491">
        <f t="shared" ref="AK214:BN214" si="1199">MAX(AK204,AK212)</f>
        <v>0</v>
      </c>
      <c r="AL214" s="491">
        <f t="shared" si="1199"/>
        <v>0</v>
      </c>
      <c r="AM214" s="491">
        <f t="shared" si="1199"/>
        <v>0</v>
      </c>
      <c r="AN214" s="491">
        <f t="shared" ref="AN214" si="1200">MAX(AN204,AN212)</f>
        <v>0</v>
      </c>
      <c r="AO214" s="491">
        <f t="shared" si="1199"/>
        <v>0</v>
      </c>
      <c r="AP214" s="491">
        <f t="shared" ref="AP214:AR214" si="1201">MAX(AP204,AP212)</f>
        <v>0</v>
      </c>
      <c r="AQ214" s="491">
        <f t="shared" si="1201"/>
        <v>0</v>
      </c>
      <c r="AR214" s="491">
        <f t="shared" si="1201"/>
        <v>0</v>
      </c>
      <c r="AS214" s="491">
        <f t="shared" si="1199"/>
        <v>0</v>
      </c>
      <c r="AT214" s="491">
        <f t="shared" si="1199"/>
        <v>0</v>
      </c>
      <c r="AU214" s="491">
        <f t="shared" si="1199"/>
        <v>0</v>
      </c>
      <c r="AV214" s="491">
        <f t="shared" ref="AV214:AX214" si="1202">MAX(AV204,AV212)</f>
        <v>0</v>
      </c>
      <c r="AW214" s="491">
        <f t="shared" si="1202"/>
        <v>0</v>
      </c>
      <c r="AX214" s="491">
        <f t="shared" si="1202"/>
        <v>0</v>
      </c>
      <c r="AY214" s="491">
        <f t="shared" si="1199"/>
        <v>0</v>
      </c>
      <c r="AZ214" s="491">
        <f t="shared" ref="AZ214:BA214" si="1203">MAX(AZ204,AZ212)</f>
        <v>0</v>
      </c>
      <c r="BA214" s="491">
        <f t="shared" si="1203"/>
        <v>0</v>
      </c>
      <c r="BB214" s="491">
        <f t="shared" si="1199"/>
        <v>0</v>
      </c>
      <c r="BC214" s="491">
        <f t="shared" si="1199"/>
        <v>0</v>
      </c>
      <c r="BD214" s="491">
        <f t="shared" si="1199"/>
        <v>0</v>
      </c>
      <c r="BE214" s="491">
        <f t="shared" si="1199"/>
        <v>0</v>
      </c>
      <c r="BF214" s="491">
        <f t="shared" si="1199"/>
        <v>0</v>
      </c>
      <c r="BG214" s="491">
        <f t="shared" si="1199"/>
        <v>0</v>
      </c>
      <c r="BH214" s="491">
        <f t="shared" si="1199"/>
        <v>0</v>
      </c>
      <c r="BI214" s="491">
        <f t="shared" si="1199"/>
        <v>0</v>
      </c>
      <c r="BJ214" s="491">
        <f t="shared" si="1199"/>
        <v>0</v>
      </c>
      <c r="BK214" s="491">
        <f t="shared" si="1199"/>
        <v>0</v>
      </c>
      <c r="BL214" s="491">
        <f t="shared" si="1199"/>
        <v>0</v>
      </c>
      <c r="BM214" s="491">
        <f t="shared" si="1199"/>
        <v>0</v>
      </c>
      <c r="BN214" s="491">
        <f t="shared" si="1199"/>
        <v>0</v>
      </c>
      <c r="BO214" s="492"/>
      <c r="BP214" s="493"/>
      <c r="BQ214" s="491">
        <f>MAX(BQ204,BQ212)</f>
        <v>0</v>
      </c>
      <c r="BR214" s="491">
        <f t="shared" ref="BR214:CU214" si="1204">MAX(BR204,BR212)</f>
        <v>0</v>
      </c>
      <c r="BS214" s="491">
        <f t="shared" ref="BS214:BW214" si="1205">MAX(BS204,BS212)</f>
        <v>0</v>
      </c>
      <c r="BT214" s="491">
        <f t="shared" si="1205"/>
        <v>0</v>
      </c>
      <c r="BU214" s="491">
        <f t="shared" si="1205"/>
        <v>0</v>
      </c>
      <c r="BV214" s="491">
        <f t="shared" si="1205"/>
        <v>0</v>
      </c>
      <c r="BW214" s="491">
        <f t="shared" si="1205"/>
        <v>0</v>
      </c>
      <c r="BX214" s="491">
        <f t="shared" si="1204"/>
        <v>0</v>
      </c>
      <c r="BY214" s="491">
        <f t="shared" si="1204"/>
        <v>0</v>
      </c>
      <c r="BZ214" s="491">
        <f t="shared" ref="BZ214" si="1206">MAX(BZ204,BZ212)</f>
        <v>0</v>
      </c>
      <c r="CA214" s="491">
        <f t="shared" ref="CA214:CB214" si="1207">MAX(CA204,CA212)</f>
        <v>0</v>
      </c>
      <c r="CB214" s="491">
        <f t="shared" si="1207"/>
        <v>0</v>
      </c>
      <c r="CC214" s="491">
        <f t="shared" si="1204"/>
        <v>0</v>
      </c>
      <c r="CD214" s="491">
        <f t="shared" si="1204"/>
        <v>0</v>
      </c>
      <c r="CE214" s="491">
        <f t="shared" ref="CE214" si="1208">MAX(CE204,CE212)</f>
        <v>0</v>
      </c>
      <c r="CF214" s="491">
        <f t="shared" ref="CF214:CH214" si="1209">MAX(CF204,CF212)</f>
        <v>0</v>
      </c>
      <c r="CG214" s="491">
        <f t="shared" si="1204"/>
        <v>0</v>
      </c>
      <c r="CH214" s="491">
        <f t="shared" si="1209"/>
        <v>0</v>
      </c>
      <c r="CI214" s="491">
        <f t="shared" si="1204"/>
        <v>0</v>
      </c>
      <c r="CJ214" s="491">
        <f t="shared" si="1204"/>
        <v>0</v>
      </c>
      <c r="CK214" s="491">
        <f t="shared" si="1204"/>
        <v>0</v>
      </c>
      <c r="CL214" s="491">
        <f t="shared" si="1204"/>
        <v>0</v>
      </c>
      <c r="CM214" s="491">
        <f t="shared" si="1204"/>
        <v>0</v>
      </c>
      <c r="CN214" s="491">
        <f t="shared" si="1204"/>
        <v>0</v>
      </c>
      <c r="CO214" s="491">
        <f t="shared" si="1204"/>
        <v>0</v>
      </c>
      <c r="CP214" s="491">
        <f t="shared" si="1204"/>
        <v>0</v>
      </c>
      <c r="CQ214" s="491">
        <f t="shared" si="1204"/>
        <v>0</v>
      </c>
      <c r="CR214" s="491">
        <f t="shared" si="1204"/>
        <v>0</v>
      </c>
      <c r="CS214" s="491">
        <f t="shared" si="1204"/>
        <v>0</v>
      </c>
      <c r="CT214" s="491">
        <f t="shared" si="1204"/>
        <v>0</v>
      </c>
      <c r="CU214" s="491">
        <f t="shared" si="1204"/>
        <v>0</v>
      </c>
      <c r="CV214" s="492"/>
      <c r="CW214" s="493"/>
      <c r="CX214" s="491">
        <f>MAX(CX204,CX212)</f>
        <v>0</v>
      </c>
      <c r="CY214" s="491">
        <f t="shared" ref="CY214:EB214" si="1210">MAX(CY204,CY212)</f>
        <v>0</v>
      </c>
      <c r="CZ214" s="491">
        <f t="shared" si="1210"/>
        <v>0</v>
      </c>
      <c r="DA214" s="491">
        <f t="shared" si="1210"/>
        <v>0</v>
      </c>
      <c r="DB214" s="491">
        <f t="shared" si="1210"/>
        <v>0</v>
      </c>
      <c r="DC214" s="491">
        <f t="shared" si="1210"/>
        <v>0</v>
      </c>
      <c r="DD214" s="491">
        <f t="shared" ref="DD214:DG214" si="1211">MAX(DD204,DD212)</f>
        <v>0</v>
      </c>
      <c r="DE214" s="491">
        <f t="shared" si="1211"/>
        <v>0</v>
      </c>
      <c r="DF214" s="491">
        <f t="shared" si="1211"/>
        <v>0</v>
      </c>
      <c r="DG214" s="491">
        <f t="shared" si="1211"/>
        <v>0</v>
      </c>
      <c r="DH214" s="491">
        <f t="shared" si="1210"/>
        <v>0</v>
      </c>
      <c r="DI214" s="491">
        <f t="shared" si="1210"/>
        <v>0</v>
      </c>
      <c r="DJ214" s="491">
        <f t="shared" ref="DJ214:DK214" si="1212">MAX(DJ204,DJ212)</f>
        <v>0</v>
      </c>
      <c r="DK214" s="491">
        <f t="shared" si="1212"/>
        <v>0</v>
      </c>
      <c r="DL214" s="491">
        <f t="shared" ref="DL214" si="1213">MAX(DL204,DL212)</f>
        <v>0</v>
      </c>
      <c r="DM214" s="491">
        <f t="shared" ref="DM214:DO214" si="1214">MAX(DM204,DM212)</f>
        <v>0</v>
      </c>
      <c r="DN214" s="491">
        <f t="shared" si="1210"/>
        <v>0</v>
      </c>
      <c r="DO214" s="491">
        <f t="shared" si="1214"/>
        <v>0</v>
      </c>
      <c r="DP214" s="491">
        <f t="shared" si="1210"/>
        <v>0</v>
      </c>
      <c r="DQ214" s="491">
        <f t="shared" si="1210"/>
        <v>0</v>
      </c>
      <c r="DR214" s="491">
        <f t="shared" si="1210"/>
        <v>0</v>
      </c>
      <c r="DS214" s="491">
        <f t="shared" si="1210"/>
        <v>0</v>
      </c>
      <c r="DT214" s="491">
        <f t="shared" si="1210"/>
        <v>0</v>
      </c>
      <c r="DU214" s="491">
        <f t="shared" si="1210"/>
        <v>0</v>
      </c>
      <c r="DV214" s="491">
        <f t="shared" si="1210"/>
        <v>0</v>
      </c>
      <c r="DW214" s="491">
        <f t="shared" si="1210"/>
        <v>0</v>
      </c>
      <c r="DX214" s="491">
        <f t="shared" si="1210"/>
        <v>0</v>
      </c>
      <c r="DY214" s="491">
        <f t="shared" si="1210"/>
        <v>0</v>
      </c>
      <c r="DZ214" s="491">
        <f t="shared" si="1210"/>
        <v>0</v>
      </c>
      <c r="EA214" s="491">
        <f t="shared" si="1210"/>
        <v>0</v>
      </c>
      <c r="EB214" s="491">
        <f t="shared" si="1210"/>
        <v>0</v>
      </c>
      <c r="EC214" s="492"/>
      <c r="ED214" s="493"/>
      <c r="EE214" s="491">
        <f>MAX(EE204,EE212)</f>
        <v>0</v>
      </c>
      <c r="EF214" s="491">
        <f t="shared" ref="EF214:FI214" si="1215">MAX(EF204,EF212)</f>
        <v>0</v>
      </c>
      <c r="EG214" s="491">
        <f t="shared" si="1215"/>
        <v>0</v>
      </c>
      <c r="EH214" s="491">
        <f t="shared" si="1215"/>
        <v>0</v>
      </c>
      <c r="EI214" s="491">
        <f t="shared" si="1215"/>
        <v>0</v>
      </c>
      <c r="EJ214" s="491">
        <f t="shared" si="1215"/>
        <v>0</v>
      </c>
      <c r="EK214" s="491">
        <f t="shared" ref="EK214:EN214" si="1216">MAX(EK204,EK212)</f>
        <v>0</v>
      </c>
      <c r="EL214" s="491">
        <f t="shared" si="1216"/>
        <v>0</v>
      </c>
      <c r="EM214" s="491">
        <f t="shared" si="1216"/>
        <v>0</v>
      </c>
      <c r="EN214" s="491">
        <f t="shared" si="1216"/>
        <v>0</v>
      </c>
      <c r="EO214" s="491">
        <f t="shared" si="1215"/>
        <v>0</v>
      </c>
      <c r="EP214" s="491">
        <f t="shared" si="1215"/>
        <v>0</v>
      </c>
      <c r="EQ214" s="491">
        <f t="shared" si="1215"/>
        <v>0</v>
      </c>
      <c r="ER214" s="491">
        <f t="shared" ref="ER214" si="1217">MAX(ER204,ER212)</f>
        <v>0</v>
      </c>
      <c r="ES214" s="491">
        <f t="shared" ref="ES214:EU214" si="1218">MAX(ES204,ES212)</f>
        <v>0</v>
      </c>
      <c r="ET214" s="491">
        <f t="shared" si="1218"/>
        <v>0</v>
      </c>
      <c r="EU214" s="491">
        <f t="shared" si="1218"/>
        <v>0</v>
      </c>
      <c r="EV214" s="491">
        <f t="shared" si="1215"/>
        <v>0</v>
      </c>
      <c r="EW214" s="491">
        <f t="shared" si="1215"/>
        <v>0</v>
      </c>
      <c r="EX214" s="491">
        <f t="shared" si="1215"/>
        <v>0</v>
      </c>
      <c r="EY214" s="491">
        <f t="shared" si="1215"/>
        <v>0</v>
      </c>
      <c r="EZ214" s="491">
        <f t="shared" si="1215"/>
        <v>0</v>
      </c>
      <c r="FA214" s="491">
        <f t="shared" si="1215"/>
        <v>0</v>
      </c>
      <c r="FB214" s="491">
        <f t="shared" si="1215"/>
        <v>0</v>
      </c>
      <c r="FC214" s="491">
        <f t="shared" si="1215"/>
        <v>0</v>
      </c>
      <c r="FD214" s="491">
        <f t="shared" si="1215"/>
        <v>0</v>
      </c>
      <c r="FE214" s="491">
        <f t="shared" si="1215"/>
        <v>0</v>
      </c>
      <c r="FF214" s="491">
        <f t="shared" si="1215"/>
        <v>0</v>
      </c>
      <c r="FG214" s="491">
        <f t="shared" si="1215"/>
        <v>0</v>
      </c>
      <c r="FH214" s="491">
        <f t="shared" si="1215"/>
        <v>0</v>
      </c>
      <c r="FI214" s="491">
        <f t="shared" si="1215"/>
        <v>0</v>
      </c>
      <c r="FJ214" s="492"/>
      <c r="FK214" s="493"/>
      <c r="FL214" s="491">
        <f>MAX(FL204,FL212)</f>
        <v>0</v>
      </c>
      <c r="FM214" s="491">
        <f t="shared" ref="FM214:GB214" si="1219">MAX(FM204,FM212)</f>
        <v>0</v>
      </c>
      <c r="FN214" s="491">
        <f t="shared" si="1219"/>
        <v>0</v>
      </c>
      <c r="FO214" s="491">
        <f t="shared" si="1219"/>
        <v>0</v>
      </c>
      <c r="FP214" s="491">
        <f t="shared" si="1219"/>
        <v>0</v>
      </c>
      <c r="FQ214" s="491">
        <f t="shared" si="1219"/>
        <v>0</v>
      </c>
      <c r="FR214" s="491">
        <f t="shared" ref="FR214:FU214" si="1220">MAX(FR204,FR212)</f>
        <v>0</v>
      </c>
      <c r="FS214" s="491">
        <f t="shared" si="1220"/>
        <v>0</v>
      </c>
      <c r="FT214" s="491">
        <f t="shared" si="1220"/>
        <v>0</v>
      </c>
      <c r="FU214" s="491">
        <f t="shared" si="1220"/>
        <v>0</v>
      </c>
      <c r="FV214" s="491">
        <f t="shared" si="1219"/>
        <v>0</v>
      </c>
      <c r="FW214" s="491">
        <f t="shared" si="1219"/>
        <v>0</v>
      </c>
      <c r="FX214" s="491">
        <f t="shared" ref="FX214:FY214" si="1221">MAX(FX204,FX212)</f>
        <v>0</v>
      </c>
      <c r="FY214" s="491">
        <f t="shared" si="1221"/>
        <v>0</v>
      </c>
      <c r="FZ214" s="491">
        <f t="shared" ref="FZ214:GA214" si="1222">MAX(FZ204,FZ212)</f>
        <v>0</v>
      </c>
      <c r="GA214" s="491">
        <f t="shared" si="1222"/>
        <v>0</v>
      </c>
      <c r="GB214" s="491">
        <f t="shared" si="1219"/>
        <v>0</v>
      </c>
      <c r="GC214" s="491">
        <f t="shared" ref="GC214:GP214" si="1223">MAX(GC204,GC212)</f>
        <v>0</v>
      </c>
      <c r="GD214" s="491">
        <f t="shared" si="1223"/>
        <v>0</v>
      </c>
      <c r="GE214" s="491">
        <f t="shared" si="1223"/>
        <v>0</v>
      </c>
      <c r="GF214" s="491">
        <f t="shared" si="1223"/>
        <v>0</v>
      </c>
      <c r="GG214" s="491">
        <f t="shared" si="1223"/>
        <v>0</v>
      </c>
      <c r="GH214" s="491">
        <f t="shared" si="1223"/>
        <v>0</v>
      </c>
      <c r="GI214" s="491">
        <f t="shared" ref="GI214" si="1224">MAX(GI204,GI212)</f>
        <v>0</v>
      </c>
      <c r="GJ214" s="491">
        <f t="shared" si="1223"/>
        <v>0</v>
      </c>
      <c r="GK214" s="491">
        <f t="shared" si="1223"/>
        <v>0</v>
      </c>
      <c r="GL214" s="491">
        <f t="shared" si="1223"/>
        <v>0</v>
      </c>
      <c r="GM214" s="491">
        <f t="shared" si="1223"/>
        <v>0</v>
      </c>
      <c r="GN214" s="491">
        <f t="shared" si="1223"/>
        <v>0</v>
      </c>
      <c r="GO214" s="491">
        <f t="shared" si="1223"/>
        <v>0</v>
      </c>
      <c r="GP214" s="491">
        <f t="shared" si="1223"/>
        <v>0</v>
      </c>
      <c r="GQ214" s="492"/>
      <c r="GR214" s="493"/>
      <c r="GS214" s="491"/>
      <c r="GT214" s="491"/>
      <c r="GU214" s="491"/>
      <c r="GV214" s="491"/>
      <c r="GW214" s="491"/>
      <c r="GX214" s="491"/>
      <c r="GY214" s="491"/>
      <c r="GZ214" s="491"/>
      <c r="HA214" s="491"/>
      <c r="HB214" s="491"/>
      <c r="HC214" s="491"/>
      <c r="HD214" s="491"/>
      <c r="HE214" s="491"/>
      <c r="HF214" s="491"/>
      <c r="HG214" s="491"/>
      <c r="HH214" s="491"/>
      <c r="HI214" s="491"/>
      <c r="HJ214" s="491"/>
      <c r="HK214" s="491"/>
      <c r="HL214" s="491"/>
      <c r="HM214" s="491"/>
      <c r="HN214" s="491"/>
      <c r="HO214" s="491"/>
      <c r="HP214" s="491"/>
      <c r="HQ214" s="491"/>
      <c r="HR214" s="491"/>
      <c r="HS214" s="491"/>
      <c r="HT214" s="491"/>
      <c r="HU214" s="491"/>
      <c r="HV214" s="491"/>
      <c r="HW214" s="491"/>
      <c r="HZ214" s="491">
        <f>MAX(HZ204,HZ212)</f>
        <v>339786483.597</v>
      </c>
      <c r="IA214" s="491">
        <f>MAX(IA204,IA212)</f>
        <v>339786483.597</v>
      </c>
      <c r="IB214" s="491">
        <f t="shared" ref="IB214:IE214" si="1225">MAX(IB204,IB212)</f>
        <v>0</v>
      </c>
      <c r="IC214" s="491">
        <f>MAX(IC204,IC212)</f>
        <v>367488605.51699996</v>
      </c>
      <c r="ID214" s="491">
        <f t="shared" si="1225"/>
        <v>0</v>
      </c>
      <c r="IE214" s="491">
        <f t="shared" si="1225"/>
        <v>372620075.81699997</v>
      </c>
      <c r="IF214" s="491">
        <f t="shared" ref="IF214:IN214" si="1226">MAX(IF204,IF212)</f>
        <v>0</v>
      </c>
      <c r="IG214" s="491">
        <f t="shared" si="1226"/>
        <v>0</v>
      </c>
      <c r="IH214" s="491">
        <f t="shared" si="1226"/>
        <v>0</v>
      </c>
      <c r="II214" s="491">
        <f t="shared" si="1226"/>
        <v>1471044828.066</v>
      </c>
      <c r="IJ214" s="491">
        <f t="shared" ref="IJ214:IM214" si="1227">MAX(IJ204,IJ212)</f>
        <v>0</v>
      </c>
      <c r="IK214" s="491">
        <f t="shared" si="1227"/>
        <v>0</v>
      </c>
      <c r="IL214" s="491">
        <f t="shared" si="1227"/>
        <v>0</v>
      </c>
      <c r="IM214" s="491">
        <f t="shared" si="1227"/>
        <v>0</v>
      </c>
      <c r="IN214" s="491">
        <f t="shared" si="1226"/>
        <v>371366358.06599998</v>
      </c>
      <c r="IO214" s="491">
        <f t="shared" ref="IO214:IQ214" si="1228">MAX(IO204,IO212)</f>
        <v>0</v>
      </c>
      <c r="IP214" s="491">
        <f t="shared" ref="IP214:JD214" si="1229">MAX(IP204,IP212)</f>
        <v>0</v>
      </c>
      <c r="IQ214" s="491">
        <f t="shared" si="1228"/>
        <v>0</v>
      </c>
      <c r="IR214" s="491">
        <f t="shared" si="1229"/>
        <v>0</v>
      </c>
      <c r="IS214" s="491">
        <f t="shared" si="1229"/>
        <v>0</v>
      </c>
      <c r="IT214" s="491">
        <f t="shared" si="1229"/>
        <v>0</v>
      </c>
      <c r="IU214" s="491">
        <f t="shared" si="1229"/>
        <v>0</v>
      </c>
      <c r="IV214" s="491">
        <f t="shared" si="1229"/>
        <v>0</v>
      </c>
      <c r="IW214" s="491">
        <f t="shared" ref="IW214" si="1230">MAX(IW204,IW212)</f>
        <v>0</v>
      </c>
      <c r="IX214" s="491">
        <f t="shared" si="1229"/>
        <v>0</v>
      </c>
      <c r="IY214" s="491">
        <f t="shared" si="1229"/>
        <v>0</v>
      </c>
      <c r="IZ214" s="491">
        <f t="shared" si="1229"/>
        <v>0</v>
      </c>
      <c r="JA214" s="491">
        <f t="shared" si="1229"/>
        <v>0</v>
      </c>
      <c r="JB214" s="491">
        <f t="shared" si="1229"/>
        <v>0</v>
      </c>
      <c r="JC214" s="494">
        <f t="shared" si="1229"/>
        <v>0</v>
      </c>
      <c r="JD214" s="352">
        <f t="shared" si="1229"/>
        <v>371366358.06599998</v>
      </c>
      <c r="JE214" s="486"/>
      <c r="JG214" s="491">
        <f>MAX(JG204,JG212)</f>
        <v>205286583.18959999</v>
      </c>
      <c r="JH214" s="491">
        <f t="shared" ref="JH214:JW214" si="1231">MAX(JH204,JH212)</f>
        <v>205286583.18959999</v>
      </c>
      <c r="JI214" s="491">
        <f>MAX(JI204,JI212)</f>
        <v>0</v>
      </c>
      <c r="JJ214" s="491">
        <f>MAX(JJ204,JJ212)</f>
        <v>272479509.38999999</v>
      </c>
      <c r="JK214" s="491">
        <f t="shared" si="1231"/>
        <v>0</v>
      </c>
      <c r="JL214" s="491">
        <f t="shared" si="1231"/>
        <v>272479507.69050002</v>
      </c>
      <c r="JM214" s="491">
        <f t="shared" ref="JM214:JP214" si="1232">MAX(JM204,JM212)</f>
        <v>0</v>
      </c>
      <c r="JN214" s="491">
        <f t="shared" si="1232"/>
        <v>0</v>
      </c>
      <c r="JO214" s="491">
        <f t="shared" si="1232"/>
        <v>0</v>
      </c>
      <c r="JP214" s="491">
        <f t="shared" si="1232"/>
        <v>0</v>
      </c>
      <c r="JQ214" s="491">
        <f t="shared" si="1231"/>
        <v>0</v>
      </c>
      <c r="JR214" s="491">
        <f t="shared" si="1231"/>
        <v>0</v>
      </c>
      <c r="JS214" s="491">
        <f t="shared" ref="JS214:JT214" si="1233">MAX(JS204,JS212)</f>
        <v>0</v>
      </c>
      <c r="JT214" s="491">
        <f t="shared" si="1233"/>
        <v>0</v>
      </c>
      <c r="JU214" s="491">
        <f t="shared" ref="JU214:JV214" si="1234">MAX(JU204,JU212)</f>
        <v>0</v>
      </c>
      <c r="JV214" s="491">
        <f t="shared" si="1234"/>
        <v>0</v>
      </c>
      <c r="JW214" s="491">
        <f t="shared" si="1231"/>
        <v>0</v>
      </c>
      <c r="JX214" s="491">
        <f t="shared" ref="JX214:KK214" si="1235">MAX(JX204,JX212)</f>
        <v>0</v>
      </c>
      <c r="JY214" s="491">
        <f t="shared" si="1235"/>
        <v>0</v>
      </c>
      <c r="JZ214" s="491">
        <f t="shared" si="1235"/>
        <v>0</v>
      </c>
      <c r="KA214" s="491">
        <f t="shared" si="1235"/>
        <v>0</v>
      </c>
      <c r="KB214" s="491">
        <f t="shared" si="1235"/>
        <v>0</v>
      </c>
      <c r="KC214" s="491">
        <f t="shared" si="1235"/>
        <v>0</v>
      </c>
      <c r="KD214" s="491">
        <f t="shared" ref="KD214" si="1236">MAX(KD204,KD212)</f>
        <v>0</v>
      </c>
      <c r="KE214" s="491">
        <f t="shared" si="1235"/>
        <v>0</v>
      </c>
      <c r="KF214" s="491">
        <f t="shared" si="1235"/>
        <v>0</v>
      </c>
      <c r="KG214" s="491">
        <f t="shared" si="1235"/>
        <v>0</v>
      </c>
      <c r="KH214" s="491">
        <f t="shared" si="1235"/>
        <v>0</v>
      </c>
      <c r="KI214" s="491">
        <f t="shared" si="1235"/>
        <v>0</v>
      </c>
      <c r="KJ214" s="491">
        <f t="shared" si="1235"/>
        <v>0</v>
      </c>
      <c r="KK214" s="491">
        <f t="shared" si="1235"/>
        <v>272452984.61370003</v>
      </c>
      <c r="KL214" s="486"/>
      <c r="KN214" s="491">
        <f>MAX(KN204,KN212)</f>
        <v>202220303.99175</v>
      </c>
      <c r="KO214" s="491">
        <f>MAX(KO204,KO212)</f>
        <v>47892370.33275</v>
      </c>
      <c r="KP214" s="491">
        <f t="shared" ref="KP214:KS214" si="1237">MAX(KP204,KP212)</f>
        <v>0</v>
      </c>
      <c r="KQ214" s="491">
        <f t="shared" si="1237"/>
        <v>162151942.64074999</v>
      </c>
      <c r="KR214" s="491">
        <f t="shared" si="1237"/>
        <v>0</v>
      </c>
      <c r="KS214" s="352">
        <f t="shared" si="1237"/>
        <v>120583979.46675</v>
      </c>
      <c r="KT214" s="491">
        <f t="shared" ref="KT214:LB214" si="1238">MAX(KT204,KT212)</f>
        <v>0</v>
      </c>
      <c r="KU214" s="491">
        <f t="shared" si="1238"/>
        <v>0</v>
      </c>
      <c r="KV214" s="491">
        <f t="shared" si="1238"/>
        <v>0</v>
      </c>
      <c r="KW214" s="491">
        <f t="shared" si="1238"/>
        <v>0</v>
      </c>
      <c r="KX214" s="491">
        <f t="shared" ref="KX214:LA214" si="1239">MAX(KX204,KX212)</f>
        <v>0</v>
      </c>
      <c r="KY214" s="491">
        <f t="shared" si="1239"/>
        <v>0</v>
      </c>
      <c r="KZ214" s="491">
        <f t="shared" si="1239"/>
        <v>0</v>
      </c>
      <c r="LA214" s="491">
        <f t="shared" si="1239"/>
        <v>0</v>
      </c>
      <c r="LB214" s="491">
        <f t="shared" si="1238"/>
        <v>0</v>
      </c>
      <c r="LC214" s="491">
        <f t="shared" ref="LC214:LE214" si="1240">MAX(LC204,LC212)</f>
        <v>0</v>
      </c>
      <c r="LD214" s="491">
        <f t="shared" ref="LD214:LR214" si="1241">MAX(LD204,LD212)</f>
        <v>0</v>
      </c>
      <c r="LE214" s="491">
        <f t="shared" si="1240"/>
        <v>0</v>
      </c>
      <c r="LF214" s="491">
        <f t="shared" si="1241"/>
        <v>0</v>
      </c>
      <c r="LG214" s="491">
        <f t="shared" si="1241"/>
        <v>0</v>
      </c>
      <c r="LH214" s="491">
        <f t="shared" si="1241"/>
        <v>0</v>
      </c>
      <c r="LI214" s="491">
        <f t="shared" si="1241"/>
        <v>0</v>
      </c>
      <c r="LJ214" s="491">
        <f t="shared" si="1241"/>
        <v>0</v>
      </c>
      <c r="LK214" s="491">
        <f t="shared" ref="LK214" si="1242">MAX(LK204,LK212)</f>
        <v>0</v>
      </c>
      <c r="LL214" s="491">
        <f t="shared" si="1241"/>
        <v>0</v>
      </c>
      <c r="LM214" s="491">
        <f t="shared" si="1241"/>
        <v>0</v>
      </c>
      <c r="LN214" s="491">
        <f t="shared" si="1241"/>
        <v>0</v>
      </c>
      <c r="LO214" s="491">
        <f t="shared" si="1241"/>
        <v>0</v>
      </c>
      <c r="LP214" s="491">
        <f t="shared" si="1241"/>
        <v>0</v>
      </c>
      <c r="LQ214" s="491">
        <f t="shared" si="1241"/>
        <v>0</v>
      </c>
      <c r="LR214" s="352">
        <f t="shared" si="1241"/>
        <v>120583979.46675</v>
      </c>
      <c r="LU214" s="491">
        <f>MAX(LU204,LU212)</f>
        <v>385354008.45899999</v>
      </c>
      <c r="LV214" s="491">
        <f>MAX(LV204,LV212)</f>
        <v>385354008.45899999</v>
      </c>
      <c r="LW214" s="491">
        <f t="shared" ref="LW214:LZ214" si="1243">MAX(LW204,LW212)</f>
        <v>0</v>
      </c>
      <c r="LX214" s="491">
        <f t="shared" si="1243"/>
        <v>570117670.69949996</v>
      </c>
      <c r="LY214" s="491">
        <f t="shared" si="1243"/>
        <v>0</v>
      </c>
      <c r="LZ214" s="491">
        <f t="shared" si="1243"/>
        <v>570117670.69949996</v>
      </c>
      <c r="MA214" s="491">
        <f t="shared" ref="MA214:MI214" si="1244">MAX(MA204,MA212)</f>
        <v>0</v>
      </c>
      <c r="MB214" s="491">
        <f t="shared" si="1244"/>
        <v>0</v>
      </c>
      <c r="MC214" s="491">
        <f t="shared" si="1244"/>
        <v>0</v>
      </c>
      <c r="MD214" s="491">
        <f t="shared" si="1244"/>
        <v>0</v>
      </c>
      <c r="ME214" s="491">
        <f t="shared" ref="ME214:MH214" si="1245">MAX(ME204,ME212)</f>
        <v>0</v>
      </c>
      <c r="MF214" s="491">
        <f t="shared" si="1245"/>
        <v>0</v>
      </c>
      <c r="MG214" s="491">
        <f t="shared" si="1245"/>
        <v>0</v>
      </c>
      <c r="MH214" s="491">
        <f t="shared" si="1245"/>
        <v>0</v>
      </c>
      <c r="MI214" s="491">
        <f t="shared" si="1244"/>
        <v>0</v>
      </c>
      <c r="MJ214" s="491">
        <f t="shared" ref="MJ214:ML214" si="1246">MAX(MJ204,MJ212)</f>
        <v>0</v>
      </c>
      <c r="MK214" s="491">
        <f t="shared" ref="MK214:MY214" si="1247">MAX(MK204,MK212)</f>
        <v>0</v>
      </c>
      <c r="ML214" s="491">
        <f t="shared" si="1246"/>
        <v>0</v>
      </c>
      <c r="MM214" s="491">
        <f t="shared" si="1247"/>
        <v>0</v>
      </c>
      <c r="MN214" s="491">
        <f t="shared" si="1247"/>
        <v>0</v>
      </c>
      <c r="MO214" s="491">
        <f t="shared" si="1247"/>
        <v>0</v>
      </c>
      <c r="MP214" s="491">
        <f t="shared" si="1247"/>
        <v>0</v>
      </c>
      <c r="MQ214" s="491">
        <f t="shared" si="1247"/>
        <v>0</v>
      </c>
      <c r="MR214" s="491">
        <f t="shared" ref="MR214" si="1248">MAX(MR204,MR212)</f>
        <v>0</v>
      </c>
      <c r="MS214" s="491">
        <f t="shared" si="1247"/>
        <v>0</v>
      </c>
      <c r="MT214" s="491">
        <f t="shared" si="1247"/>
        <v>0</v>
      </c>
      <c r="MU214" s="491">
        <f t="shared" si="1247"/>
        <v>0</v>
      </c>
      <c r="MV214" s="491">
        <f t="shared" si="1247"/>
        <v>0</v>
      </c>
      <c r="MW214" s="491">
        <f t="shared" si="1247"/>
        <v>0</v>
      </c>
      <c r="MX214" s="491">
        <f t="shared" si="1247"/>
        <v>0</v>
      </c>
      <c r="MY214" s="491">
        <f t="shared" si="1247"/>
        <v>570117670.69949996</v>
      </c>
      <c r="NB214" s="491">
        <f>MAX(NB204,NB212)</f>
        <v>1731272571.5039999</v>
      </c>
      <c r="NC214" s="491">
        <f t="shared" ref="NC214:NR214" si="1249">MAX(NC204,NC212)</f>
        <v>0</v>
      </c>
      <c r="ND214" s="491">
        <f t="shared" si="1249"/>
        <v>0</v>
      </c>
      <c r="NE214" s="491">
        <f t="shared" si="1249"/>
        <v>1822062830.994</v>
      </c>
      <c r="NF214" s="491">
        <f t="shared" si="1249"/>
        <v>0</v>
      </c>
      <c r="NG214" s="491">
        <f t="shared" si="1249"/>
        <v>0</v>
      </c>
      <c r="NH214" s="491">
        <f t="shared" ref="NH214:NK214" si="1250">MAX(NH204,NH212)</f>
        <v>0</v>
      </c>
      <c r="NI214" s="491">
        <f t="shared" si="1250"/>
        <v>0</v>
      </c>
      <c r="NJ214" s="491">
        <f t="shared" si="1250"/>
        <v>0</v>
      </c>
      <c r="NK214" s="491">
        <f t="shared" si="1250"/>
        <v>0</v>
      </c>
      <c r="NL214" s="491">
        <f t="shared" si="1249"/>
        <v>0</v>
      </c>
      <c r="NM214" s="491">
        <f t="shared" si="1249"/>
        <v>0</v>
      </c>
      <c r="NN214" s="491">
        <f t="shared" ref="NN214:NO214" si="1251">MAX(NN204,NN212)</f>
        <v>0</v>
      </c>
      <c r="NO214" s="491">
        <f t="shared" si="1251"/>
        <v>0</v>
      </c>
      <c r="NP214" s="491">
        <f t="shared" ref="NP214:NQ214" si="1252">MAX(NP204,NP212)</f>
        <v>0</v>
      </c>
      <c r="NQ214" s="491">
        <f t="shared" si="1252"/>
        <v>0</v>
      </c>
      <c r="NR214" s="491">
        <f t="shared" si="1249"/>
        <v>0</v>
      </c>
      <c r="NS214" s="491">
        <f t="shared" ref="NS214:OF214" si="1253">MAX(NS204,NS212)</f>
        <v>0</v>
      </c>
      <c r="NT214" s="491">
        <f t="shared" si="1253"/>
        <v>0</v>
      </c>
      <c r="NU214" s="491">
        <f t="shared" si="1253"/>
        <v>0</v>
      </c>
      <c r="NV214" s="491">
        <f t="shared" si="1253"/>
        <v>0</v>
      </c>
      <c r="NW214" s="491">
        <f t="shared" si="1253"/>
        <v>0</v>
      </c>
      <c r="NX214" s="491">
        <f t="shared" si="1253"/>
        <v>0</v>
      </c>
      <c r="NY214" s="491">
        <f t="shared" ref="NY214" si="1254">MAX(NY204,NY212)</f>
        <v>0</v>
      </c>
      <c r="NZ214" s="491">
        <f t="shared" si="1253"/>
        <v>0</v>
      </c>
      <c r="OA214" s="491">
        <f t="shared" si="1253"/>
        <v>0</v>
      </c>
      <c r="OB214" s="491">
        <f t="shared" si="1253"/>
        <v>0</v>
      </c>
      <c r="OC214" s="491">
        <f t="shared" si="1253"/>
        <v>0</v>
      </c>
      <c r="OD214" s="491">
        <f t="shared" si="1253"/>
        <v>0</v>
      </c>
      <c r="OE214" s="491">
        <f t="shared" si="1253"/>
        <v>0</v>
      </c>
      <c r="OF214" s="491">
        <f t="shared" si="1253"/>
        <v>1822062830.994</v>
      </c>
      <c r="OI214" s="491">
        <f t="shared" ref="OI214:PM214" si="1255">MAX(OI204,OI212)</f>
        <v>2236167688.5240002</v>
      </c>
      <c r="OJ214" s="491">
        <f t="shared" si="1255"/>
        <v>2236167688.5240002</v>
      </c>
      <c r="OK214" s="491">
        <f t="shared" si="1255"/>
        <v>0</v>
      </c>
      <c r="OL214" s="491">
        <f t="shared" si="1255"/>
        <v>2568711436.7640004</v>
      </c>
      <c r="OM214" s="491">
        <f t="shared" si="1255"/>
        <v>0</v>
      </c>
      <c r="ON214" s="491">
        <f t="shared" si="1255"/>
        <v>0</v>
      </c>
      <c r="OO214" s="491">
        <f t="shared" si="1255"/>
        <v>0</v>
      </c>
      <c r="OP214" s="491">
        <f t="shared" si="1255"/>
        <v>0</v>
      </c>
      <c r="OQ214" s="491">
        <f t="shared" si="1255"/>
        <v>0</v>
      </c>
      <c r="OR214" s="491">
        <f t="shared" si="1255"/>
        <v>0</v>
      </c>
      <c r="OS214" s="491">
        <f t="shared" si="1255"/>
        <v>0</v>
      </c>
      <c r="OT214" s="491">
        <f t="shared" si="1255"/>
        <v>0</v>
      </c>
      <c r="OU214" s="491">
        <f t="shared" si="1255"/>
        <v>0</v>
      </c>
      <c r="OV214" s="491">
        <f t="shared" si="1255"/>
        <v>0</v>
      </c>
      <c r="OW214" s="491">
        <f t="shared" si="1255"/>
        <v>0</v>
      </c>
      <c r="OX214" s="491">
        <f t="shared" si="1255"/>
        <v>0</v>
      </c>
      <c r="OY214" s="491">
        <f t="shared" si="1255"/>
        <v>0</v>
      </c>
      <c r="OZ214" s="491">
        <f t="shared" si="1255"/>
        <v>0</v>
      </c>
      <c r="PA214" s="491">
        <f t="shared" si="1255"/>
        <v>0</v>
      </c>
      <c r="PB214" s="491">
        <f t="shared" si="1255"/>
        <v>0</v>
      </c>
      <c r="PC214" s="491">
        <f t="shared" si="1255"/>
        <v>0</v>
      </c>
      <c r="PD214" s="491">
        <f t="shared" si="1255"/>
        <v>0</v>
      </c>
      <c r="PE214" s="491">
        <f t="shared" si="1255"/>
        <v>0</v>
      </c>
      <c r="PF214" s="491">
        <f t="shared" si="1255"/>
        <v>0</v>
      </c>
      <c r="PG214" s="491">
        <f t="shared" si="1255"/>
        <v>0</v>
      </c>
      <c r="PH214" s="491">
        <f t="shared" si="1255"/>
        <v>0</v>
      </c>
      <c r="PI214" s="491">
        <f t="shared" si="1255"/>
        <v>0</v>
      </c>
      <c r="PJ214" s="491">
        <f t="shared" si="1255"/>
        <v>0</v>
      </c>
      <c r="PK214" s="491">
        <f t="shared" si="1255"/>
        <v>0</v>
      </c>
      <c r="PL214" s="491">
        <f t="shared" si="1255"/>
        <v>0</v>
      </c>
      <c r="PM214" s="491">
        <f t="shared" si="1255"/>
        <v>2568711436.7640004</v>
      </c>
      <c r="PP214" s="491">
        <f>MAX(PP204,PP212)</f>
        <v>2741154593.0669999</v>
      </c>
      <c r="PQ214" s="491">
        <f t="shared" ref="PQ214:QD214" si="1256">MAX(PQ204,PQ212)</f>
        <v>0</v>
      </c>
      <c r="PR214" s="491">
        <f t="shared" ref="PR214:PU214" si="1257">MAX(PR204,PR212)</f>
        <v>0</v>
      </c>
      <c r="PS214" s="491">
        <f t="shared" si="1257"/>
        <v>0</v>
      </c>
      <c r="PT214" s="491">
        <f t="shared" si="1257"/>
        <v>0</v>
      </c>
      <c r="PU214" s="491">
        <f t="shared" si="1257"/>
        <v>0</v>
      </c>
      <c r="PV214" s="491">
        <f t="shared" si="1256"/>
        <v>0</v>
      </c>
      <c r="PW214" s="491">
        <f t="shared" si="1256"/>
        <v>0</v>
      </c>
      <c r="PX214" s="491">
        <f t="shared" si="1256"/>
        <v>0</v>
      </c>
      <c r="PY214" s="491">
        <f t="shared" si="1256"/>
        <v>0</v>
      </c>
      <c r="PZ214" s="491">
        <f t="shared" ref="PZ214:QC214" si="1258">MAX(PZ204,PZ212)</f>
        <v>0</v>
      </c>
      <c r="QA214" s="491">
        <f t="shared" si="1258"/>
        <v>0</v>
      </c>
      <c r="QB214" s="491">
        <f t="shared" si="1258"/>
        <v>0</v>
      </c>
      <c r="QC214" s="491">
        <f t="shared" si="1258"/>
        <v>0</v>
      </c>
      <c r="QD214" s="491">
        <f t="shared" si="1256"/>
        <v>0</v>
      </c>
      <c r="QE214" s="491">
        <f t="shared" ref="QE214:QG214" si="1259">MAX(QE204,QE212)</f>
        <v>0</v>
      </c>
      <c r="QF214" s="491">
        <f t="shared" ref="QF214:QT214" si="1260">MAX(QF204,QF212)</f>
        <v>0</v>
      </c>
      <c r="QG214" s="491">
        <f t="shared" si="1259"/>
        <v>0</v>
      </c>
      <c r="QH214" s="491">
        <f t="shared" si="1260"/>
        <v>0</v>
      </c>
      <c r="QI214" s="491">
        <f t="shared" si="1260"/>
        <v>0</v>
      </c>
      <c r="QJ214" s="491">
        <f t="shared" si="1260"/>
        <v>0</v>
      </c>
      <c r="QK214" s="491">
        <f t="shared" si="1260"/>
        <v>0</v>
      </c>
      <c r="QL214" s="491">
        <f t="shared" si="1260"/>
        <v>0</v>
      </c>
      <c r="QM214" s="491">
        <f t="shared" ref="QM214" si="1261">MAX(QM204,QM212)</f>
        <v>0</v>
      </c>
      <c r="QN214" s="491">
        <f t="shared" si="1260"/>
        <v>0</v>
      </c>
      <c r="QO214" s="491">
        <f t="shared" si="1260"/>
        <v>0</v>
      </c>
      <c r="QP214" s="491">
        <f t="shared" si="1260"/>
        <v>0</v>
      </c>
      <c r="QQ214" s="491">
        <f t="shared" si="1260"/>
        <v>0</v>
      </c>
      <c r="QR214" s="491">
        <f t="shared" si="1260"/>
        <v>0</v>
      </c>
      <c r="QS214" s="491">
        <f t="shared" si="1260"/>
        <v>0</v>
      </c>
      <c r="QT214" s="491">
        <f t="shared" si="1260"/>
        <v>2741154593.0669999</v>
      </c>
      <c r="QU214" s="487"/>
      <c r="QV214" s="487"/>
      <c r="QW214" s="491">
        <f>MAX(QW204,QW212)</f>
        <v>0</v>
      </c>
      <c r="QX214" s="491">
        <f t="shared" ref="QX214:RM214" si="1262">MAX(QX204,QX212)</f>
        <v>0</v>
      </c>
      <c r="QY214" s="491">
        <f t="shared" si="1262"/>
        <v>0</v>
      </c>
      <c r="QZ214" s="491">
        <f t="shared" si="1262"/>
        <v>0</v>
      </c>
      <c r="RA214" s="491">
        <f t="shared" si="1262"/>
        <v>0</v>
      </c>
      <c r="RB214" s="491">
        <f t="shared" si="1262"/>
        <v>0</v>
      </c>
      <c r="RC214" s="491">
        <f t="shared" ref="RC214:RF214" si="1263">MAX(RC204,RC212)</f>
        <v>0</v>
      </c>
      <c r="RD214" s="491">
        <f t="shared" si="1263"/>
        <v>0</v>
      </c>
      <c r="RE214" s="491">
        <f t="shared" si="1263"/>
        <v>0</v>
      </c>
      <c r="RF214" s="491">
        <f t="shared" si="1263"/>
        <v>0</v>
      </c>
      <c r="RG214" s="491">
        <f t="shared" si="1262"/>
        <v>0</v>
      </c>
      <c r="RH214" s="491">
        <f t="shared" si="1262"/>
        <v>0</v>
      </c>
      <c r="RI214" s="491">
        <f t="shared" ref="RI214:RJ214" si="1264">MAX(RI204,RI212)</f>
        <v>0</v>
      </c>
      <c r="RJ214" s="491">
        <f t="shared" si="1264"/>
        <v>0</v>
      </c>
      <c r="RK214" s="491">
        <f t="shared" ref="RK214:RL214" si="1265">MAX(RK204,RK212)</f>
        <v>0</v>
      </c>
      <c r="RL214" s="491">
        <f t="shared" si="1265"/>
        <v>0</v>
      </c>
      <c r="RM214" s="491">
        <f t="shared" si="1262"/>
        <v>0</v>
      </c>
      <c r="RN214" s="491">
        <f t="shared" ref="RN214:SA214" si="1266">MAX(RN204,RN212)</f>
        <v>0</v>
      </c>
      <c r="RO214" s="491">
        <f t="shared" si="1266"/>
        <v>0</v>
      </c>
      <c r="RP214" s="491">
        <f t="shared" si="1266"/>
        <v>0</v>
      </c>
      <c r="RQ214" s="491">
        <f t="shared" si="1266"/>
        <v>0</v>
      </c>
      <c r="RR214" s="491">
        <f t="shared" si="1266"/>
        <v>0</v>
      </c>
      <c r="RS214" s="491">
        <f t="shared" si="1266"/>
        <v>0</v>
      </c>
      <c r="RT214" s="491">
        <f t="shared" ref="RT214" si="1267">MAX(RT204,RT212)</f>
        <v>0</v>
      </c>
      <c r="RU214" s="491">
        <f t="shared" si="1266"/>
        <v>0</v>
      </c>
      <c r="RV214" s="491">
        <f t="shared" si="1266"/>
        <v>0</v>
      </c>
      <c r="RW214" s="490">
        <f t="shared" si="1266"/>
        <v>0</v>
      </c>
      <c r="RX214" s="490">
        <f t="shared" si="1266"/>
        <v>0</v>
      </c>
      <c r="RY214" s="490">
        <f t="shared" si="1266"/>
        <v>0</v>
      </c>
      <c r="RZ214" s="490">
        <f t="shared" si="1266"/>
        <v>0</v>
      </c>
      <c r="SA214" s="491">
        <f t="shared" si="1266"/>
        <v>0</v>
      </c>
    </row>
    <row r="215" spans="1:495" ht="15" hidden="1" customHeight="1" outlineLevel="1">
      <c r="A215" s="603">
        <f t="shared" si="1028"/>
        <v>203</v>
      </c>
      <c r="B215" s="264"/>
      <c r="C215" s="322"/>
      <c r="D215" s="315"/>
      <c r="E215" s="315"/>
      <c r="F215" s="315"/>
      <c r="G215" s="314"/>
      <c r="H215" s="314"/>
      <c r="I215" s="314"/>
      <c r="J215" s="314"/>
      <c r="K215" s="314"/>
      <c r="L215" s="313"/>
      <c r="M215" s="313"/>
      <c r="N215" s="313"/>
      <c r="O215" s="313"/>
      <c r="P215" s="313"/>
      <c r="Q215" s="313"/>
      <c r="R215" s="313"/>
      <c r="S215" s="313"/>
      <c r="T215" s="313"/>
      <c r="U215" s="313"/>
      <c r="V215" s="313"/>
      <c r="W215" s="313"/>
      <c r="X215" s="313"/>
      <c r="Y215" s="313"/>
      <c r="Z215" s="313"/>
      <c r="AA215" s="313"/>
      <c r="AB215" s="313"/>
      <c r="AC215" s="313"/>
      <c r="AD215" s="313"/>
      <c r="AE215" s="313"/>
      <c r="AF215" s="313"/>
      <c r="AG215" s="313"/>
      <c r="AH215" s="275"/>
      <c r="AI215" s="255"/>
      <c r="AJ215" s="315"/>
      <c r="AK215" s="315"/>
      <c r="AL215" s="315"/>
      <c r="AM215" s="315"/>
      <c r="AN215" s="315"/>
      <c r="AO215" s="315"/>
      <c r="AP215" s="315"/>
      <c r="AQ215" s="315"/>
      <c r="AR215" s="315"/>
      <c r="AS215" s="315"/>
      <c r="AT215" s="315"/>
      <c r="AU215" s="315"/>
      <c r="AV215" s="315"/>
      <c r="AW215" s="315"/>
      <c r="AX215" s="315"/>
      <c r="AY215" s="315"/>
      <c r="AZ215" s="315"/>
      <c r="BA215" s="315"/>
      <c r="BB215" s="315"/>
      <c r="BC215" s="314"/>
      <c r="BD215" s="314"/>
      <c r="BE215" s="313"/>
      <c r="BF215" s="313"/>
      <c r="BG215" s="313"/>
      <c r="BH215" s="313"/>
      <c r="BI215" s="313"/>
      <c r="BJ215" s="313"/>
      <c r="BK215" s="313"/>
      <c r="BL215" s="313"/>
      <c r="BM215" s="313"/>
      <c r="BN215" s="313"/>
      <c r="BO215" s="275"/>
      <c r="BP215" s="255"/>
      <c r="BQ215" s="315"/>
      <c r="BR215" s="315"/>
      <c r="BS215" s="315"/>
      <c r="BT215" s="315"/>
      <c r="BU215" s="315"/>
      <c r="BV215" s="315"/>
      <c r="BW215" s="315"/>
      <c r="BX215" s="315"/>
      <c r="BY215" s="315"/>
      <c r="BZ215" s="315"/>
      <c r="CA215" s="315"/>
      <c r="CB215" s="315"/>
      <c r="CC215" s="315"/>
      <c r="CD215" s="315"/>
      <c r="CE215" s="315"/>
      <c r="CF215" s="315"/>
      <c r="CG215" s="315"/>
      <c r="CH215" s="315"/>
      <c r="CI215" s="315"/>
      <c r="CJ215" s="314"/>
      <c r="CK215" s="314"/>
      <c r="CL215" s="313"/>
      <c r="CM215" s="313"/>
      <c r="CN215" s="313"/>
      <c r="CO215" s="313"/>
      <c r="CP215" s="313"/>
      <c r="CQ215" s="313"/>
      <c r="CR215" s="313"/>
      <c r="CS215" s="313"/>
      <c r="CT215" s="313"/>
      <c r="CU215" s="313"/>
      <c r="CV215" s="275"/>
      <c r="CW215" s="255"/>
      <c r="CX215" s="315"/>
      <c r="CY215" s="315"/>
      <c r="CZ215" s="315"/>
      <c r="DA215" s="315"/>
      <c r="DB215" s="315"/>
      <c r="DC215" s="315"/>
      <c r="DD215" s="315"/>
      <c r="DE215" s="315"/>
      <c r="DF215" s="315"/>
      <c r="DG215" s="315"/>
      <c r="DH215" s="315"/>
      <c r="DI215" s="315"/>
      <c r="DJ215" s="315"/>
      <c r="DK215" s="315"/>
      <c r="DL215" s="315"/>
      <c r="DM215" s="315"/>
      <c r="DN215" s="315"/>
      <c r="DO215" s="315"/>
      <c r="DP215" s="315"/>
      <c r="DQ215" s="314"/>
      <c r="DR215" s="314"/>
      <c r="DS215" s="313"/>
      <c r="DT215" s="313"/>
      <c r="DU215" s="313"/>
      <c r="DV215" s="313"/>
      <c r="DW215" s="313"/>
      <c r="DX215" s="313"/>
      <c r="DY215" s="313"/>
      <c r="DZ215" s="313"/>
      <c r="EA215" s="313"/>
      <c r="EB215" s="313"/>
      <c r="EC215" s="275"/>
      <c r="ED215" s="255"/>
      <c r="EE215" s="315"/>
      <c r="EF215" s="315"/>
      <c r="EG215" s="315"/>
      <c r="EH215" s="315"/>
      <c r="EI215" s="315"/>
      <c r="EJ215" s="315"/>
      <c r="EK215" s="315"/>
      <c r="EL215" s="315"/>
      <c r="EM215" s="315"/>
      <c r="EN215" s="315"/>
      <c r="EO215" s="315"/>
      <c r="EP215" s="315"/>
      <c r="EQ215" s="315"/>
      <c r="ER215" s="315"/>
      <c r="ES215" s="315"/>
      <c r="ET215" s="315"/>
      <c r="EU215" s="315"/>
      <c r="EV215" s="315"/>
      <c r="EW215" s="315"/>
      <c r="EX215" s="314"/>
      <c r="EY215" s="314"/>
      <c r="EZ215" s="313"/>
      <c r="FA215" s="313"/>
      <c r="FB215" s="313"/>
      <c r="FC215" s="313"/>
      <c r="FD215" s="313"/>
      <c r="FE215" s="313"/>
      <c r="FF215" s="313"/>
      <c r="FG215" s="313"/>
      <c r="FH215" s="313"/>
      <c r="FI215" s="313"/>
      <c r="FJ215" s="275"/>
      <c r="FK215" s="255"/>
      <c r="FL215" s="315"/>
      <c r="FM215" s="315"/>
      <c r="FN215" s="315"/>
      <c r="FO215" s="315"/>
      <c r="FP215" s="315"/>
      <c r="FQ215" s="315"/>
      <c r="FR215" s="315"/>
      <c r="FS215" s="315"/>
      <c r="FT215" s="315"/>
      <c r="FU215" s="315"/>
      <c r="FV215" s="315"/>
      <c r="FW215" s="315"/>
      <c r="FX215" s="315"/>
      <c r="FY215" s="315"/>
      <c r="FZ215" s="315"/>
      <c r="GA215" s="315"/>
      <c r="GB215" s="315"/>
      <c r="GC215" s="315"/>
      <c r="GD215" s="315"/>
      <c r="GE215" s="314"/>
      <c r="GF215" s="314"/>
      <c r="GG215" s="313"/>
      <c r="GH215" s="313"/>
      <c r="GI215" s="313"/>
      <c r="GJ215" s="313"/>
      <c r="GK215" s="313"/>
      <c r="GL215" s="313"/>
      <c r="GM215" s="313"/>
      <c r="GN215" s="313"/>
      <c r="GO215" s="313"/>
      <c r="GP215" s="313"/>
      <c r="GQ215" s="275"/>
      <c r="GR215" s="255"/>
      <c r="GS215" s="315"/>
      <c r="GT215" s="315"/>
      <c r="GU215" s="315"/>
      <c r="GV215" s="315"/>
      <c r="GW215" s="315"/>
      <c r="GX215" s="315"/>
      <c r="GY215" s="315"/>
      <c r="GZ215" s="315"/>
      <c r="HA215" s="315"/>
      <c r="HB215" s="315"/>
      <c r="HC215" s="315"/>
      <c r="HD215" s="315"/>
      <c r="HE215" s="315"/>
      <c r="HF215" s="315"/>
      <c r="HG215" s="315"/>
      <c r="HH215" s="315"/>
      <c r="HI215" s="315"/>
      <c r="HJ215" s="315"/>
      <c r="HK215" s="315"/>
      <c r="HL215" s="314"/>
      <c r="HM215" s="314"/>
      <c r="HN215" s="313"/>
      <c r="HO215" s="313"/>
      <c r="HP215" s="313"/>
      <c r="HQ215" s="313"/>
      <c r="HR215" s="313"/>
      <c r="HS215" s="313"/>
      <c r="HT215" s="313"/>
      <c r="HU215" s="313"/>
      <c r="HV215" s="313"/>
      <c r="HW215" s="313"/>
      <c r="HZ215" s="315"/>
      <c r="IA215" s="315"/>
      <c r="IB215" s="315"/>
      <c r="IC215" s="315"/>
      <c r="ID215" s="315"/>
      <c r="IE215" s="315"/>
      <c r="IF215" s="315"/>
      <c r="IG215" s="315"/>
      <c r="IH215" s="315"/>
      <c r="II215" s="323"/>
      <c r="IJ215" s="315"/>
      <c r="IK215" s="315"/>
      <c r="IL215" s="315"/>
      <c r="IM215" s="315"/>
      <c r="IN215" s="315"/>
      <c r="IO215" s="315"/>
      <c r="IP215" s="315"/>
      <c r="IQ215" s="315"/>
      <c r="IR215" s="315"/>
      <c r="IS215" s="314"/>
      <c r="IT215" s="314"/>
      <c r="IU215" s="313"/>
      <c r="IV215" s="313"/>
      <c r="IW215" s="313"/>
      <c r="IX215" s="313"/>
      <c r="IY215" s="313"/>
      <c r="IZ215" s="313"/>
      <c r="JA215" s="313"/>
      <c r="JB215" s="313"/>
      <c r="JC215" s="322"/>
      <c r="JD215" s="314"/>
      <c r="JE215" s="234"/>
      <c r="JG215" s="315"/>
      <c r="JH215" s="315"/>
      <c r="JI215" s="315"/>
      <c r="JJ215" s="324"/>
      <c r="JK215" s="315"/>
      <c r="JL215" s="315"/>
      <c r="JM215" s="315"/>
      <c r="JN215" s="315"/>
      <c r="JO215" s="315"/>
      <c r="JP215" s="315"/>
      <c r="JQ215" s="315"/>
      <c r="JR215" s="315"/>
      <c r="JS215" s="315"/>
      <c r="JT215" s="315"/>
      <c r="JU215" s="315"/>
      <c r="JV215" s="315"/>
      <c r="JW215" s="315"/>
      <c r="JX215" s="315"/>
      <c r="JY215" s="315"/>
      <c r="JZ215" s="314"/>
      <c r="KA215" s="314"/>
      <c r="KB215" s="313"/>
      <c r="KC215" s="313"/>
      <c r="KD215" s="313"/>
      <c r="KE215" s="313"/>
      <c r="KF215" s="313"/>
      <c r="KG215" s="313"/>
      <c r="KH215" s="313"/>
      <c r="KI215" s="313"/>
      <c r="KJ215" s="322"/>
      <c r="KK215" s="314"/>
      <c r="KL215" s="234"/>
      <c r="KN215" s="315"/>
      <c r="KO215" s="315"/>
      <c r="KP215" s="315"/>
      <c r="KQ215" s="315"/>
      <c r="KR215" s="315"/>
      <c r="KS215" s="315"/>
      <c r="KT215" s="315"/>
      <c r="KU215" s="315"/>
      <c r="KV215" s="315"/>
      <c r="KW215" s="315"/>
      <c r="KX215" s="315"/>
      <c r="KY215" s="315"/>
      <c r="KZ215" s="315"/>
      <c r="LA215" s="315"/>
      <c r="LB215" s="315"/>
      <c r="LC215" s="315"/>
      <c r="LD215" s="315"/>
      <c r="LE215" s="315"/>
      <c r="LF215" s="315"/>
      <c r="LG215" s="314"/>
      <c r="LH215" s="314"/>
      <c r="LI215" s="313"/>
      <c r="LJ215" s="313"/>
      <c r="LK215" s="313"/>
      <c r="LL215" s="313"/>
      <c r="LM215" s="313"/>
      <c r="LN215" s="313"/>
      <c r="LO215" s="313"/>
      <c r="LP215" s="313"/>
      <c r="LQ215" s="313"/>
      <c r="LR215" s="314"/>
      <c r="LU215" s="315"/>
      <c r="LV215" s="315"/>
      <c r="LW215" s="315"/>
      <c r="LX215" s="315"/>
      <c r="LY215" s="315"/>
      <c r="LZ215" s="315"/>
      <c r="MA215" s="315"/>
      <c r="MB215" s="315"/>
      <c r="MC215" s="315"/>
      <c r="MD215" s="315"/>
      <c r="ME215" s="315"/>
      <c r="MF215" s="315"/>
      <c r="MG215" s="315"/>
      <c r="MH215" s="315"/>
      <c r="MI215" s="315"/>
      <c r="MJ215" s="315"/>
      <c r="MK215" s="315"/>
      <c r="ML215" s="315"/>
      <c r="MM215" s="315"/>
      <c r="MN215" s="314"/>
      <c r="MO215" s="314"/>
      <c r="MP215" s="313"/>
      <c r="MQ215" s="313"/>
      <c r="MR215" s="313"/>
      <c r="MS215" s="313"/>
      <c r="MT215" s="313"/>
      <c r="MU215" s="313"/>
      <c r="MV215" s="313"/>
      <c r="MW215" s="313"/>
      <c r="MX215" s="313"/>
      <c r="MY215" s="314"/>
      <c r="NB215" s="315"/>
      <c r="NC215" s="315"/>
      <c r="ND215" s="315"/>
      <c r="NE215" s="315"/>
      <c r="NF215" s="315"/>
      <c r="NG215" s="315"/>
      <c r="NH215" s="315"/>
      <c r="NI215" s="315"/>
      <c r="NJ215" s="315"/>
      <c r="NK215" s="315"/>
      <c r="NL215" s="315"/>
      <c r="NM215" s="315"/>
      <c r="NN215" s="315"/>
      <c r="NO215" s="315"/>
      <c r="NP215" s="315"/>
      <c r="NQ215" s="315"/>
      <c r="NR215" s="315"/>
      <c r="NS215" s="315"/>
      <c r="NT215" s="315"/>
      <c r="NU215" s="314"/>
      <c r="NV215" s="314"/>
      <c r="NW215" s="313"/>
      <c r="NX215" s="313"/>
      <c r="NY215" s="313"/>
      <c r="NZ215" s="313"/>
      <c r="OA215" s="313"/>
      <c r="OB215" s="313"/>
      <c r="OC215" s="313"/>
      <c r="OD215" s="313"/>
      <c r="OE215" s="313"/>
      <c r="OF215" s="314"/>
      <c r="OI215" s="315"/>
      <c r="OJ215" s="315"/>
      <c r="OK215" s="315"/>
      <c r="OL215" s="315"/>
      <c r="OM215" s="315"/>
      <c r="ON215" s="315"/>
      <c r="OO215" s="315"/>
      <c r="OP215" s="315"/>
      <c r="OQ215" s="315"/>
      <c r="OR215" s="315"/>
      <c r="OS215" s="315"/>
      <c r="OT215" s="315"/>
      <c r="OU215" s="315"/>
      <c r="OV215" s="315"/>
      <c r="OW215" s="315"/>
      <c r="OX215" s="315"/>
      <c r="OY215" s="315"/>
      <c r="OZ215" s="315"/>
      <c r="PA215" s="315"/>
      <c r="PB215" s="314"/>
      <c r="PC215" s="314"/>
      <c r="PD215" s="313"/>
      <c r="PE215" s="313"/>
      <c r="PF215" s="313"/>
      <c r="PG215" s="313"/>
      <c r="PH215" s="313"/>
      <c r="PI215" s="313"/>
      <c r="PJ215" s="313"/>
      <c r="PK215" s="313"/>
      <c r="PL215" s="313"/>
      <c r="PM215" s="314"/>
      <c r="PP215" s="315"/>
      <c r="PQ215" s="315"/>
      <c r="PR215" s="315"/>
      <c r="PS215" s="315"/>
      <c r="PT215" s="315"/>
      <c r="PU215" s="315"/>
      <c r="PV215" s="315"/>
      <c r="PW215" s="315"/>
      <c r="PX215" s="315"/>
      <c r="PY215" s="315"/>
      <c r="PZ215" s="315"/>
      <c r="QA215" s="315"/>
      <c r="QB215" s="315"/>
      <c r="QC215" s="315"/>
      <c r="QD215" s="315"/>
      <c r="QE215" s="315"/>
      <c r="QF215" s="315"/>
      <c r="QG215" s="315"/>
      <c r="QH215" s="315"/>
      <c r="QI215" s="314"/>
      <c r="QJ215" s="314"/>
      <c r="QK215" s="313"/>
      <c r="QL215" s="313"/>
      <c r="QM215" s="313"/>
      <c r="QN215" s="313"/>
      <c r="QO215" s="313"/>
      <c r="QP215" s="313"/>
      <c r="QQ215" s="313"/>
      <c r="QR215" s="313"/>
      <c r="QS215" s="313"/>
      <c r="QT215" s="313"/>
      <c r="QU215" s="235"/>
      <c r="QV215" s="235"/>
      <c r="QW215" s="315"/>
      <c r="QX215" s="315"/>
      <c r="QY215" s="315"/>
      <c r="QZ215" s="315"/>
      <c r="RA215" s="315"/>
      <c r="RB215" s="315"/>
      <c r="RC215" s="315"/>
      <c r="RD215" s="315"/>
      <c r="RE215" s="315"/>
      <c r="RF215" s="315"/>
      <c r="RG215" s="315"/>
      <c r="RH215" s="315"/>
      <c r="RI215" s="315"/>
      <c r="RJ215" s="315"/>
      <c r="RK215" s="315"/>
      <c r="RL215" s="315"/>
      <c r="RM215" s="315"/>
      <c r="RN215" s="315"/>
      <c r="RO215" s="315"/>
      <c r="RP215" s="314"/>
      <c r="RQ215" s="314"/>
      <c r="RR215" s="313"/>
      <c r="RS215" s="313"/>
      <c r="RT215" s="313"/>
      <c r="RU215" s="313"/>
      <c r="RV215" s="313"/>
      <c r="RW215" s="313"/>
      <c r="RX215" s="313"/>
      <c r="RY215" s="313"/>
      <c r="RZ215" s="313"/>
      <c r="SA215" s="313"/>
    </row>
    <row r="216" spans="1:495" ht="15" hidden="1" customHeight="1" outlineLevel="1">
      <c r="A216" s="603">
        <f t="shared" si="1028"/>
        <v>204</v>
      </c>
      <c r="B216" s="325" t="s">
        <v>346</v>
      </c>
      <c r="C216" s="253"/>
      <c r="D216" s="247"/>
      <c r="E216" s="247"/>
      <c r="F216" s="247"/>
      <c r="G216" s="252"/>
      <c r="H216" s="252"/>
      <c r="I216" s="252"/>
      <c r="J216" s="252"/>
      <c r="K216" s="252"/>
      <c r="L216" s="251"/>
      <c r="M216" s="251"/>
      <c r="N216" s="251"/>
      <c r="O216" s="251"/>
      <c r="P216" s="251"/>
      <c r="Q216" s="251"/>
      <c r="R216" s="251"/>
      <c r="S216" s="251"/>
      <c r="T216" s="251"/>
      <c r="U216" s="251"/>
      <c r="V216" s="251"/>
      <c r="W216" s="251"/>
      <c r="X216" s="251"/>
      <c r="Y216" s="251"/>
      <c r="Z216" s="251"/>
      <c r="AA216" s="251"/>
      <c r="AB216" s="251"/>
      <c r="AC216" s="251"/>
      <c r="AD216" s="251"/>
      <c r="AE216" s="251"/>
      <c r="AF216" s="251"/>
      <c r="AG216" s="251"/>
      <c r="AH216" s="275"/>
      <c r="AI216" s="255"/>
      <c r="AJ216" s="247"/>
      <c r="AK216" s="247"/>
      <c r="AL216" s="247"/>
      <c r="AM216" s="247"/>
      <c r="AN216" s="247"/>
      <c r="AO216" s="247"/>
      <c r="AP216" s="247"/>
      <c r="AQ216" s="247"/>
      <c r="AR216" s="247"/>
      <c r="AS216" s="247"/>
      <c r="AT216" s="247"/>
      <c r="AU216" s="247"/>
      <c r="AV216" s="247"/>
      <c r="AW216" s="247"/>
      <c r="AX216" s="247"/>
      <c r="AY216" s="247"/>
      <c r="AZ216" s="247"/>
      <c r="BA216" s="247"/>
      <c r="BB216" s="247"/>
      <c r="BC216" s="252"/>
      <c r="BD216" s="252"/>
      <c r="BE216" s="251"/>
      <c r="BF216" s="251"/>
      <c r="BG216" s="251"/>
      <c r="BH216" s="251"/>
      <c r="BI216" s="251"/>
      <c r="BJ216" s="251"/>
      <c r="BK216" s="251"/>
      <c r="BL216" s="251"/>
      <c r="BM216" s="251"/>
      <c r="BN216" s="251"/>
      <c r="BO216" s="275"/>
      <c r="BP216" s="255"/>
      <c r="BQ216" s="247"/>
      <c r="BR216" s="247"/>
      <c r="BS216" s="247"/>
      <c r="BT216" s="247"/>
      <c r="BU216" s="247"/>
      <c r="BV216" s="247"/>
      <c r="BW216" s="247"/>
      <c r="BX216" s="247"/>
      <c r="BY216" s="247"/>
      <c r="BZ216" s="247"/>
      <c r="CA216" s="247"/>
      <c r="CB216" s="247"/>
      <c r="CC216" s="247"/>
      <c r="CD216" s="247"/>
      <c r="CE216" s="247"/>
      <c r="CF216" s="247"/>
      <c r="CG216" s="247"/>
      <c r="CH216" s="247"/>
      <c r="CI216" s="247"/>
      <c r="CJ216" s="252"/>
      <c r="CK216" s="252"/>
      <c r="CL216" s="251"/>
      <c r="CM216" s="251"/>
      <c r="CN216" s="251"/>
      <c r="CO216" s="251"/>
      <c r="CP216" s="251"/>
      <c r="CQ216" s="251"/>
      <c r="CR216" s="251"/>
      <c r="CS216" s="251"/>
      <c r="CT216" s="251"/>
      <c r="CU216" s="251"/>
      <c r="CV216" s="275"/>
      <c r="CW216" s="255"/>
      <c r="CX216" s="247"/>
      <c r="CY216" s="247"/>
      <c r="CZ216" s="247"/>
      <c r="DA216" s="247"/>
      <c r="DB216" s="247"/>
      <c r="DC216" s="247"/>
      <c r="DD216" s="247"/>
      <c r="DE216" s="247"/>
      <c r="DF216" s="247"/>
      <c r="DG216" s="247"/>
      <c r="DH216" s="247"/>
      <c r="DI216" s="247"/>
      <c r="DJ216" s="247"/>
      <c r="DK216" s="247"/>
      <c r="DL216" s="247"/>
      <c r="DM216" s="247"/>
      <c r="DN216" s="247"/>
      <c r="DO216" s="247"/>
      <c r="DP216" s="247"/>
      <c r="DQ216" s="252"/>
      <c r="DR216" s="252"/>
      <c r="DS216" s="251"/>
      <c r="DT216" s="251"/>
      <c r="DU216" s="251"/>
      <c r="DV216" s="251"/>
      <c r="DW216" s="251"/>
      <c r="DX216" s="251"/>
      <c r="DY216" s="251"/>
      <c r="DZ216" s="251"/>
      <c r="EA216" s="251"/>
      <c r="EB216" s="251"/>
      <c r="EC216" s="275"/>
      <c r="ED216" s="255"/>
      <c r="EE216" s="247"/>
      <c r="EF216" s="247"/>
      <c r="EG216" s="247"/>
      <c r="EH216" s="247"/>
      <c r="EI216" s="247"/>
      <c r="EJ216" s="247"/>
      <c r="EK216" s="247"/>
      <c r="EL216" s="247"/>
      <c r="EM216" s="247"/>
      <c r="EN216" s="247"/>
      <c r="EO216" s="247"/>
      <c r="EP216" s="247"/>
      <c r="EQ216" s="247"/>
      <c r="ER216" s="247"/>
      <c r="ES216" s="247"/>
      <c r="ET216" s="247"/>
      <c r="EU216" s="247"/>
      <c r="EV216" s="247"/>
      <c r="EW216" s="247"/>
      <c r="EX216" s="252"/>
      <c r="EY216" s="252"/>
      <c r="EZ216" s="251"/>
      <c r="FA216" s="251"/>
      <c r="FB216" s="251"/>
      <c r="FC216" s="251"/>
      <c r="FD216" s="251"/>
      <c r="FE216" s="251"/>
      <c r="FF216" s="251"/>
      <c r="FG216" s="251"/>
      <c r="FH216" s="251"/>
      <c r="FI216" s="251"/>
      <c r="FJ216" s="275"/>
      <c r="FK216" s="255"/>
      <c r="FL216" s="247"/>
      <c r="FM216" s="247"/>
      <c r="FN216" s="247"/>
      <c r="FO216" s="247"/>
      <c r="FP216" s="247"/>
      <c r="FQ216" s="247"/>
      <c r="FR216" s="247"/>
      <c r="FS216" s="247"/>
      <c r="FT216" s="247"/>
      <c r="FU216" s="247"/>
      <c r="FV216" s="247"/>
      <c r="FW216" s="247"/>
      <c r="FX216" s="247"/>
      <c r="FY216" s="247"/>
      <c r="FZ216" s="247"/>
      <c r="GA216" s="247"/>
      <c r="GB216" s="247"/>
      <c r="GC216" s="247"/>
      <c r="GD216" s="247"/>
      <c r="GE216" s="252"/>
      <c r="GF216" s="252"/>
      <c r="GG216" s="251"/>
      <c r="GH216" s="251"/>
      <c r="GI216" s="251"/>
      <c r="GJ216" s="251"/>
      <c r="GK216" s="251"/>
      <c r="GL216" s="251"/>
      <c r="GM216" s="251"/>
      <c r="GN216" s="251"/>
      <c r="GO216" s="251"/>
      <c r="GP216" s="251"/>
      <c r="GQ216" s="275"/>
      <c r="GR216" s="255"/>
      <c r="GS216" s="247"/>
      <c r="GT216" s="247"/>
      <c r="GU216" s="247"/>
      <c r="GV216" s="247"/>
      <c r="GW216" s="247"/>
      <c r="GX216" s="247"/>
      <c r="GY216" s="247"/>
      <c r="GZ216" s="247"/>
      <c r="HA216" s="247"/>
      <c r="HB216" s="247"/>
      <c r="HC216" s="247"/>
      <c r="HD216" s="247"/>
      <c r="HE216" s="247"/>
      <c r="HF216" s="247"/>
      <c r="HG216" s="247"/>
      <c r="HH216" s="247"/>
      <c r="HI216" s="247"/>
      <c r="HJ216" s="247"/>
      <c r="HK216" s="247"/>
      <c r="HL216" s="252"/>
      <c r="HM216" s="252"/>
      <c r="HN216" s="251"/>
      <c r="HO216" s="251"/>
      <c r="HP216" s="251"/>
      <c r="HQ216" s="251"/>
      <c r="HR216" s="251"/>
      <c r="HS216" s="251"/>
      <c r="HT216" s="251"/>
      <c r="HU216" s="251"/>
      <c r="HV216" s="251"/>
      <c r="HW216" s="251"/>
      <c r="HZ216" s="247"/>
      <c r="IA216" s="247"/>
      <c r="IB216" s="247"/>
      <c r="IC216" s="247"/>
      <c r="ID216" s="247"/>
      <c r="IE216" s="247"/>
      <c r="IF216" s="247"/>
      <c r="IG216" s="247"/>
      <c r="IH216" s="247"/>
      <c r="II216" s="326"/>
      <c r="IJ216" s="247"/>
      <c r="IK216" s="247"/>
      <c r="IL216" s="247"/>
      <c r="IM216" s="247"/>
      <c r="IN216" s="247"/>
      <c r="IO216" s="247"/>
      <c r="IP216" s="247"/>
      <c r="IQ216" s="247"/>
      <c r="IR216" s="247"/>
      <c r="IS216" s="252"/>
      <c r="IT216" s="252"/>
      <c r="IU216" s="251"/>
      <c r="IV216" s="251"/>
      <c r="IW216" s="251"/>
      <c r="IX216" s="251"/>
      <c r="IY216" s="251"/>
      <c r="IZ216" s="251"/>
      <c r="JA216" s="251"/>
      <c r="JB216" s="251"/>
      <c r="JC216" s="253"/>
      <c r="JD216" s="252"/>
      <c r="JE216" s="234"/>
      <c r="JG216" s="247"/>
      <c r="JH216" s="247"/>
      <c r="JI216" s="247"/>
      <c r="JJ216" s="327"/>
      <c r="JK216" s="247"/>
      <c r="JL216" s="247"/>
      <c r="JM216" s="247"/>
      <c r="JN216" s="247"/>
      <c r="JO216" s="247"/>
      <c r="JP216" s="247"/>
      <c r="JQ216" s="247"/>
      <c r="JR216" s="247"/>
      <c r="JS216" s="247"/>
      <c r="JT216" s="247"/>
      <c r="JU216" s="247"/>
      <c r="JV216" s="247"/>
      <c r="JW216" s="247"/>
      <c r="JX216" s="247"/>
      <c r="JY216" s="247"/>
      <c r="JZ216" s="252"/>
      <c r="KA216" s="252"/>
      <c r="KB216" s="251"/>
      <c r="KC216" s="251"/>
      <c r="KD216" s="251"/>
      <c r="KE216" s="251"/>
      <c r="KF216" s="251"/>
      <c r="KG216" s="251"/>
      <c r="KH216" s="251"/>
      <c r="KI216" s="251"/>
      <c r="KJ216" s="253"/>
      <c r="KK216" s="252"/>
      <c r="KL216" s="234"/>
      <c r="KN216" s="247"/>
      <c r="KO216" s="247"/>
      <c r="KP216" s="247"/>
      <c r="KQ216" s="247"/>
      <c r="KR216" s="247"/>
      <c r="KS216" s="247"/>
      <c r="KT216" s="247"/>
      <c r="KU216" s="247"/>
      <c r="KV216" s="247"/>
      <c r="KW216" s="247"/>
      <c r="KX216" s="247"/>
      <c r="KY216" s="247"/>
      <c r="KZ216" s="247"/>
      <c r="LA216" s="247"/>
      <c r="LB216" s="247"/>
      <c r="LC216" s="247"/>
      <c r="LD216" s="247"/>
      <c r="LE216" s="247"/>
      <c r="LF216" s="247"/>
      <c r="LG216" s="252"/>
      <c r="LH216" s="252"/>
      <c r="LI216" s="251"/>
      <c r="LJ216" s="251"/>
      <c r="LK216" s="251"/>
      <c r="LL216" s="251"/>
      <c r="LM216" s="251"/>
      <c r="LN216" s="251"/>
      <c r="LO216" s="251"/>
      <c r="LP216" s="251"/>
      <c r="LQ216" s="251"/>
      <c r="LR216" s="252"/>
      <c r="LU216" s="247"/>
      <c r="LV216" s="247"/>
      <c r="LW216" s="247"/>
      <c r="LX216" s="247"/>
      <c r="LY216" s="247"/>
      <c r="LZ216" s="247"/>
      <c r="MA216" s="247"/>
      <c r="MB216" s="247"/>
      <c r="MC216" s="247"/>
      <c r="MD216" s="247"/>
      <c r="ME216" s="247"/>
      <c r="MF216" s="247"/>
      <c r="MG216" s="247"/>
      <c r="MH216" s="247"/>
      <c r="MI216" s="247"/>
      <c r="MJ216" s="247"/>
      <c r="MK216" s="247"/>
      <c r="ML216" s="247"/>
      <c r="MM216" s="247"/>
      <c r="MN216" s="252"/>
      <c r="MO216" s="252"/>
      <c r="MP216" s="251"/>
      <c r="MQ216" s="251"/>
      <c r="MR216" s="251"/>
      <c r="MS216" s="251"/>
      <c r="MT216" s="251"/>
      <c r="MU216" s="251"/>
      <c r="MV216" s="251"/>
      <c r="MW216" s="251"/>
      <c r="MX216" s="251"/>
      <c r="MY216" s="252"/>
      <c r="NB216" s="247"/>
      <c r="NC216" s="247"/>
      <c r="ND216" s="247"/>
      <c r="NE216" s="247"/>
      <c r="NF216" s="247"/>
      <c r="NG216" s="247"/>
      <c r="NH216" s="247"/>
      <c r="NI216" s="247"/>
      <c r="NJ216" s="247"/>
      <c r="NK216" s="247"/>
      <c r="NL216" s="247"/>
      <c r="NM216" s="247"/>
      <c r="NN216" s="247"/>
      <c r="NO216" s="247"/>
      <c r="NP216" s="247"/>
      <c r="NQ216" s="247"/>
      <c r="NR216" s="247"/>
      <c r="NS216" s="247"/>
      <c r="NT216" s="247"/>
      <c r="NU216" s="252"/>
      <c r="NV216" s="252"/>
      <c r="NW216" s="251"/>
      <c r="NX216" s="251"/>
      <c r="NY216" s="251"/>
      <c r="NZ216" s="251"/>
      <c r="OA216" s="251"/>
      <c r="OB216" s="251"/>
      <c r="OC216" s="251"/>
      <c r="OD216" s="251"/>
      <c r="OE216" s="251"/>
      <c r="OF216" s="252"/>
      <c r="OI216" s="247"/>
      <c r="OJ216" s="247"/>
      <c r="OK216" s="247"/>
      <c r="OL216" s="247"/>
      <c r="OM216" s="247"/>
      <c r="ON216" s="247"/>
      <c r="OO216" s="247"/>
      <c r="OP216" s="247"/>
      <c r="OQ216" s="247"/>
      <c r="OR216" s="247"/>
      <c r="OS216" s="247"/>
      <c r="OT216" s="247"/>
      <c r="OU216" s="247"/>
      <c r="OV216" s="247"/>
      <c r="OW216" s="247"/>
      <c r="OX216" s="247"/>
      <c r="OY216" s="247"/>
      <c r="OZ216" s="247"/>
      <c r="PA216" s="247"/>
      <c r="PB216" s="252"/>
      <c r="PC216" s="252"/>
      <c r="PD216" s="251"/>
      <c r="PE216" s="251"/>
      <c r="PF216" s="251"/>
      <c r="PG216" s="251"/>
      <c r="PH216" s="251"/>
      <c r="PI216" s="251"/>
      <c r="PJ216" s="251"/>
      <c r="PK216" s="251"/>
      <c r="PL216" s="251"/>
      <c r="PM216" s="252"/>
      <c r="PP216" s="247"/>
      <c r="PQ216" s="247"/>
      <c r="PR216" s="247"/>
      <c r="PS216" s="247"/>
      <c r="PT216" s="247"/>
      <c r="PU216" s="247"/>
      <c r="PV216" s="247"/>
      <c r="PW216" s="247"/>
      <c r="PX216" s="247"/>
      <c r="PY216" s="247"/>
      <c r="PZ216" s="247"/>
      <c r="QA216" s="247"/>
      <c r="QB216" s="247"/>
      <c r="QC216" s="247"/>
      <c r="QD216" s="247"/>
      <c r="QE216" s="247"/>
      <c r="QF216" s="247"/>
      <c r="QG216" s="247"/>
      <c r="QH216" s="247"/>
      <c r="QI216" s="252"/>
      <c r="QJ216" s="252"/>
      <c r="QK216" s="251"/>
      <c r="QL216" s="251"/>
      <c r="QM216" s="251"/>
      <c r="QN216" s="251"/>
      <c r="QO216" s="251"/>
      <c r="QP216" s="251"/>
      <c r="QQ216" s="251"/>
      <c r="QR216" s="251"/>
      <c r="QS216" s="251"/>
      <c r="QT216" s="251"/>
      <c r="QU216" s="235"/>
      <c r="QV216" s="235"/>
      <c r="QW216" s="247"/>
      <c r="QX216" s="247"/>
      <c r="QY216" s="247"/>
      <c r="QZ216" s="247"/>
      <c r="RA216" s="247"/>
      <c r="RB216" s="247"/>
      <c r="RC216" s="247"/>
      <c r="RD216" s="247"/>
      <c r="RE216" s="247"/>
      <c r="RF216" s="247"/>
      <c r="RG216" s="247"/>
      <c r="RH216" s="247"/>
      <c r="RI216" s="247"/>
      <c r="RJ216" s="247"/>
      <c r="RK216" s="247"/>
      <c r="RL216" s="247"/>
      <c r="RM216" s="247"/>
      <c r="RN216" s="247"/>
      <c r="RO216" s="247"/>
      <c r="RP216" s="252"/>
      <c r="RQ216" s="252"/>
      <c r="RR216" s="251"/>
      <c r="RS216" s="251"/>
      <c r="RT216" s="251"/>
      <c r="RU216" s="251"/>
      <c r="RV216" s="251"/>
      <c r="RW216" s="251"/>
      <c r="RX216" s="251"/>
      <c r="RY216" s="251"/>
      <c r="RZ216" s="251"/>
      <c r="SA216" s="251"/>
    </row>
    <row r="217" spans="1:495" s="282" customFormat="1" ht="15" hidden="1" customHeight="1" outlineLevel="1">
      <c r="A217" s="607">
        <f t="shared" si="1028"/>
        <v>205</v>
      </c>
      <c r="B217" s="328" t="s">
        <v>202</v>
      </c>
      <c r="C217" s="262">
        <v>0</v>
      </c>
      <c r="D217" s="260">
        <v>0</v>
      </c>
      <c r="E217" s="260">
        <f t="shared" ref="E217:Q217" si="1268">SUM(E218:E221)</f>
        <v>0</v>
      </c>
      <c r="F217" s="260">
        <f t="shared" si="1268"/>
        <v>0</v>
      </c>
      <c r="G217" s="260">
        <f t="shared" si="1268"/>
        <v>0</v>
      </c>
      <c r="H217" s="260">
        <f t="shared" si="1268"/>
        <v>0</v>
      </c>
      <c r="I217" s="260">
        <f t="shared" ref="I217" si="1269">SUM(I218:I221)</f>
        <v>0</v>
      </c>
      <c r="J217" s="260">
        <f t="shared" ref="J217:K217" si="1270">SUM(J218:J221)</f>
        <v>0</v>
      </c>
      <c r="K217" s="260">
        <f t="shared" si="1270"/>
        <v>0</v>
      </c>
      <c r="L217" s="260">
        <f t="shared" si="1268"/>
        <v>0</v>
      </c>
      <c r="M217" s="260">
        <f t="shared" ref="M217:N217" si="1271">SUM(M218:M221)</f>
        <v>0</v>
      </c>
      <c r="N217" s="260">
        <f t="shared" si="1271"/>
        <v>0</v>
      </c>
      <c r="O217" s="260">
        <f t="shared" ref="O217:P217" si="1272">SUM(O218:O221)</f>
        <v>0</v>
      </c>
      <c r="P217" s="260">
        <f t="shared" si="1272"/>
        <v>0</v>
      </c>
      <c r="Q217" s="260">
        <f t="shared" si="1268"/>
        <v>0</v>
      </c>
      <c r="R217" s="260">
        <f t="shared" ref="R217:S217" si="1273">SUM(R218:R221)</f>
        <v>0</v>
      </c>
      <c r="S217" s="260">
        <f t="shared" si="1273"/>
        <v>0</v>
      </c>
      <c r="T217" s="260">
        <f t="shared" ref="T217:V217" si="1274">SUM(T218:T221)</f>
        <v>0</v>
      </c>
      <c r="U217" s="260">
        <f t="shared" ref="U217" si="1275">SUM(U218:U221)</f>
        <v>0</v>
      </c>
      <c r="V217" s="260">
        <f t="shared" si="1274"/>
        <v>0</v>
      </c>
      <c r="W217" s="260">
        <f t="shared" ref="W217:X217" si="1276">SUM(W218:W221)</f>
        <v>0</v>
      </c>
      <c r="X217" s="260">
        <f t="shared" si="1276"/>
        <v>0</v>
      </c>
      <c r="Y217" s="260">
        <f t="shared" ref="Y217:AF217" si="1277">SUM(Y218:Y221)</f>
        <v>0</v>
      </c>
      <c r="Z217" s="260">
        <f t="shared" ref="Z217:AA217" si="1278">SUM(Z218:Z221)</f>
        <v>0</v>
      </c>
      <c r="AA217" s="260">
        <f t="shared" si="1278"/>
        <v>0</v>
      </c>
      <c r="AB217" s="260">
        <f t="shared" si="1277"/>
        <v>0</v>
      </c>
      <c r="AC217" s="260">
        <f t="shared" ref="AC217:AD217" si="1279">SUM(AC218:AC221)</f>
        <v>0</v>
      </c>
      <c r="AD217" s="260">
        <f t="shared" si="1279"/>
        <v>0</v>
      </c>
      <c r="AE217" s="260">
        <f t="shared" si="1277"/>
        <v>0</v>
      </c>
      <c r="AF217" s="260">
        <f t="shared" si="1277"/>
        <v>0</v>
      </c>
      <c r="AG217" s="260">
        <f t="shared" ref="AG217" si="1280">SUM(AG218:AG221)</f>
        <v>0</v>
      </c>
      <c r="AH217" s="281"/>
      <c r="AI217" s="281"/>
      <c r="AJ217" s="260">
        <v>0</v>
      </c>
      <c r="AK217" s="260">
        <v>0</v>
      </c>
      <c r="AL217" s="260">
        <f t="shared" ref="AL217:AO217" si="1281">SUM(AL218:AL221)</f>
        <v>0</v>
      </c>
      <c r="AM217" s="260">
        <f t="shared" si="1281"/>
        <v>0</v>
      </c>
      <c r="AN217" s="260">
        <f t="shared" ref="AN217" si="1282">SUM(AN218:AN221)</f>
        <v>0</v>
      </c>
      <c r="AO217" s="260">
        <f t="shared" si="1281"/>
        <v>0</v>
      </c>
      <c r="AP217" s="260">
        <f t="shared" ref="AP217:AR217" si="1283">SUM(AP218:AP221)</f>
        <v>0</v>
      </c>
      <c r="AQ217" s="260">
        <f t="shared" si="1283"/>
        <v>0</v>
      </c>
      <c r="AR217" s="260">
        <f t="shared" si="1283"/>
        <v>0</v>
      </c>
      <c r="AS217" s="260">
        <f t="shared" ref="AS217:AU217" si="1284">SUM(AS218:AS221)</f>
        <v>0</v>
      </c>
      <c r="AT217" s="260">
        <f t="shared" si="1284"/>
        <v>0</v>
      </c>
      <c r="AU217" s="260">
        <f t="shared" si="1284"/>
        <v>0</v>
      </c>
      <c r="AV217" s="260">
        <f t="shared" ref="AV217:AX217" si="1285">SUM(AV218:AV221)</f>
        <v>0</v>
      </c>
      <c r="AW217" s="260">
        <f t="shared" si="1285"/>
        <v>0</v>
      </c>
      <c r="AX217" s="260">
        <f t="shared" si="1285"/>
        <v>0</v>
      </c>
      <c r="AY217" s="260">
        <f t="shared" ref="AY217:BF217" si="1286">SUM(AY218:AY221)</f>
        <v>0</v>
      </c>
      <c r="AZ217" s="260">
        <f t="shared" ref="AZ217:BA217" si="1287">SUM(AZ218:AZ221)</f>
        <v>0</v>
      </c>
      <c r="BA217" s="260">
        <f t="shared" si="1287"/>
        <v>0</v>
      </c>
      <c r="BB217" s="260">
        <f t="shared" si="1286"/>
        <v>0</v>
      </c>
      <c r="BC217" s="260">
        <f t="shared" si="1286"/>
        <v>0</v>
      </c>
      <c r="BD217" s="260">
        <f t="shared" si="1286"/>
        <v>0</v>
      </c>
      <c r="BE217" s="260">
        <f t="shared" si="1286"/>
        <v>0</v>
      </c>
      <c r="BF217" s="260">
        <f t="shared" si="1286"/>
        <v>0</v>
      </c>
      <c r="BG217" s="260">
        <f t="shared" ref="BG217" si="1288">SUM(BG218:BG221)</f>
        <v>0</v>
      </c>
      <c r="BH217" s="260">
        <f t="shared" ref="BH217:BI217" si="1289">SUM(BH218:BH221)</f>
        <v>0</v>
      </c>
      <c r="BI217" s="260">
        <f t="shared" si="1289"/>
        <v>0</v>
      </c>
      <c r="BJ217" s="260">
        <f t="shared" ref="BJ217:BM217" si="1290">SUM(BJ218:BJ221)</f>
        <v>0</v>
      </c>
      <c r="BK217" s="260">
        <f t="shared" si="1290"/>
        <v>0</v>
      </c>
      <c r="BL217" s="260">
        <f t="shared" si="1290"/>
        <v>0</v>
      </c>
      <c r="BM217" s="260">
        <f t="shared" si="1290"/>
        <v>0</v>
      </c>
      <c r="BN217" s="260">
        <f t="shared" ref="BN217" si="1291">SUM(BN218:BN221)</f>
        <v>0</v>
      </c>
      <c r="BO217" s="281"/>
      <c r="BP217" s="281"/>
      <c r="BQ217" s="260">
        <v>0</v>
      </c>
      <c r="BR217" s="260">
        <v>0</v>
      </c>
      <c r="BS217" s="260">
        <f t="shared" ref="BS217:BW217" si="1292">SUM(BS218:BS221)</f>
        <v>0</v>
      </c>
      <c r="BT217" s="260">
        <f t="shared" si="1292"/>
        <v>0</v>
      </c>
      <c r="BU217" s="260">
        <f t="shared" si="1292"/>
        <v>0</v>
      </c>
      <c r="BV217" s="260">
        <f t="shared" si="1292"/>
        <v>0</v>
      </c>
      <c r="BW217" s="260">
        <f t="shared" si="1292"/>
        <v>0</v>
      </c>
      <c r="BX217" s="260">
        <f t="shared" ref="BX217:BZ217" si="1293">SUM(BX218:BX221)</f>
        <v>0</v>
      </c>
      <c r="BY217" s="260">
        <f t="shared" si="1293"/>
        <v>0</v>
      </c>
      <c r="BZ217" s="260">
        <f t="shared" si="1293"/>
        <v>0</v>
      </c>
      <c r="CA217" s="260">
        <f t="shared" ref="CA217:CB217" si="1294">SUM(CA218:CA221)</f>
        <v>0</v>
      </c>
      <c r="CB217" s="260">
        <f t="shared" si="1294"/>
        <v>0</v>
      </c>
      <c r="CC217" s="260">
        <f t="shared" ref="CC217:CD217" si="1295">SUM(CC218:CC221)</f>
        <v>0</v>
      </c>
      <c r="CD217" s="260">
        <f t="shared" si="1295"/>
        <v>0</v>
      </c>
      <c r="CE217" s="260">
        <f t="shared" ref="CE217" si="1296">SUM(CE218:CE221)</f>
        <v>0</v>
      </c>
      <c r="CF217" s="260">
        <f t="shared" ref="CF217:CH217" si="1297">SUM(CF218:CF221)</f>
        <v>0</v>
      </c>
      <c r="CG217" s="260">
        <f t="shared" ref="CG217:CM217" si="1298">SUM(CG218:CG221)</f>
        <v>0</v>
      </c>
      <c r="CH217" s="260">
        <f t="shared" si="1297"/>
        <v>0</v>
      </c>
      <c r="CI217" s="260">
        <f t="shared" si="1298"/>
        <v>0</v>
      </c>
      <c r="CJ217" s="260">
        <f t="shared" si="1298"/>
        <v>0</v>
      </c>
      <c r="CK217" s="260">
        <f t="shared" si="1298"/>
        <v>0</v>
      </c>
      <c r="CL217" s="260">
        <f t="shared" si="1298"/>
        <v>0</v>
      </c>
      <c r="CM217" s="260">
        <f t="shared" si="1298"/>
        <v>0</v>
      </c>
      <c r="CN217" s="260">
        <f t="shared" ref="CN217" si="1299">SUM(CN218:CN221)</f>
        <v>0</v>
      </c>
      <c r="CO217" s="260">
        <f t="shared" ref="CO217:CP217" si="1300">SUM(CO218:CO221)</f>
        <v>0</v>
      </c>
      <c r="CP217" s="260">
        <f t="shared" si="1300"/>
        <v>0</v>
      </c>
      <c r="CQ217" s="260">
        <f t="shared" ref="CQ217:CT217" si="1301">SUM(CQ218:CQ221)</f>
        <v>0</v>
      </c>
      <c r="CR217" s="260">
        <f t="shared" si="1301"/>
        <v>0</v>
      </c>
      <c r="CS217" s="260">
        <f t="shared" si="1301"/>
        <v>0</v>
      </c>
      <c r="CT217" s="260">
        <f t="shared" si="1301"/>
        <v>0</v>
      </c>
      <c r="CU217" s="260">
        <f t="shared" ref="CU217" si="1302">SUM(CU218:CU221)</f>
        <v>0</v>
      </c>
      <c r="CV217" s="281"/>
      <c r="CW217" s="281"/>
      <c r="CX217" s="260">
        <v>0</v>
      </c>
      <c r="CY217" s="260">
        <v>0</v>
      </c>
      <c r="CZ217" s="260">
        <f t="shared" ref="CZ217:DC217" si="1303">SUM(CZ218:CZ221)</f>
        <v>0</v>
      </c>
      <c r="DA217" s="260">
        <f t="shared" si="1303"/>
        <v>0</v>
      </c>
      <c r="DB217" s="260">
        <f t="shared" si="1303"/>
        <v>0</v>
      </c>
      <c r="DC217" s="260">
        <f t="shared" si="1303"/>
        <v>0</v>
      </c>
      <c r="DD217" s="260">
        <f t="shared" ref="DD217:DG217" si="1304">SUM(DD218:DD221)</f>
        <v>0</v>
      </c>
      <c r="DE217" s="260">
        <f t="shared" si="1304"/>
        <v>0</v>
      </c>
      <c r="DF217" s="260">
        <f t="shared" si="1304"/>
        <v>0</v>
      </c>
      <c r="DG217" s="260">
        <f t="shared" si="1304"/>
        <v>0</v>
      </c>
      <c r="DH217" s="260">
        <f t="shared" ref="DH217:DK217" si="1305">SUM(DH218:DH221)</f>
        <v>0</v>
      </c>
      <c r="DI217" s="260">
        <f t="shared" si="1305"/>
        <v>0</v>
      </c>
      <c r="DJ217" s="260">
        <f t="shared" si="1305"/>
        <v>0</v>
      </c>
      <c r="DK217" s="260">
        <f t="shared" si="1305"/>
        <v>0</v>
      </c>
      <c r="DL217" s="260">
        <f t="shared" ref="DL217" si="1306">SUM(DL218:DL221)</f>
        <v>0</v>
      </c>
      <c r="DM217" s="260">
        <f t="shared" ref="DM217:DO217" si="1307">SUM(DM218:DM221)</f>
        <v>0</v>
      </c>
      <c r="DN217" s="260">
        <f t="shared" ref="DN217:DT217" si="1308">SUM(DN218:DN221)</f>
        <v>0</v>
      </c>
      <c r="DO217" s="260">
        <f t="shared" si="1307"/>
        <v>0</v>
      </c>
      <c r="DP217" s="260">
        <f t="shared" si="1308"/>
        <v>0</v>
      </c>
      <c r="DQ217" s="260">
        <f t="shared" si="1308"/>
        <v>0</v>
      </c>
      <c r="DR217" s="260">
        <f t="shared" si="1308"/>
        <v>0</v>
      </c>
      <c r="DS217" s="260">
        <f t="shared" si="1308"/>
        <v>0</v>
      </c>
      <c r="DT217" s="260">
        <f t="shared" si="1308"/>
        <v>0</v>
      </c>
      <c r="DU217" s="260">
        <f t="shared" ref="DU217" si="1309">SUM(DU218:DU221)</f>
        <v>0</v>
      </c>
      <c r="DV217" s="260">
        <f t="shared" ref="DV217:DW217" si="1310">SUM(DV218:DV221)</f>
        <v>0</v>
      </c>
      <c r="DW217" s="260">
        <f t="shared" si="1310"/>
        <v>0</v>
      </c>
      <c r="DX217" s="260">
        <f t="shared" ref="DX217:EA217" si="1311">SUM(DX218:DX221)</f>
        <v>0</v>
      </c>
      <c r="DY217" s="260">
        <f t="shared" si="1311"/>
        <v>0</v>
      </c>
      <c r="DZ217" s="260">
        <f t="shared" si="1311"/>
        <v>0</v>
      </c>
      <c r="EA217" s="260">
        <f t="shared" si="1311"/>
        <v>0</v>
      </c>
      <c r="EB217" s="260">
        <f t="shared" ref="EB217" si="1312">SUM(EB218:EB221)</f>
        <v>0</v>
      </c>
      <c r="EC217" s="281"/>
      <c r="ED217" s="281"/>
      <c r="EE217" s="260">
        <v>0</v>
      </c>
      <c r="EF217" s="260">
        <v>0</v>
      </c>
      <c r="EG217" s="260">
        <f t="shared" ref="EG217:EJ217" si="1313">SUM(EG218:EG221)</f>
        <v>0</v>
      </c>
      <c r="EH217" s="260">
        <f t="shared" si="1313"/>
        <v>0</v>
      </c>
      <c r="EI217" s="260">
        <f t="shared" si="1313"/>
        <v>0</v>
      </c>
      <c r="EJ217" s="260">
        <f t="shared" si="1313"/>
        <v>0</v>
      </c>
      <c r="EK217" s="260">
        <f t="shared" ref="EK217:EN217" si="1314">SUM(EK218:EK221)</f>
        <v>0</v>
      </c>
      <c r="EL217" s="260">
        <f t="shared" si="1314"/>
        <v>0</v>
      </c>
      <c r="EM217" s="260">
        <f t="shared" si="1314"/>
        <v>0</v>
      </c>
      <c r="EN217" s="260">
        <f t="shared" si="1314"/>
        <v>0</v>
      </c>
      <c r="EO217" s="260">
        <f t="shared" ref="EO217:ER217" si="1315">SUM(EO218:EO221)</f>
        <v>0</v>
      </c>
      <c r="EP217" s="260">
        <f t="shared" si="1315"/>
        <v>0</v>
      </c>
      <c r="EQ217" s="260">
        <f t="shared" si="1315"/>
        <v>0</v>
      </c>
      <c r="ER217" s="260">
        <f t="shared" si="1315"/>
        <v>0</v>
      </c>
      <c r="ES217" s="260">
        <f t="shared" ref="ES217:EU217" si="1316">SUM(ES218:ES221)</f>
        <v>0</v>
      </c>
      <c r="ET217" s="260">
        <f t="shared" si="1316"/>
        <v>0</v>
      </c>
      <c r="EU217" s="260">
        <f t="shared" si="1316"/>
        <v>0</v>
      </c>
      <c r="EV217" s="260">
        <f t="shared" ref="EV217:FA217" si="1317">SUM(EV218:EV221)</f>
        <v>0</v>
      </c>
      <c r="EW217" s="260">
        <f t="shared" si="1317"/>
        <v>0</v>
      </c>
      <c r="EX217" s="260">
        <f t="shared" si="1317"/>
        <v>0</v>
      </c>
      <c r="EY217" s="260">
        <f t="shared" si="1317"/>
        <v>0</v>
      </c>
      <c r="EZ217" s="260">
        <f t="shared" si="1317"/>
        <v>0</v>
      </c>
      <c r="FA217" s="260">
        <f t="shared" si="1317"/>
        <v>0</v>
      </c>
      <c r="FB217" s="260">
        <f t="shared" ref="FB217" si="1318">SUM(FB218:FB221)</f>
        <v>0</v>
      </c>
      <c r="FC217" s="260">
        <f t="shared" ref="FC217:FD217" si="1319">SUM(FC218:FC221)</f>
        <v>0</v>
      </c>
      <c r="FD217" s="260">
        <f t="shared" si="1319"/>
        <v>0</v>
      </c>
      <c r="FE217" s="260">
        <f t="shared" ref="FE217:FH217" si="1320">SUM(FE218:FE221)</f>
        <v>0</v>
      </c>
      <c r="FF217" s="260">
        <f t="shared" si="1320"/>
        <v>0</v>
      </c>
      <c r="FG217" s="260">
        <f t="shared" si="1320"/>
        <v>0</v>
      </c>
      <c r="FH217" s="260">
        <f t="shared" si="1320"/>
        <v>0</v>
      </c>
      <c r="FI217" s="260">
        <f t="shared" ref="FI217" si="1321">SUM(FI218:FI221)</f>
        <v>0</v>
      </c>
      <c r="FJ217" s="281"/>
      <c r="FK217" s="281"/>
      <c r="FL217" s="260">
        <v>0</v>
      </c>
      <c r="FM217" s="260">
        <v>0</v>
      </c>
      <c r="FN217" s="260">
        <f t="shared" ref="FN217:FQ217" si="1322">SUM(FN218:FN221)</f>
        <v>0</v>
      </c>
      <c r="FO217" s="260">
        <f t="shared" si="1322"/>
        <v>0</v>
      </c>
      <c r="FP217" s="260">
        <f t="shared" si="1322"/>
        <v>0</v>
      </c>
      <c r="FQ217" s="260">
        <f t="shared" si="1322"/>
        <v>0</v>
      </c>
      <c r="FR217" s="260">
        <f t="shared" ref="FR217:FU217" si="1323">SUM(FR218:FR221)</f>
        <v>0</v>
      </c>
      <c r="FS217" s="260">
        <f t="shared" si="1323"/>
        <v>0</v>
      </c>
      <c r="FT217" s="260">
        <f t="shared" si="1323"/>
        <v>0</v>
      </c>
      <c r="FU217" s="260">
        <f t="shared" si="1323"/>
        <v>0</v>
      </c>
      <c r="FV217" s="260">
        <f t="shared" ref="FV217:FY217" si="1324">SUM(FV218:FV221)</f>
        <v>0</v>
      </c>
      <c r="FW217" s="260">
        <f t="shared" si="1324"/>
        <v>0</v>
      </c>
      <c r="FX217" s="260">
        <f t="shared" si="1324"/>
        <v>0</v>
      </c>
      <c r="FY217" s="260">
        <f t="shared" si="1324"/>
        <v>0</v>
      </c>
      <c r="FZ217" s="260">
        <f t="shared" ref="FZ217:GB217" si="1325">SUM(FZ218:FZ221)</f>
        <v>0</v>
      </c>
      <c r="GA217" s="260">
        <f t="shared" si="1325"/>
        <v>0</v>
      </c>
      <c r="GB217" s="260">
        <f t="shared" si="1325"/>
        <v>0</v>
      </c>
      <c r="GC217" s="260">
        <f t="shared" ref="GC217:GP217" si="1326">SUM(GC218:GC221)</f>
        <v>0</v>
      </c>
      <c r="GD217" s="260">
        <f t="shared" si="1326"/>
        <v>0</v>
      </c>
      <c r="GE217" s="260">
        <f t="shared" si="1326"/>
        <v>0</v>
      </c>
      <c r="GF217" s="260">
        <f t="shared" si="1326"/>
        <v>0</v>
      </c>
      <c r="GG217" s="260">
        <f t="shared" si="1326"/>
        <v>0</v>
      </c>
      <c r="GH217" s="260">
        <f t="shared" si="1326"/>
        <v>0</v>
      </c>
      <c r="GI217" s="260">
        <f t="shared" ref="GI217" si="1327">SUM(GI218:GI221)</f>
        <v>0</v>
      </c>
      <c r="GJ217" s="260">
        <f t="shared" si="1326"/>
        <v>0</v>
      </c>
      <c r="GK217" s="260">
        <f t="shared" si="1326"/>
        <v>0</v>
      </c>
      <c r="GL217" s="260">
        <f t="shared" ref="GL217:GO217" si="1328">SUM(GL218:GL221)</f>
        <v>0</v>
      </c>
      <c r="GM217" s="260">
        <f t="shared" si="1328"/>
        <v>0</v>
      </c>
      <c r="GN217" s="260">
        <f t="shared" si="1328"/>
        <v>0</v>
      </c>
      <c r="GO217" s="260">
        <f t="shared" si="1328"/>
        <v>0</v>
      </c>
      <c r="GP217" s="260">
        <f t="shared" si="1326"/>
        <v>0</v>
      </c>
      <c r="GQ217" s="281"/>
      <c r="GR217" s="281"/>
      <c r="GS217" s="260"/>
      <c r="GT217" s="260"/>
      <c r="GU217" s="260"/>
      <c r="GV217" s="260"/>
      <c r="GW217" s="260"/>
      <c r="GX217" s="260"/>
      <c r="GY217" s="260"/>
      <c r="GZ217" s="260"/>
      <c r="HA217" s="260"/>
      <c r="HB217" s="260"/>
      <c r="HC217" s="260"/>
      <c r="HD217" s="260"/>
      <c r="HE217" s="260"/>
      <c r="HF217" s="260"/>
      <c r="HG217" s="260"/>
      <c r="HH217" s="260"/>
      <c r="HI217" s="260"/>
      <c r="HJ217" s="260"/>
      <c r="HK217" s="260"/>
      <c r="HL217" s="260"/>
      <c r="HM217" s="260"/>
      <c r="HN217" s="260"/>
      <c r="HO217" s="260"/>
      <c r="HP217" s="260"/>
      <c r="HQ217" s="260"/>
      <c r="HR217" s="260"/>
      <c r="HS217" s="260"/>
      <c r="HT217" s="260"/>
      <c r="HU217" s="260"/>
      <c r="HV217" s="260"/>
      <c r="HW217" s="260"/>
      <c r="HZ217" s="260">
        <f t="shared" ref="HZ217:IE217" si="1329">SUM(HZ218:HZ221)</f>
        <v>-93000000</v>
      </c>
      <c r="IA217" s="260">
        <f t="shared" ref="IA217:II217" si="1330">SUM(IA218:IA221)</f>
        <v>-93000000</v>
      </c>
      <c r="IB217" s="260">
        <f t="shared" si="1329"/>
        <v>0</v>
      </c>
      <c r="IC217" s="260">
        <f t="shared" si="1329"/>
        <v>-93000000</v>
      </c>
      <c r="ID217" s="260">
        <f t="shared" si="1329"/>
        <v>0</v>
      </c>
      <c r="IE217" s="260">
        <f t="shared" si="1329"/>
        <v>-93000000</v>
      </c>
      <c r="IF217" s="260">
        <f t="shared" si="1330"/>
        <v>0</v>
      </c>
      <c r="IG217" s="260">
        <f t="shared" si="1330"/>
        <v>0</v>
      </c>
      <c r="IH217" s="260">
        <f t="shared" si="1330"/>
        <v>0</v>
      </c>
      <c r="II217" s="285">
        <f t="shared" si="1330"/>
        <v>-93000000</v>
      </c>
      <c r="IJ217" s="260">
        <f t="shared" ref="IJ217:IN217" si="1331">SUM(IJ218:IJ221)</f>
        <v>0</v>
      </c>
      <c r="IK217" s="260">
        <f t="shared" si="1331"/>
        <v>0</v>
      </c>
      <c r="IL217" s="260">
        <f t="shared" si="1331"/>
        <v>0</v>
      </c>
      <c r="IM217" s="260">
        <f t="shared" si="1331"/>
        <v>0</v>
      </c>
      <c r="IN217" s="260">
        <f t="shared" si="1331"/>
        <v>-93000000</v>
      </c>
      <c r="IO217" s="260">
        <f t="shared" ref="IO217:IQ217" si="1332">SUM(IO218:IO221)</f>
        <v>0</v>
      </c>
      <c r="IP217" s="260">
        <f t="shared" ref="IP217:JD217" si="1333">SUM(IP218:IP221)</f>
        <v>0</v>
      </c>
      <c r="IQ217" s="260">
        <f t="shared" si="1332"/>
        <v>0</v>
      </c>
      <c r="IR217" s="260">
        <f t="shared" si="1333"/>
        <v>0</v>
      </c>
      <c r="IS217" s="260">
        <f t="shared" si="1333"/>
        <v>0</v>
      </c>
      <c r="IT217" s="260">
        <f t="shared" si="1333"/>
        <v>0</v>
      </c>
      <c r="IU217" s="260">
        <f t="shared" si="1333"/>
        <v>0</v>
      </c>
      <c r="IV217" s="260">
        <f t="shared" si="1333"/>
        <v>0</v>
      </c>
      <c r="IW217" s="260">
        <f t="shared" ref="IW217" si="1334">SUM(IW218:IW221)</f>
        <v>0</v>
      </c>
      <c r="IX217" s="260">
        <f t="shared" si="1333"/>
        <v>0</v>
      </c>
      <c r="IY217" s="260">
        <f t="shared" si="1333"/>
        <v>0</v>
      </c>
      <c r="IZ217" s="260">
        <f t="shared" si="1333"/>
        <v>0</v>
      </c>
      <c r="JA217" s="260">
        <f t="shared" si="1333"/>
        <v>0</v>
      </c>
      <c r="JB217" s="260">
        <f t="shared" si="1333"/>
        <v>0</v>
      </c>
      <c r="JC217" s="260">
        <f t="shared" si="1333"/>
        <v>0</v>
      </c>
      <c r="JD217" s="261">
        <f t="shared" si="1333"/>
        <v>-93000000</v>
      </c>
      <c r="JE217" s="234"/>
      <c r="JG217" s="260">
        <f>SUM(JG218:JG221)</f>
        <v>-33000000</v>
      </c>
      <c r="JH217" s="260">
        <f>SUM(JH218:JH221)</f>
        <v>-33000000</v>
      </c>
      <c r="JI217" s="329">
        <f>SUM(JI218:JI221)</f>
        <v>0</v>
      </c>
      <c r="JJ217" s="330">
        <f>SUM(JJ218:JJ221)</f>
        <v>-33000000</v>
      </c>
      <c r="JK217" s="260">
        <f t="shared" ref="JK217:JW217" si="1335">SUM(JK218:JK221)</f>
        <v>0</v>
      </c>
      <c r="JL217" s="260">
        <f t="shared" si="1335"/>
        <v>-33000000</v>
      </c>
      <c r="JM217" s="260">
        <f t="shared" ref="JM217:JP217" si="1336">SUM(JM218:JM221)</f>
        <v>0</v>
      </c>
      <c r="JN217" s="260">
        <f t="shared" si="1336"/>
        <v>0</v>
      </c>
      <c r="JO217" s="260">
        <f t="shared" si="1336"/>
        <v>0</v>
      </c>
      <c r="JP217" s="260">
        <f t="shared" si="1336"/>
        <v>0</v>
      </c>
      <c r="JQ217" s="260">
        <f t="shared" si="1335"/>
        <v>0</v>
      </c>
      <c r="JR217" s="260">
        <f t="shared" si="1335"/>
        <v>0</v>
      </c>
      <c r="JS217" s="260">
        <f t="shared" ref="JS217:JT217" si="1337">SUM(JS218:JS221)</f>
        <v>0</v>
      </c>
      <c r="JT217" s="260">
        <f t="shared" si="1337"/>
        <v>0</v>
      </c>
      <c r="JU217" s="260">
        <f t="shared" ref="JU217:JV217" si="1338">SUM(JU218:JU221)</f>
        <v>0</v>
      </c>
      <c r="JV217" s="260">
        <f t="shared" si="1338"/>
        <v>0</v>
      </c>
      <c r="JW217" s="260">
        <f t="shared" si="1335"/>
        <v>0</v>
      </c>
      <c r="JX217" s="260">
        <f t="shared" ref="JX217:KJ217" si="1339">SUM(JX218:JX221)</f>
        <v>0</v>
      </c>
      <c r="JY217" s="260">
        <f t="shared" si="1339"/>
        <v>0</v>
      </c>
      <c r="JZ217" s="260">
        <f t="shared" si="1339"/>
        <v>0</v>
      </c>
      <c r="KA217" s="260">
        <f t="shared" si="1339"/>
        <v>0</v>
      </c>
      <c r="KB217" s="260">
        <f t="shared" si="1339"/>
        <v>0</v>
      </c>
      <c r="KC217" s="260">
        <f t="shared" si="1339"/>
        <v>0</v>
      </c>
      <c r="KD217" s="260">
        <f t="shared" ref="KD217" si="1340">SUM(KD218:KD221)</f>
        <v>0</v>
      </c>
      <c r="KE217" s="260">
        <f t="shared" si="1339"/>
        <v>0</v>
      </c>
      <c r="KF217" s="260">
        <f t="shared" si="1339"/>
        <v>0</v>
      </c>
      <c r="KG217" s="260">
        <f t="shared" si="1339"/>
        <v>0</v>
      </c>
      <c r="KH217" s="260">
        <f t="shared" si="1339"/>
        <v>0</v>
      </c>
      <c r="KI217" s="260">
        <f t="shared" si="1339"/>
        <v>0</v>
      </c>
      <c r="KJ217" s="260">
        <f t="shared" si="1339"/>
        <v>0</v>
      </c>
      <c r="KK217" s="257">
        <f>SUM(KK218:KK221)</f>
        <v>-33000000</v>
      </c>
      <c r="KL217" s="234"/>
      <c r="KN217" s="260">
        <f>SUM(KN218:KN221)</f>
        <v>-156100000</v>
      </c>
      <c r="KO217" s="260">
        <f t="shared" ref="KO217:LB217" si="1341">SUM(KO218:KO221)</f>
        <v>-156100000</v>
      </c>
      <c r="KP217" s="260">
        <f t="shared" ref="KP217:KS217" si="1342">SUM(KP218:KP221)</f>
        <v>0</v>
      </c>
      <c r="KQ217" s="260">
        <f t="shared" si="1341"/>
        <v>-86100000</v>
      </c>
      <c r="KR217" s="260">
        <f t="shared" si="1342"/>
        <v>0</v>
      </c>
      <c r="KS217" s="260">
        <f t="shared" si="1342"/>
        <v>-156100000</v>
      </c>
      <c r="KT217" s="260">
        <f t="shared" si="1341"/>
        <v>0</v>
      </c>
      <c r="KU217" s="260">
        <f t="shared" si="1341"/>
        <v>0</v>
      </c>
      <c r="KV217" s="260">
        <f t="shared" si="1341"/>
        <v>0</v>
      </c>
      <c r="KW217" s="260">
        <f t="shared" si="1341"/>
        <v>0</v>
      </c>
      <c r="KX217" s="260">
        <f t="shared" ref="KX217:LA217" si="1343">SUM(KX218:KX221)</f>
        <v>0</v>
      </c>
      <c r="KY217" s="260">
        <f t="shared" si="1343"/>
        <v>0</v>
      </c>
      <c r="KZ217" s="260">
        <f t="shared" si="1343"/>
        <v>0</v>
      </c>
      <c r="LA217" s="260">
        <f t="shared" si="1343"/>
        <v>0</v>
      </c>
      <c r="LB217" s="260">
        <f t="shared" si="1341"/>
        <v>0</v>
      </c>
      <c r="LC217" s="260">
        <f t="shared" ref="LC217:LE217" si="1344">SUM(LC218:LC221)</f>
        <v>0</v>
      </c>
      <c r="LD217" s="260">
        <f t="shared" ref="LD217:LR217" si="1345">SUM(LD218:LD221)</f>
        <v>0</v>
      </c>
      <c r="LE217" s="260">
        <f t="shared" si="1344"/>
        <v>0</v>
      </c>
      <c r="LF217" s="260">
        <f t="shared" si="1345"/>
        <v>0</v>
      </c>
      <c r="LG217" s="260">
        <f t="shared" si="1345"/>
        <v>0</v>
      </c>
      <c r="LH217" s="260">
        <f t="shared" si="1345"/>
        <v>0</v>
      </c>
      <c r="LI217" s="260">
        <f t="shared" si="1345"/>
        <v>0</v>
      </c>
      <c r="LJ217" s="260">
        <f t="shared" si="1345"/>
        <v>0</v>
      </c>
      <c r="LK217" s="260">
        <f t="shared" ref="LK217" si="1346">SUM(LK218:LK221)</f>
        <v>0</v>
      </c>
      <c r="LL217" s="260">
        <f t="shared" si="1345"/>
        <v>0</v>
      </c>
      <c r="LM217" s="260">
        <f t="shared" si="1345"/>
        <v>0</v>
      </c>
      <c r="LN217" s="260">
        <f t="shared" si="1345"/>
        <v>0</v>
      </c>
      <c r="LO217" s="260">
        <f t="shared" si="1345"/>
        <v>0</v>
      </c>
      <c r="LP217" s="260">
        <f t="shared" si="1345"/>
        <v>0</v>
      </c>
      <c r="LQ217" s="260">
        <f t="shared" si="1345"/>
        <v>0</v>
      </c>
      <c r="LR217" s="261">
        <f t="shared" si="1345"/>
        <v>-156100000</v>
      </c>
      <c r="LU217" s="260">
        <f>SUM(LU218:LU221)</f>
        <v>-242000000</v>
      </c>
      <c r="LV217" s="260">
        <f t="shared" ref="LV217:MI217" si="1347">SUM(LV218:LV221)</f>
        <v>-242000000</v>
      </c>
      <c r="LW217" s="260">
        <f t="shared" ref="LW217:LZ217" si="1348">SUM(LW218:LW221)</f>
        <v>0</v>
      </c>
      <c r="LX217" s="260">
        <f t="shared" si="1348"/>
        <v>-242000000</v>
      </c>
      <c r="LY217" s="260">
        <f t="shared" si="1348"/>
        <v>0</v>
      </c>
      <c r="LZ217" s="260">
        <f t="shared" si="1348"/>
        <v>-242000000</v>
      </c>
      <c r="MA217" s="260">
        <f t="shared" si="1347"/>
        <v>0</v>
      </c>
      <c r="MB217" s="260">
        <f t="shared" si="1347"/>
        <v>0</v>
      </c>
      <c r="MC217" s="260">
        <f t="shared" si="1347"/>
        <v>0</v>
      </c>
      <c r="MD217" s="260">
        <f t="shared" si="1347"/>
        <v>0</v>
      </c>
      <c r="ME217" s="260">
        <f t="shared" ref="ME217:MH217" si="1349">SUM(ME218:ME221)</f>
        <v>0</v>
      </c>
      <c r="MF217" s="260">
        <f t="shared" si="1349"/>
        <v>0</v>
      </c>
      <c r="MG217" s="260">
        <f t="shared" si="1349"/>
        <v>0</v>
      </c>
      <c r="MH217" s="260">
        <f t="shared" si="1349"/>
        <v>0</v>
      </c>
      <c r="MI217" s="260">
        <f t="shared" si="1347"/>
        <v>0</v>
      </c>
      <c r="MJ217" s="260">
        <f t="shared" ref="MJ217:ML217" si="1350">SUM(MJ218:MJ221)</f>
        <v>0</v>
      </c>
      <c r="MK217" s="260">
        <f t="shared" ref="MK217:MX217" si="1351">SUM(MK218:MK221)</f>
        <v>0</v>
      </c>
      <c r="ML217" s="260">
        <f t="shared" si="1350"/>
        <v>0</v>
      </c>
      <c r="MM217" s="260">
        <f t="shared" si="1351"/>
        <v>0</v>
      </c>
      <c r="MN217" s="260">
        <f t="shared" si="1351"/>
        <v>0</v>
      </c>
      <c r="MO217" s="260">
        <f t="shared" si="1351"/>
        <v>0</v>
      </c>
      <c r="MP217" s="260">
        <f t="shared" si="1351"/>
        <v>0</v>
      </c>
      <c r="MQ217" s="260">
        <f t="shared" si="1351"/>
        <v>0</v>
      </c>
      <c r="MR217" s="260">
        <f t="shared" ref="MR217" si="1352">SUM(MR218:MR221)</f>
        <v>0</v>
      </c>
      <c r="MS217" s="260">
        <f t="shared" si="1351"/>
        <v>0</v>
      </c>
      <c r="MT217" s="260">
        <f t="shared" si="1351"/>
        <v>0</v>
      </c>
      <c r="MU217" s="260">
        <f t="shared" si="1351"/>
        <v>0</v>
      </c>
      <c r="MV217" s="260">
        <f t="shared" si="1351"/>
        <v>0</v>
      </c>
      <c r="MW217" s="260">
        <f t="shared" si="1351"/>
        <v>0</v>
      </c>
      <c r="MX217" s="260">
        <f t="shared" si="1351"/>
        <v>0</v>
      </c>
      <c r="MY217" s="261">
        <f>LU217</f>
        <v>-242000000</v>
      </c>
      <c r="NB217" s="260">
        <f>SUM(NB218:NB221)</f>
        <v>-1610000000</v>
      </c>
      <c r="NC217" s="260">
        <f t="shared" ref="NC217:NR217" si="1353">SUM(NC218:NC221)</f>
        <v>0</v>
      </c>
      <c r="ND217" s="260">
        <f t="shared" si="1353"/>
        <v>0</v>
      </c>
      <c r="NE217" s="260">
        <f t="shared" si="1353"/>
        <v>-1610000000</v>
      </c>
      <c r="NF217" s="260">
        <f t="shared" si="1353"/>
        <v>0</v>
      </c>
      <c r="NG217" s="260">
        <f t="shared" si="1353"/>
        <v>0</v>
      </c>
      <c r="NH217" s="260">
        <f t="shared" ref="NH217:NK217" si="1354">SUM(NH218:NH221)</f>
        <v>0</v>
      </c>
      <c r="NI217" s="260">
        <f t="shared" si="1354"/>
        <v>0</v>
      </c>
      <c r="NJ217" s="260">
        <f t="shared" si="1354"/>
        <v>0</v>
      </c>
      <c r="NK217" s="260">
        <f t="shared" si="1354"/>
        <v>0</v>
      </c>
      <c r="NL217" s="260">
        <f t="shared" si="1353"/>
        <v>0</v>
      </c>
      <c r="NM217" s="260">
        <f t="shared" si="1353"/>
        <v>0</v>
      </c>
      <c r="NN217" s="260">
        <f t="shared" ref="NN217:NO217" si="1355">SUM(NN218:NN221)</f>
        <v>0</v>
      </c>
      <c r="NO217" s="260">
        <f t="shared" si="1355"/>
        <v>0</v>
      </c>
      <c r="NP217" s="260">
        <f t="shared" ref="NP217:NQ217" si="1356">SUM(NP218:NP221)</f>
        <v>0</v>
      </c>
      <c r="NQ217" s="260">
        <f t="shared" si="1356"/>
        <v>0</v>
      </c>
      <c r="NR217" s="260">
        <f t="shared" si="1353"/>
        <v>0</v>
      </c>
      <c r="NS217" s="260">
        <f t="shared" ref="NS217:OF217" si="1357">SUM(NS218:NS221)</f>
        <v>0</v>
      </c>
      <c r="NT217" s="260">
        <f t="shared" si="1357"/>
        <v>0</v>
      </c>
      <c r="NU217" s="260">
        <f t="shared" si="1357"/>
        <v>0</v>
      </c>
      <c r="NV217" s="260">
        <f t="shared" si="1357"/>
        <v>0</v>
      </c>
      <c r="NW217" s="260">
        <f t="shared" si="1357"/>
        <v>0</v>
      </c>
      <c r="NX217" s="260">
        <f t="shared" si="1357"/>
        <v>0</v>
      </c>
      <c r="NY217" s="260">
        <f t="shared" ref="NY217" si="1358">SUM(NY218:NY221)</f>
        <v>0</v>
      </c>
      <c r="NZ217" s="260">
        <f t="shared" si="1357"/>
        <v>0</v>
      </c>
      <c r="OA217" s="260">
        <f t="shared" si="1357"/>
        <v>0</v>
      </c>
      <c r="OB217" s="260">
        <f t="shared" si="1357"/>
        <v>0</v>
      </c>
      <c r="OC217" s="260">
        <f t="shared" si="1357"/>
        <v>0</v>
      </c>
      <c r="OD217" s="260">
        <f t="shared" si="1357"/>
        <v>0</v>
      </c>
      <c r="OE217" s="260">
        <f t="shared" si="1357"/>
        <v>0</v>
      </c>
      <c r="OF217" s="261">
        <f t="shared" si="1357"/>
        <v>-1610000000</v>
      </c>
      <c r="OI217" s="260">
        <f>SUM(OI218:OI221)</f>
        <v>-2050000000</v>
      </c>
      <c r="OJ217" s="260">
        <f t="shared" ref="OJ217:OY217" si="1359">SUM(OJ218:OJ221)</f>
        <v>-2050000000</v>
      </c>
      <c r="OK217" s="260">
        <f t="shared" si="1359"/>
        <v>0</v>
      </c>
      <c r="OL217" s="260">
        <f>SUM(OL218:OL221)</f>
        <v>-2050000000</v>
      </c>
      <c r="OM217" s="260">
        <f t="shared" si="1359"/>
        <v>0</v>
      </c>
      <c r="ON217" s="260">
        <f t="shared" si="1359"/>
        <v>0</v>
      </c>
      <c r="OO217" s="260">
        <f t="shared" ref="OO217:OR217" si="1360">SUM(OO218:OO221)</f>
        <v>0</v>
      </c>
      <c r="OP217" s="260">
        <f t="shared" si="1360"/>
        <v>0</v>
      </c>
      <c r="OQ217" s="260">
        <f t="shared" si="1360"/>
        <v>0</v>
      </c>
      <c r="OR217" s="260">
        <f t="shared" si="1360"/>
        <v>0</v>
      </c>
      <c r="OS217" s="260">
        <f t="shared" si="1359"/>
        <v>0</v>
      </c>
      <c r="OT217" s="260">
        <f t="shared" si="1359"/>
        <v>0</v>
      </c>
      <c r="OU217" s="260">
        <f t="shared" ref="OU217:OV217" si="1361">SUM(OU218:OU221)</f>
        <v>0</v>
      </c>
      <c r="OV217" s="260">
        <f t="shared" si="1361"/>
        <v>0</v>
      </c>
      <c r="OW217" s="260">
        <f t="shared" ref="OW217:OX217" si="1362">SUM(OW218:OW221)</f>
        <v>0</v>
      </c>
      <c r="OX217" s="260">
        <f t="shared" si="1362"/>
        <v>0</v>
      </c>
      <c r="OY217" s="260">
        <f t="shared" si="1359"/>
        <v>0</v>
      </c>
      <c r="OZ217" s="260">
        <f t="shared" ref="OZ217:PL217" si="1363">SUM(OZ218:OZ221)</f>
        <v>0</v>
      </c>
      <c r="PA217" s="260">
        <f t="shared" si="1363"/>
        <v>0</v>
      </c>
      <c r="PB217" s="260">
        <f t="shared" si="1363"/>
        <v>0</v>
      </c>
      <c r="PC217" s="260">
        <f t="shared" si="1363"/>
        <v>0</v>
      </c>
      <c r="PD217" s="260">
        <f t="shared" si="1363"/>
        <v>0</v>
      </c>
      <c r="PE217" s="260">
        <f t="shared" si="1363"/>
        <v>0</v>
      </c>
      <c r="PF217" s="260">
        <f t="shared" ref="PF217" si="1364">SUM(PF218:PF221)</f>
        <v>0</v>
      </c>
      <c r="PG217" s="260">
        <f t="shared" si="1363"/>
        <v>0</v>
      </c>
      <c r="PH217" s="260">
        <f t="shared" si="1363"/>
        <v>0</v>
      </c>
      <c r="PI217" s="260">
        <f t="shared" si="1363"/>
        <v>0</v>
      </c>
      <c r="PJ217" s="260">
        <f t="shared" si="1363"/>
        <v>0</v>
      </c>
      <c r="PK217" s="260">
        <f t="shared" si="1363"/>
        <v>0</v>
      </c>
      <c r="PL217" s="260">
        <f t="shared" si="1363"/>
        <v>0</v>
      </c>
      <c r="PM217" s="261">
        <f>OJ217</f>
        <v>-2050000000</v>
      </c>
      <c r="PP217" s="260">
        <f>SUM(PP218:PP221)</f>
        <v>-2480000000</v>
      </c>
      <c r="PQ217" s="260">
        <f t="shared" ref="PQ217:QD217" si="1365">SUM(PQ218:PQ221)</f>
        <v>0</v>
      </c>
      <c r="PR217" s="260">
        <f t="shared" ref="PR217:PU217" si="1366">SUM(PR218:PR221)</f>
        <v>0</v>
      </c>
      <c r="PS217" s="260"/>
      <c r="PT217" s="260">
        <f t="shared" si="1366"/>
        <v>0</v>
      </c>
      <c r="PU217" s="260">
        <f t="shared" si="1366"/>
        <v>0</v>
      </c>
      <c r="PV217" s="260">
        <f t="shared" si="1365"/>
        <v>0</v>
      </c>
      <c r="PW217" s="260">
        <f t="shared" si="1365"/>
        <v>0</v>
      </c>
      <c r="PX217" s="260">
        <f t="shared" si="1365"/>
        <v>0</v>
      </c>
      <c r="PY217" s="260">
        <f t="shared" si="1365"/>
        <v>0</v>
      </c>
      <c r="PZ217" s="260">
        <f t="shared" ref="PZ217:QC217" si="1367">SUM(PZ218:PZ221)</f>
        <v>0</v>
      </c>
      <c r="QA217" s="260">
        <f t="shared" si="1367"/>
        <v>0</v>
      </c>
      <c r="QB217" s="260">
        <f t="shared" si="1367"/>
        <v>0</v>
      </c>
      <c r="QC217" s="260">
        <f t="shared" si="1367"/>
        <v>0</v>
      </c>
      <c r="QD217" s="260">
        <f t="shared" si="1365"/>
        <v>0</v>
      </c>
      <c r="QE217" s="260">
        <f t="shared" ref="QE217:QG217" si="1368">SUM(QE218:QE221)</f>
        <v>0</v>
      </c>
      <c r="QF217" s="260">
        <f t="shared" ref="QF217:QS217" si="1369">SUM(QF218:QF221)</f>
        <v>0</v>
      </c>
      <c r="QG217" s="260">
        <f t="shared" si="1368"/>
        <v>0</v>
      </c>
      <c r="QH217" s="260">
        <f t="shared" si="1369"/>
        <v>0</v>
      </c>
      <c r="QI217" s="260">
        <f t="shared" si="1369"/>
        <v>0</v>
      </c>
      <c r="QJ217" s="260">
        <f t="shared" si="1369"/>
        <v>0</v>
      </c>
      <c r="QK217" s="260">
        <f t="shared" si="1369"/>
        <v>0</v>
      </c>
      <c r="QL217" s="260">
        <f t="shared" si="1369"/>
        <v>0</v>
      </c>
      <c r="QM217" s="260">
        <f t="shared" ref="QM217" si="1370">SUM(QM218:QM221)</f>
        <v>0</v>
      </c>
      <c r="QN217" s="260">
        <f t="shared" si="1369"/>
        <v>0</v>
      </c>
      <c r="QO217" s="260">
        <f t="shared" si="1369"/>
        <v>0</v>
      </c>
      <c r="QP217" s="260">
        <f t="shared" si="1369"/>
        <v>0</v>
      </c>
      <c r="QQ217" s="260">
        <f t="shared" si="1369"/>
        <v>0</v>
      </c>
      <c r="QR217" s="260">
        <f t="shared" si="1369"/>
        <v>0</v>
      </c>
      <c r="QS217" s="260">
        <f t="shared" si="1369"/>
        <v>0</v>
      </c>
      <c r="QT217" s="268">
        <f>SUM(QT218:QT221)</f>
        <v>-2480000000</v>
      </c>
      <c r="QU217" s="235"/>
      <c r="QV217" s="235"/>
      <c r="QW217" s="260">
        <f>SUM(QW218:QW221)</f>
        <v>0</v>
      </c>
      <c r="QX217" s="260">
        <f t="shared" ref="QX217:RM217" si="1371">SUM(QX218:QX221)</f>
        <v>0</v>
      </c>
      <c r="QY217" s="260">
        <f t="shared" si="1371"/>
        <v>0</v>
      </c>
      <c r="QZ217" s="260">
        <f t="shared" si="1371"/>
        <v>0</v>
      </c>
      <c r="RA217" s="260">
        <f t="shared" si="1371"/>
        <v>0</v>
      </c>
      <c r="RB217" s="260">
        <f t="shared" si="1371"/>
        <v>0</v>
      </c>
      <c r="RC217" s="260">
        <f t="shared" ref="RC217:RF217" si="1372">SUM(RC218:RC221)</f>
        <v>0</v>
      </c>
      <c r="RD217" s="260">
        <f t="shared" si="1372"/>
        <v>0</v>
      </c>
      <c r="RE217" s="260">
        <f t="shared" si="1372"/>
        <v>0</v>
      </c>
      <c r="RF217" s="260">
        <f t="shared" si="1372"/>
        <v>0</v>
      </c>
      <c r="RG217" s="260">
        <f t="shared" si="1371"/>
        <v>0</v>
      </c>
      <c r="RH217" s="260">
        <f t="shared" si="1371"/>
        <v>0</v>
      </c>
      <c r="RI217" s="260">
        <f t="shared" ref="RI217:RJ217" si="1373">SUM(RI218:RI221)</f>
        <v>0</v>
      </c>
      <c r="RJ217" s="260">
        <f t="shared" si="1373"/>
        <v>0</v>
      </c>
      <c r="RK217" s="260">
        <f t="shared" ref="RK217:RL217" si="1374">SUM(RK218:RK221)</f>
        <v>0</v>
      </c>
      <c r="RL217" s="260">
        <f t="shared" si="1374"/>
        <v>0</v>
      </c>
      <c r="RM217" s="260">
        <f t="shared" si="1371"/>
        <v>0</v>
      </c>
      <c r="RN217" s="260">
        <f t="shared" ref="RN217:SA217" si="1375">SUM(RN218:RN221)</f>
        <v>0</v>
      </c>
      <c r="RO217" s="260">
        <f t="shared" si="1375"/>
        <v>0</v>
      </c>
      <c r="RP217" s="260">
        <f t="shared" si="1375"/>
        <v>0</v>
      </c>
      <c r="RQ217" s="260">
        <f t="shared" si="1375"/>
        <v>0</v>
      </c>
      <c r="RR217" s="260">
        <f t="shared" si="1375"/>
        <v>0</v>
      </c>
      <c r="RS217" s="260">
        <f t="shared" si="1375"/>
        <v>0</v>
      </c>
      <c r="RT217" s="260">
        <f t="shared" ref="RT217" si="1376">SUM(RT218:RT221)</f>
        <v>0</v>
      </c>
      <c r="RU217" s="260">
        <f t="shared" si="1375"/>
        <v>0</v>
      </c>
      <c r="RV217" s="260">
        <f t="shared" si="1375"/>
        <v>0</v>
      </c>
      <c r="RW217" s="260">
        <f t="shared" si="1375"/>
        <v>0</v>
      </c>
      <c r="RX217" s="260">
        <f t="shared" si="1375"/>
        <v>0</v>
      </c>
      <c r="RY217" s="260">
        <f t="shared" si="1375"/>
        <v>0</v>
      </c>
      <c r="RZ217" s="260">
        <f t="shared" si="1375"/>
        <v>0</v>
      </c>
      <c r="SA217" s="260">
        <f t="shared" si="1375"/>
        <v>0</v>
      </c>
    </row>
    <row r="218" spans="1:495" ht="14.25" hidden="1" customHeight="1" outlineLevel="2">
      <c r="A218" s="603">
        <f t="shared" si="1028"/>
        <v>206</v>
      </c>
      <c r="B218" s="331" t="s">
        <v>257</v>
      </c>
      <c r="C218" s="272">
        <v>0</v>
      </c>
      <c r="D218" s="268">
        <v>0</v>
      </c>
      <c r="E218" s="268"/>
      <c r="F218" s="268"/>
      <c r="G218" s="270"/>
      <c r="H218" s="270"/>
      <c r="I218" s="270"/>
      <c r="J218" s="270"/>
      <c r="K218" s="270"/>
      <c r="L218" s="267"/>
      <c r="M218" s="267"/>
      <c r="N218" s="267"/>
      <c r="O218" s="267"/>
      <c r="P218" s="267"/>
      <c r="Q218" s="267"/>
      <c r="R218" s="267"/>
      <c r="S218" s="267"/>
      <c r="T218" s="267"/>
      <c r="U218" s="267"/>
      <c r="V218" s="267"/>
      <c r="W218" s="267"/>
      <c r="X218" s="267"/>
      <c r="Y218" s="267"/>
      <c r="Z218" s="267"/>
      <c r="AA218" s="267"/>
      <c r="AB218" s="267"/>
      <c r="AC218" s="267"/>
      <c r="AD218" s="267"/>
      <c r="AE218" s="267"/>
      <c r="AF218" s="267"/>
      <c r="AG218" s="267"/>
      <c r="AH218" s="255"/>
      <c r="AI218" s="255"/>
      <c r="AJ218" s="268">
        <v>0</v>
      </c>
      <c r="AK218" s="268">
        <v>0</v>
      </c>
      <c r="AL218" s="268"/>
      <c r="AM218" s="268"/>
      <c r="AN218" s="268"/>
      <c r="AO218" s="268"/>
      <c r="AP218" s="268"/>
      <c r="AQ218" s="268"/>
      <c r="AR218" s="268"/>
      <c r="AS218" s="268"/>
      <c r="AT218" s="268"/>
      <c r="AU218" s="268"/>
      <c r="AV218" s="268"/>
      <c r="AW218" s="268"/>
      <c r="AX218" s="268"/>
      <c r="AY218" s="268"/>
      <c r="AZ218" s="268"/>
      <c r="BA218" s="268"/>
      <c r="BB218" s="268"/>
      <c r="BC218" s="270"/>
      <c r="BD218" s="270"/>
      <c r="BE218" s="267"/>
      <c r="BF218" s="267"/>
      <c r="BG218" s="267"/>
      <c r="BH218" s="267"/>
      <c r="BI218" s="267"/>
      <c r="BJ218" s="267"/>
      <c r="BK218" s="267"/>
      <c r="BL218" s="267"/>
      <c r="BM218" s="267"/>
      <c r="BN218" s="267"/>
      <c r="BO218" s="255"/>
      <c r="BP218" s="255"/>
      <c r="BQ218" s="268">
        <v>0</v>
      </c>
      <c r="BR218" s="268">
        <v>0</v>
      </c>
      <c r="BS218" s="268"/>
      <c r="BT218" s="268"/>
      <c r="BU218" s="268"/>
      <c r="BV218" s="268"/>
      <c r="BW218" s="268"/>
      <c r="BX218" s="268"/>
      <c r="BY218" s="268"/>
      <c r="BZ218" s="268"/>
      <c r="CA218" s="268"/>
      <c r="CB218" s="268"/>
      <c r="CC218" s="268"/>
      <c r="CD218" s="268"/>
      <c r="CE218" s="268"/>
      <c r="CF218" s="268"/>
      <c r="CG218" s="268"/>
      <c r="CH218" s="268"/>
      <c r="CI218" s="268"/>
      <c r="CJ218" s="270"/>
      <c r="CK218" s="270"/>
      <c r="CL218" s="267"/>
      <c r="CM218" s="267"/>
      <c r="CN218" s="267"/>
      <c r="CO218" s="267"/>
      <c r="CP218" s="267"/>
      <c r="CQ218" s="267"/>
      <c r="CR218" s="267"/>
      <c r="CS218" s="267"/>
      <c r="CT218" s="267"/>
      <c r="CU218" s="267"/>
      <c r="CV218" s="255"/>
      <c r="CW218" s="255"/>
      <c r="CX218" s="268">
        <v>0</v>
      </c>
      <c r="CY218" s="268">
        <v>0</v>
      </c>
      <c r="CZ218" s="268"/>
      <c r="DA218" s="268"/>
      <c r="DB218" s="268"/>
      <c r="DC218" s="268"/>
      <c r="DD218" s="268"/>
      <c r="DE218" s="268"/>
      <c r="DF218" s="268"/>
      <c r="DG218" s="268"/>
      <c r="DH218" s="268"/>
      <c r="DI218" s="268"/>
      <c r="DJ218" s="268"/>
      <c r="DK218" s="268"/>
      <c r="DL218" s="268"/>
      <c r="DM218" s="268"/>
      <c r="DN218" s="268"/>
      <c r="DO218" s="268"/>
      <c r="DP218" s="268"/>
      <c r="DQ218" s="270"/>
      <c r="DR218" s="270"/>
      <c r="DS218" s="267"/>
      <c r="DT218" s="267"/>
      <c r="DU218" s="267"/>
      <c r="DV218" s="267"/>
      <c r="DW218" s="267"/>
      <c r="DX218" s="267"/>
      <c r="DY218" s="267"/>
      <c r="DZ218" s="267"/>
      <c r="EA218" s="267"/>
      <c r="EB218" s="267"/>
      <c r="EC218" s="255"/>
      <c r="ED218" s="255"/>
      <c r="EE218" s="268">
        <v>0</v>
      </c>
      <c r="EF218" s="268">
        <v>0</v>
      </c>
      <c r="EG218" s="268"/>
      <c r="EH218" s="268"/>
      <c r="EI218" s="268"/>
      <c r="EJ218" s="268"/>
      <c r="EK218" s="268"/>
      <c r="EL218" s="268"/>
      <c r="EM218" s="268"/>
      <c r="EN218" s="268"/>
      <c r="EO218" s="268"/>
      <c r="EP218" s="268"/>
      <c r="EQ218" s="268"/>
      <c r="ER218" s="268"/>
      <c r="ES218" s="268"/>
      <c r="ET218" s="268"/>
      <c r="EU218" s="268"/>
      <c r="EV218" s="268"/>
      <c r="EW218" s="268"/>
      <c r="EX218" s="270"/>
      <c r="EY218" s="270"/>
      <c r="EZ218" s="267"/>
      <c r="FA218" s="267"/>
      <c r="FB218" s="267"/>
      <c r="FC218" s="267"/>
      <c r="FD218" s="267"/>
      <c r="FE218" s="267"/>
      <c r="FF218" s="267"/>
      <c r="FG218" s="267"/>
      <c r="FH218" s="267"/>
      <c r="FI218" s="267"/>
      <c r="FJ218" s="255"/>
      <c r="FK218" s="255"/>
      <c r="FL218" s="268">
        <v>0</v>
      </c>
      <c r="FM218" s="268">
        <v>0</v>
      </c>
      <c r="FN218" s="268"/>
      <c r="FO218" s="268"/>
      <c r="FP218" s="268"/>
      <c r="FQ218" s="268"/>
      <c r="FR218" s="268"/>
      <c r="FS218" s="268"/>
      <c r="FT218" s="268"/>
      <c r="FU218" s="268"/>
      <c r="FV218" s="268"/>
      <c r="FW218" s="268"/>
      <c r="FX218" s="268"/>
      <c r="FY218" s="268"/>
      <c r="FZ218" s="268"/>
      <c r="GA218" s="268"/>
      <c r="GB218" s="268"/>
      <c r="GC218" s="268"/>
      <c r="GD218" s="268"/>
      <c r="GE218" s="270"/>
      <c r="GF218" s="270"/>
      <c r="GG218" s="267"/>
      <c r="GH218" s="267"/>
      <c r="GI218" s="267"/>
      <c r="GJ218" s="267"/>
      <c r="GK218" s="267"/>
      <c r="GL218" s="267"/>
      <c r="GM218" s="267"/>
      <c r="GN218" s="267"/>
      <c r="GO218" s="267"/>
      <c r="GP218" s="267"/>
      <c r="GQ218" s="255"/>
      <c r="GR218" s="255"/>
      <c r="GS218" s="268"/>
      <c r="GT218" s="268"/>
      <c r="GU218" s="268"/>
      <c r="GV218" s="268"/>
      <c r="GW218" s="268"/>
      <c r="GX218" s="268"/>
      <c r="GY218" s="268"/>
      <c r="GZ218" s="268"/>
      <c r="HA218" s="268"/>
      <c r="HB218" s="268"/>
      <c r="HC218" s="268"/>
      <c r="HD218" s="268"/>
      <c r="HE218" s="268"/>
      <c r="HF218" s="268"/>
      <c r="HG218" s="268"/>
      <c r="HH218" s="268"/>
      <c r="HI218" s="268"/>
      <c r="HJ218" s="268"/>
      <c r="HK218" s="268"/>
      <c r="HL218" s="270"/>
      <c r="HM218" s="270"/>
      <c r="HN218" s="267"/>
      <c r="HO218" s="267"/>
      <c r="HP218" s="267"/>
      <c r="HQ218" s="267"/>
      <c r="HR218" s="267"/>
      <c r="HS218" s="267"/>
      <c r="HT218" s="267"/>
      <c r="HU218" s="267"/>
      <c r="HV218" s="267"/>
      <c r="HW218" s="267"/>
      <c r="HZ218" s="268">
        <v>-20000000</v>
      </c>
      <c r="IA218" s="268">
        <v>-20000000</v>
      </c>
      <c r="IB218" s="268"/>
      <c r="IC218" s="268">
        <v>-20000000</v>
      </c>
      <c r="ID218" s="268"/>
      <c r="IE218" s="268">
        <v>-20000000</v>
      </c>
      <c r="IF218" s="268"/>
      <c r="IG218" s="268"/>
      <c r="IH218" s="268"/>
      <c r="II218" s="332">
        <v>-20000000</v>
      </c>
      <c r="IJ218" s="268"/>
      <c r="IK218" s="268"/>
      <c r="IL218" s="268"/>
      <c r="IM218" s="268"/>
      <c r="IN218" s="268">
        <v>-20000000</v>
      </c>
      <c r="IO218" s="268"/>
      <c r="IP218" s="268"/>
      <c r="IQ218" s="268"/>
      <c r="IR218" s="268">
        <v>0</v>
      </c>
      <c r="IS218" s="270"/>
      <c r="IT218" s="270"/>
      <c r="IU218" s="267"/>
      <c r="IV218" s="267"/>
      <c r="IW218" s="267"/>
      <c r="IX218" s="267"/>
      <c r="IY218" s="267"/>
      <c r="IZ218" s="267"/>
      <c r="JA218" s="267"/>
      <c r="JB218" s="267"/>
      <c r="JC218" s="272"/>
      <c r="JD218" s="270">
        <f>IA218</f>
        <v>-20000000</v>
      </c>
      <c r="JE218" s="234"/>
      <c r="JG218" s="268">
        <f>-1000000-12000000</f>
        <v>-13000000</v>
      </c>
      <c r="JH218" s="268">
        <f>-1000000-12000000</f>
        <v>-13000000</v>
      </c>
      <c r="JI218" s="268"/>
      <c r="JJ218" s="333">
        <f>-1000000-12000000</f>
        <v>-13000000</v>
      </c>
      <c r="JK218" s="268"/>
      <c r="JL218" s="268">
        <f>-1000000-12000000</f>
        <v>-13000000</v>
      </c>
      <c r="JM218" s="268"/>
      <c r="JN218" s="268"/>
      <c r="JO218" s="268"/>
      <c r="JP218" s="268"/>
      <c r="JQ218" s="268"/>
      <c r="JR218" s="268"/>
      <c r="JS218" s="268"/>
      <c r="JT218" s="268"/>
      <c r="JU218" s="268"/>
      <c r="JV218" s="268"/>
      <c r="JW218" s="268"/>
      <c r="JX218" s="268"/>
      <c r="JY218" s="268">
        <v>0</v>
      </c>
      <c r="JZ218" s="270"/>
      <c r="KA218" s="270"/>
      <c r="KB218" s="267"/>
      <c r="KC218" s="267"/>
      <c r="KD218" s="267"/>
      <c r="KE218" s="267"/>
      <c r="KF218" s="267"/>
      <c r="KG218" s="267"/>
      <c r="KH218" s="267"/>
      <c r="KI218" s="267"/>
      <c r="KJ218" s="272"/>
      <c r="KK218" s="241">
        <f>JG218</f>
        <v>-13000000</v>
      </c>
      <c r="KL218" s="234"/>
      <c r="KN218" s="268">
        <v>-40000000</v>
      </c>
      <c r="KO218" s="268">
        <v>-40000000</v>
      </c>
      <c r="KP218" s="268"/>
      <c r="KQ218" s="268">
        <v>-40000000</v>
      </c>
      <c r="KR218" s="268"/>
      <c r="KS218" s="268">
        <v>-40000000</v>
      </c>
      <c r="KT218" s="268"/>
      <c r="KU218" s="268"/>
      <c r="KV218" s="268"/>
      <c r="KW218" s="268"/>
      <c r="KX218" s="268"/>
      <c r="KY218" s="268"/>
      <c r="KZ218" s="268"/>
      <c r="LA218" s="268"/>
      <c r="LB218" s="268"/>
      <c r="LC218" s="268"/>
      <c r="LD218" s="268"/>
      <c r="LE218" s="268"/>
      <c r="LF218" s="268">
        <v>0</v>
      </c>
      <c r="LG218" s="270"/>
      <c r="LH218" s="270"/>
      <c r="LI218" s="267"/>
      <c r="LJ218" s="267"/>
      <c r="LK218" s="267"/>
      <c r="LL218" s="267"/>
      <c r="LM218" s="267"/>
      <c r="LN218" s="267"/>
      <c r="LO218" s="267"/>
      <c r="LP218" s="267"/>
      <c r="LQ218" s="267"/>
      <c r="LR218" s="270">
        <v>-40000000</v>
      </c>
      <c r="LU218" s="268">
        <v>-15000000</v>
      </c>
      <c r="LV218" s="268">
        <v>-15000000</v>
      </c>
      <c r="LW218" s="268"/>
      <c r="LX218" s="268">
        <v>-15000000</v>
      </c>
      <c r="LY218" s="268"/>
      <c r="LZ218" s="268">
        <v>-15000000</v>
      </c>
      <c r="MA218" s="268"/>
      <c r="MB218" s="268"/>
      <c r="MC218" s="268"/>
      <c r="MD218" s="268"/>
      <c r="ME218" s="268"/>
      <c r="MF218" s="268"/>
      <c r="MG218" s="268"/>
      <c r="MH218" s="268"/>
      <c r="MI218" s="268"/>
      <c r="MJ218" s="268"/>
      <c r="MK218" s="268"/>
      <c r="ML218" s="268"/>
      <c r="MM218" s="268">
        <v>0</v>
      </c>
      <c r="MN218" s="270"/>
      <c r="MO218" s="270"/>
      <c r="MP218" s="267"/>
      <c r="MQ218" s="267"/>
      <c r="MR218" s="267"/>
      <c r="MS218" s="267"/>
      <c r="MT218" s="267"/>
      <c r="MU218" s="267"/>
      <c r="MV218" s="267"/>
      <c r="MW218" s="267"/>
      <c r="MX218" s="267"/>
      <c r="MY218" s="270">
        <f>LU218</f>
        <v>-15000000</v>
      </c>
      <c r="NB218" s="268">
        <v>-210000000</v>
      </c>
      <c r="NC218" s="268"/>
      <c r="ND218" s="268"/>
      <c r="NE218" s="268">
        <v>-210000000</v>
      </c>
      <c r="NF218" s="268"/>
      <c r="NG218" s="268"/>
      <c r="NH218" s="268"/>
      <c r="NI218" s="268"/>
      <c r="NJ218" s="268"/>
      <c r="NK218" s="268"/>
      <c r="NL218" s="268"/>
      <c r="NM218" s="268"/>
      <c r="NN218" s="268"/>
      <c r="NO218" s="268"/>
      <c r="NP218" s="268"/>
      <c r="NQ218" s="268"/>
      <c r="NR218" s="268"/>
      <c r="NS218" s="268"/>
      <c r="NT218" s="268">
        <v>0</v>
      </c>
      <c r="NU218" s="270"/>
      <c r="NV218" s="270"/>
      <c r="NW218" s="267"/>
      <c r="NX218" s="267"/>
      <c r="NY218" s="267"/>
      <c r="NZ218" s="267"/>
      <c r="OA218" s="267"/>
      <c r="OB218" s="267"/>
      <c r="OC218" s="267"/>
      <c r="OD218" s="267"/>
      <c r="OE218" s="267"/>
      <c r="OF218" s="270">
        <v>-210000000</v>
      </c>
      <c r="OI218" s="268">
        <v>-280000000</v>
      </c>
      <c r="OJ218" s="268">
        <v>-280000000</v>
      </c>
      <c r="OK218" s="268"/>
      <c r="OL218" s="268">
        <v>-280000000</v>
      </c>
      <c r="OM218" s="268"/>
      <c r="ON218" s="268"/>
      <c r="OO218" s="268"/>
      <c r="OP218" s="268"/>
      <c r="OQ218" s="268"/>
      <c r="OR218" s="268"/>
      <c r="OS218" s="268"/>
      <c r="OT218" s="268"/>
      <c r="OU218" s="268"/>
      <c r="OV218" s="268"/>
      <c r="OW218" s="268"/>
      <c r="OX218" s="268"/>
      <c r="OY218" s="268"/>
      <c r="OZ218" s="268"/>
      <c r="PA218" s="268">
        <v>0</v>
      </c>
      <c r="PB218" s="270"/>
      <c r="PC218" s="270"/>
      <c r="PD218" s="267"/>
      <c r="PE218" s="267"/>
      <c r="PF218" s="267"/>
      <c r="PG218" s="267"/>
      <c r="PH218" s="267"/>
      <c r="PI218" s="267"/>
      <c r="PJ218" s="267"/>
      <c r="PK218" s="267"/>
      <c r="PL218" s="267"/>
      <c r="PM218" s="270">
        <f t="shared" ref="PM218:PM221" si="1377">OJ218</f>
        <v>-280000000</v>
      </c>
      <c r="PP218" s="268">
        <v>-350000000</v>
      </c>
      <c r="PQ218" s="268"/>
      <c r="PR218" s="268"/>
      <c r="PS218" s="268"/>
      <c r="PT218" s="268"/>
      <c r="PU218" s="268"/>
      <c r="PV218" s="268"/>
      <c r="PW218" s="268"/>
      <c r="PX218" s="268"/>
      <c r="PY218" s="268"/>
      <c r="PZ218" s="268"/>
      <c r="QA218" s="268"/>
      <c r="QB218" s="268"/>
      <c r="QC218" s="268"/>
      <c r="QD218" s="268"/>
      <c r="QE218" s="268"/>
      <c r="QF218" s="268"/>
      <c r="QG218" s="268"/>
      <c r="QH218" s="268">
        <v>0</v>
      </c>
      <c r="QI218" s="270"/>
      <c r="QJ218" s="270"/>
      <c r="QK218" s="267"/>
      <c r="QL218" s="267"/>
      <c r="QM218" s="267"/>
      <c r="QN218" s="267"/>
      <c r="QO218" s="267"/>
      <c r="QP218" s="267"/>
      <c r="QQ218" s="267"/>
      <c r="QR218" s="267"/>
      <c r="QS218" s="267"/>
      <c r="QT218" s="268">
        <v>-350000000</v>
      </c>
      <c r="QU218" s="235"/>
      <c r="QV218" s="235"/>
      <c r="QW218" s="268"/>
      <c r="QX218" s="268"/>
      <c r="QY218" s="268"/>
      <c r="QZ218" s="268"/>
      <c r="RA218" s="268"/>
      <c r="RB218" s="268"/>
      <c r="RC218" s="268"/>
      <c r="RD218" s="268"/>
      <c r="RE218" s="268"/>
      <c r="RF218" s="268"/>
      <c r="RG218" s="268"/>
      <c r="RH218" s="268"/>
      <c r="RI218" s="268"/>
      <c r="RJ218" s="268"/>
      <c r="RK218" s="268"/>
      <c r="RL218" s="268"/>
      <c r="RM218" s="268"/>
      <c r="RN218" s="268"/>
      <c r="RO218" s="268">
        <v>0</v>
      </c>
      <c r="RP218" s="270"/>
      <c r="RQ218" s="270"/>
      <c r="RR218" s="267"/>
      <c r="RS218" s="267"/>
      <c r="RT218" s="267"/>
      <c r="RU218" s="267"/>
      <c r="RV218" s="267"/>
      <c r="RW218" s="267"/>
      <c r="RX218" s="267"/>
      <c r="RY218" s="267"/>
      <c r="RZ218" s="267"/>
      <c r="SA218" s="267"/>
    </row>
    <row r="219" spans="1:495" ht="14.25" hidden="1" customHeight="1" outlineLevel="2">
      <c r="A219" s="603">
        <f t="shared" si="1028"/>
        <v>207</v>
      </c>
      <c r="B219" s="331" t="s">
        <v>258</v>
      </c>
      <c r="C219" s="272">
        <v>0</v>
      </c>
      <c r="D219" s="268">
        <v>0</v>
      </c>
      <c r="E219" s="268"/>
      <c r="F219" s="268"/>
      <c r="G219" s="270"/>
      <c r="H219" s="270"/>
      <c r="I219" s="270"/>
      <c r="J219" s="270"/>
      <c r="K219" s="270"/>
      <c r="L219" s="267"/>
      <c r="M219" s="267"/>
      <c r="N219" s="267"/>
      <c r="O219" s="267"/>
      <c r="P219" s="267"/>
      <c r="Q219" s="267"/>
      <c r="R219" s="267"/>
      <c r="S219" s="267"/>
      <c r="T219" s="267"/>
      <c r="U219" s="267"/>
      <c r="V219" s="267"/>
      <c r="W219" s="267"/>
      <c r="X219" s="267"/>
      <c r="Y219" s="267"/>
      <c r="Z219" s="267"/>
      <c r="AA219" s="267"/>
      <c r="AB219" s="267"/>
      <c r="AC219" s="267"/>
      <c r="AD219" s="267"/>
      <c r="AE219" s="267"/>
      <c r="AF219" s="267"/>
      <c r="AG219" s="267"/>
      <c r="AH219" s="255"/>
      <c r="AI219" s="255"/>
      <c r="AJ219" s="268">
        <v>0</v>
      </c>
      <c r="AK219" s="268">
        <v>0</v>
      </c>
      <c r="AL219" s="268"/>
      <c r="AM219" s="268"/>
      <c r="AN219" s="268"/>
      <c r="AO219" s="268"/>
      <c r="AP219" s="268"/>
      <c r="AQ219" s="268"/>
      <c r="AR219" s="268"/>
      <c r="AS219" s="268"/>
      <c r="AT219" s="268"/>
      <c r="AU219" s="268"/>
      <c r="AV219" s="268"/>
      <c r="AW219" s="268"/>
      <c r="AX219" s="268"/>
      <c r="AY219" s="268"/>
      <c r="AZ219" s="268"/>
      <c r="BA219" s="268"/>
      <c r="BB219" s="268"/>
      <c r="BC219" s="270"/>
      <c r="BD219" s="270"/>
      <c r="BE219" s="267"/>
      <c r="BF219" s="267"/>
      <c r="BG219" s="267"/>
      <c r="BH219" s="267"/>
      <c r="BI219" s="267"/>
      <c r="BJ219" s="267"/>
      <c r="BK219" s="267"/>
      <c r="BL219" s="267"/>
      <c r="BM219" s="267"/>
      <c r="BN219" s="267"/>
      <c r="BO219" s="255"/>
      <c r="BP219" s="255"/>
      <c r="BQ219" s="268">
        <v>0</v>
      </c>
      <c r="BR219" s="268">
        <v>0</v>
      </c>
      <c r="BS219" s="268"/>
      <c r="BT219" s="268"/>
      <c r="BU219" s="268"/>
      <c r="BV219" s="268"/>
      <c r="BW219" s="268"/>
      <c r="BX219" s="268"/>
      <c r="BY219" s="268"/>
      <c r="BZ219" s="268"/>
      <c r="CA219" s="268"/>
      <c r="CB219" s="268"/>
      <c r="CC219" s="268"/>
      <c r="CD219" s="268"/>
      <c r="CE219" s="268"/>
      <c r="CF219" s="268"/>
      <c r="CG219" s="268"/>
      <c r="CH219" s="268"/>
      <c r="CI219" s="268"/>
      <c r="CJ219" s="270"/>
      <c r="CK219" s="270"/>
      <c r="CL219" s="267"/>
      <c r="CM219" s="267"/>
      <c r="CN219" s="267"/>
      <c r="CO219" s="267"/>
      <c r="CP219" s="267"/>
      <c r="CQ219" s="267"/>
      <c r="CR219" s="267"/>
      <c r="CS219" s="267"/>
      <c r="CT219" s="267"/>
      <c r="CU219" s="267"/>
      <c r="CV219" s="255"/>
      <c r="CW219" s="255"/>
      <c r="CX219" s="268"/>
      <c r="CY219" s="268">
        <v>0</v>
      </c>
      <c r="CZ219" s="268"/>
      <c r="DA219" s="268"/>
      <c r="DB219" s="268"/>
      <c r="DC219" s="268"/>
      <c r="DD219" s="268"/>
      <c r="DE219" s="268"/>
      <c r="DF219" s="268"/>
      <c r="DG219" s="268"/>
      <c r="DH219" s="268"/>
      <c r="DI219" s="268"/>
      <c r="DJ219" s="268"/>
      <c r="DK219" s="268"/>
      <c r="DL219" s="268"/>
      <c r="DM219" s="268"/>
      <c r="DN219" s="268"/>
      <c r="DO219" s="268"/>
      <c r="DP219" s="268"/>
      <c r="DQ219" s="270"/>
      <c r="DR219" s="270"/>
      <c r="DS219" s="267"/>
      <c r="DT219" s="267"/>
      <c r="DU219" s="267"/>
      <c r="DV219" s="267"/>
      <c r="DW219" s="267"/>
      <c r="DX219" s="267"/>
      <c r="DY219" s="267"/>
      <c r="DZ219" s="267"/>
      <c r="EA219" s="267"/>
      <c r="EB219" s="267"/>
      <c r="EC219" s="255"/>
      <c r="ED219" s="255"/>
      <c r="EE219" s="268"/>
      <c r="EF219" s="268">
        <v>0</v>
      </c>
      <c r="EG219" s="268"/>
      <c r="EH219" s="268"/>
      <c r="EI219" s="268"/>
      <c r="EJ219" s="268"/>
      <c r="EK219" s="268"/>
      <c r="EL219" s="268"/>
      <c r="EM219" s="268"/>
      <c r="EN219" s="268"/>
      <c r="EO219" s="268"/>
      <c r="EP219" s="268"/>
      <c r="EQ219" s="268"/>
      <c r="ER219" s="268"/>
      <c r="ES219" s="268"/>
      <c r="ET219" s="268"/>
      <c r="EU219" s="268"/>
      <c r="EV219" s="268"/>
      <c r="EW219" s="268"/>
      <c r="EX219" s="270"/>
      <c r="EY219" s="270"/>
      <c r="EZ219" s="267"/>
      <c r="FA219" s="267"/>
      <c r="FB219" s="267"/>
      <c r="FC219" s="267"/>
      <c r="FD219" s="267"/>
      <c r="FE219" s="267"/>
      <c r="FF219" s="267"/>
      <c r="FG219" s="267"/>
      <c r="FH219" s="267"/>
      <c r="FI219" s="267"/>
      <c r="FJ219" s="255"/>
      <c r="FK219" s="255"/>
      <c r="FL219" s="268"/>
      <c r="FM219" s="268">
        <v>0</v>
      </c>
      <c r="FN219" s="268"/>
      <c r="FO219" s="268"/>
      <c r="FP219" s="268"/>
      <c r="FQ219" s="268"/>
      <c r="FR219" s="268"/>
      <c r="FS219" s="268"/>
      <c r="FT219" s="268"/>
      <c r="FU219" s="268"/>
      <c r="FV219" s="268"/>
      <c r="FW219" s="268"/>
      <c r="FX219" s="268"/>
      <c r="FY219" s="268"/>
      <c r="FZ219" s="268"/>
      <c r="GA219" s="268"/>
      <c r="GB219" s="268"/>
      <c r="GC219" s="268"/>
      <c r="GD219" s="268"/>
      <c r="GE219" s="270"/>
      <c r="GF219" s="270"/>
      <c r="GG219" s="267"/>
      <c r="GH219" s="267"/>
      <c r="GI219" s="267"/>
      <c r="GJ219" s="267"/>
      <c r="GK219" s="267"/>
      <c r="GL219" s="267"/>
      <c r="GM219" s="267"/>
      <c r="GN219" s="267"/>
      <c r="GO219" s="267"/>
      <c r="GP219" s="267"/>
      <c r="GQ219" s="255"/>
      <c r="GR219" s="255"/>
      <c r="GS219" s="268"/>
      <c r="GT219" s="268"/>
      <c r="GU219" s="268"/>
      <c r="GV219" s="268"/>
      <c r="GW219" s="268"/>
      <c r="GX219" s="268"/>
      <c r="GY219" s="268"/>
      <c r="GZ219" s="268"/>
      <c r="HA219" s="268"/>
      <c r="HB219" s="268"/>
      <c r="HC219" s="268"/>
      <c r="HD219" s="268"/>
      <c r="HE219" s="268"/>
      <c r="HF219" s="268"/>
      <c r="HG219" s="268"/>
      <c r="HH219" s="268"/>
      <c r="HI219" s="268"/>
      <c r="HJ219" s="268"/>
      <c r="HK219" s="268"/>
      <c r="HL219" s="270"/>
      <c r="HM219" s="270"/>
      <c r="HN219" s="267"/>
      <c r="HO219" s="267"/>
      <c r="HP219" s="267"/>
      <c r="HQ219" s="267"/>
      <c r="HR219" s="267"/>
      <c r="HS219" s="267"/>
      <c r="HT219" s="267"/>
      <c r="HU219" s="267"/>
      <c r="HV219" s="267"/>
      <c r="HW219" s="267"/>
      <c r="HZ219" s="268">
        <v>-73000000</v>
      </c>
      <c r="IA219" s="268">
        <v>-73000000</v>
      </c>
      <c r="IB219" s="268"/>
      <c r="IC219" s="268">
        <v>-73000000</v>
      </c>
      <c r="ID219" s="268"/>
      <c r="IE219" s="268">
        <v>-73000000</v>
      </c>
      <c r="IF219" s="268"/>
      <c r="IG219" s="268"/>
      <c r="IH219" s="268"/>
      <c r="II219" s="332">
        <v>-73000000</v>
      </c>
      <c r="IJ219" s="268"/>
      <c r="IK219" s="268"/>
      <c r="IL219" s="268"/>
      <c r="IM219" s="268"/>
      <c r="IN219" s="268">
        <v>-73000000</v>
      </c>
      <c r="IO219" s="268"/>
      <c r="IP219" s="268"/>
      <c r="IQ219" s="268"/>
      <c r="IR219" s="268">
        <v>0</v>
      </c>
      <c r="IS219" s="270"/>
      <c r="IT219" s="270"/>
      <c r="IU219" s="267"/>
      <c r="IV219" s="267"/>
      <c r="IW219" s="267"/>
      <c r="IX219" s="267"/>
      <c r="IY219" s="267"/>
      <c r="IZ219" s="267"/>
      <c r="JA219" s="267"/>
      <c r="JB219" s="267"/>
      <c r="JC219" s="272"/>
      <c r="JD219" s="270">
        <f>IA219</f>
        <v>-73000000</v>
      </c>
      <c r="JE219" s="234"/>
      <c r="JG219" s="268">
        <v>-10000000</v>
      </c>
      <c r="JH219" s="268">
        <v>-10000000</v>
      </c>
      <c r="JI219" s="268"/>
      <c r="JJ219" s="333">
        <v>-10000000</v>
      </c>
      <c r="JK219" s="268"/>
      <c r="JL219" s="268">
        <v>-10000000</v>
      </c>
      <c r="JM219" s="268"/>
      <c r="JN219" s="268"/>
      <c r="JO219" s="268"/>
      <c r="JP219" s="268"/>
      <c r="JQ219" s="268"/>
      <c r="JR219" s="268"/>
      <c r="JS219" s="268"/>
      <c r="JT219" s="268"/>
      <c r="JU219" s="268"/>
      <c r="JV219" s="268"/>
      <c r="JW219" s="268"/>
      <c r="JX219" s="268"/>
      <c r="JY219" s="268">
        <v>0</v>
      </c>
      <c r="JZ219" s="270"/>
      <c r="KA219" s="270"/>
      <c r="KB219" s="267"/>
      <c r="KC219" s="267"/>
      <c r="KD219" s="267"/>
      <c r="KE219" s="267"/>
      <c r="KF219" s="267"/>
      <c r="KG219" s="267"/>
      <c r="KH219" s="267"/>
      <c r="KI219" s="267"/>
      <c r="KJ219" s="272"/>
      <c r="KK219" s="241">
        <f>JG219</f>
        <v>-10000000</v>
      </c>
      <c r="KL219" s="234"/>
      <c r="KN219" s="268">
        <v>-70000000</v>
      </c>
      <c r="KO219" s="268">
        <v>-70000000</v>
      </c>
      <c r="KP219" s="268"/>
      <c r="KQ219" s="268"/>
      <c r="KR219" s="268"/>
      <c r="KS219" s="268">
        <v>-70000000</v>
      </c>
      <c r="KT219" s="268"/>
      <c r="KU219" s="268"/>
      <c r="KV219" s="268"/>
      <c r="KW219" s="268"/>
      <c r="KX219" s="268"/>
      <c r="KY219" s="268"/>
      <c r="KZ219" s="268"/>
      <c r="LA219" s="268"/>
      <c r="LB219" s="268"/>
      <c r="LC219" s="268"/>
      <c r="LD219" s="268"/>
      <c r="LE219" s="268"/>
      <c r="LF219" s="268">
        <v>0</v>
      </c>
      <c r="LG219" s="270"/>
      <c r="LH219" s="270"/>
      <c r="LI219" s="267"/>
      <c r="LJ219" s="267"/>
      <c r="LK219" s="267"/>
      <c r="LL219" s="267"/>
      <c r="LM219" s="267"/>
      <c r="LN219" s="267"/>
      <c r="LO219" s="267"/>
      <c r="LP219" s="267"/>
      <c r="LQ219" s="267"/>
      <c r="LR219" s="270">
        <v>-70000000</v>
      </c>
      <c r="LU219" s="268">
        <v>-32000000</v>
      </c>
      <c r="LV219" s="268">
        <v>-32000000</v>
      </c>
      <c r="LW219" s="268"/>
      <c r="LX219" s="268">
        <v>-32000000</v>
      </c>
      <c r="LY219" s="268"/>
      <c r="LZ219" s="268">
        <v>-32000000</v>
      </c>
      <c r="MA219" s="268"/>
      <c r="MB219" s="268"/>
      <c r="MC219" s="268"/>
      <c r="MD219" s="268"/>
      <c r="ME219" s="268"/>
      <c r="MF219" s="268"/>
      <c r="MG219" s="268"/>
      <c r="MH219" s="268"/>
      <c r="MI219" s="268"/>
      <c r="MJ219" s="268"/>
      <c r="MK219" s="268"/>
      <c r="ML219" s="268"/>
      <c r="MM219" s="268">
        <v>0</v>
      </c>
      <c r="MN219" s="270"/>
      <c r="MO219" s="270"/>
      <c r="MP219" s="267"/>
      <c r="MQ219" s="267"/>
      <c r="MR219" s="267"/>
      <c r="MS219" s="267"/>
      <c r="MT219" s="267"/>
      <c r="MU219" s="267"/>
      <c r="MV219" s="267"/>
      <c r="MW219" s="267"/>
      <c r="MX219" s="267"/>
      <c r="MY219" s="270">
        <f t="shared" ref="MY219:MY221" si="1378">LU219</f>
        <v>-32000000</v>
      </c>
      <c r="NB219" s="268">
        <v>-350000000</v>
      </c>
      <c r="NC219" s="268"/>
      <c r="ND219" s="268"/>
      <c r="NE219" s="268">
        <v>-350000000</v>
      </c>
      <c r="NF219" s="268"/>
      <c r="NG219" s="268"/>
      <c r="NH219" s="268"/>
      <c r="NI219" s="268"/>
      <c r="NJ219" s="268"/>
      <c r="NK219" s="268"/>
      <c r="NL219" s="268"/>
      <c r="NM219" s="268"/>
      <c r="NN219" s="268"/>
      <c r="NO219" s="268"/>
      <c r="NP219" s="268"/>
      <c r="NQ219" s="268"/>
      <c r="NR219" s="268"/>
      <c r="NS219" s="268"/>
      <c r="NT219" s="268">
        <v>0</v>
      </c>
      <c r="NU219" s="270"/>
      <c r="NV219" s="270"/>
      <c r="NW219" s="267"/>
      <c r="NX219" s="267"/>
      <c r="NY219" s="267"/>
      <c r="NZ219" s="267"/>
      <c r="OA219" s="267"/>
      <c r="OB219" s="267"/>
      <c r="OC219" s="267"/>
      <c r="OD219" s="267"/>
      <c r="OE219" s="267"/>
      <c r="OF219" s="270">
        <v>-350000000</v>
      </c>
      <c r="OI219" s="268">
        <v>-500000000</v>
      </c>
      <c r="OJ219" s="268">
        <v>-500000000</v>
      </c>
      <c r="OK219" s="268"/>
      <c r="OL219" s="268">
        <v>-500000000</v>
      </c>
      <c r="OM219" s="268"/>
      <c r="ON219" s="268"/>
      <c r="OO219" s="268"/>
      <c r="OP219" s="268"/>
      <c r="OQ219" s="268"/>
      <c r="OR219" s="268"/>
      <c r="OS219" s="268"/>
      <c r="OT219" s="268"/>
      <c r="OU219" s="268"/>
      <c r="OV219" s="268"/>
      <c r="OW219" s="268"/>
      <c r="OX219" s="268"/>
      <c r="OY219" s="268"/>
      <c r="OZ219" s="268"/>
      <c r="PA219" s="268">
        <v>0</v>
      </c>
      <c r="PB219" s="270"/>
      <c r="PC219" s="270"/>
      <c r="PD219" s="267"/>
      <c r="PE219" s="267"/>
      <c r="PF219" s="267"/>
      <c r="PG219" s="267"/>
      <c r="PH219" s="267"/>
      <c r="PI219" s="267"/>
      <c r="PJ219" s="267"/>
      <c r="PK219" s="267"/>
      <c r="PL219" s="267"/>
      <c r="PM219" s="270">
        <f t="shared" si="1377"/>
        <v>-500000000</v>
      </c>
      <c r="PP219" s="268">
        <v>-670000000</v>
      </c>
      <c r="PQ219" s="268"/>
      <c r="PR219" s="268"/>
      <c r="PS219" s="268"/>
      <c r="PT219" s="268"/>
      <c r="PU219" s="268"/>
      <c r="PV219" s="268"/>
      <c r="PW219" s="268"/>
      <c r="PX219" s="268"/>
      <c r="PY219" s="268"/>
      <c r="PZ219" s="268"/>
      <c r="QA219" s="268"/>
      <c r="QB219" s="268"/>
      <c r="QC219" s="268"/>
      <c r="QD219" s="268"/>
      <c r="QE219" s="268"/>
      <c r="QF219" s="268"/>
      <c r="QG219" s="268"/>
      <c r="QH219" s="268">
        <v>0</v>
      </c>
      <c r="QI219" s="270"/>
      <c r="QJ219" s="270"/>
      <c r="QK219" s="267"/>
      <c r="QL219" s="267"/>
      <c r="QM219" s="267"/>
      <c r="QN219" s="267"/>
      <c r="QO219" s="267"/>
      <c r="QP219" s="267"/>
      <c r="QQ219" s="267"/>
      <c r="QR219" s="267"/>
      <c r="QS219" s="267"/>
      <c r="QT219" s="268">
        <v>-670000000</v>
      </c>
      <c r="QU219" s="235"/>
      <c r="QV219" s="235"/>
      <c r="QW219" s="268"/>
      <c r="QX219" s="268"/>
      <c r="QY219" s="268"/>
      <c r="QZ219" s="268"/>
      <c r="RA219" s="268"/>
      <c r="RB219" s="268"/>
      <c r="RC219" s="268"/>
      <c r="RD219" s="268"/>
      <c r="RE219" s="268"/>
      <c r="RF219" s="268"/>
      <c r="RG219" s="268"/>
      <c r="RH219" s="268"/>
      <c r="RI219" s="268"/>
      <c r="RJ219" s="268"/>
      <c r="RK219" s="268"/>
      <c r="RL219" s="268"/>
      <c r="RM219" s="268"/>
      <c r="RN219" s="268"/>
      <c r="RO219" s="268">
        <v>0</v>
      </c>
      <c r="RP219" s="270"/>
      <c r="RQ219" s="270"/>
      <c r="RR219" s="267"/>
      <c r="RS219" s="267"/>
      <c r="RT219" s="267"/>
      <c r="RU219" s="267"/>
      <c r="RV219" s="267"/>
      <c r="RW219" s="267"/>
      <c r="RX219" s="267"/>
      <c r="RY219" s="267"/>
      <c r="RZ219" s="267"/>
      <c r="SA219" s="267"/>
    </row>
    <row r="220" spans="1:495" ht="14.25" hidden="1" customHeight="1" outlineLevel="2">
      <c r="A220" s="603">
        <f t="shared" si="1028"/>
        <v>208</v>
      </c>
      <c r="B220" s="331" t="s">
        <v>259</v>
      </c>
      <c r="C220" s="272">
        <v>0</v>
      </c>
      <c r="D220" s="268">
        <v>0</v>
      </c>
      <c r="E220" s="268"/>
      <c r="F220" s="268"/>
      <c r="G220" s="270"/>
      <c r="H220" s="270"/>
      <c r="I220" s="270"/>
      <c r="J220" s="270"/>
      <c r="K220" s="270"/>
      <c r="L220" s="267"/>
      <c r="M220" s="267"/>
      <c r="N220" s="267"/>
      <c r="O220" s="267"/>
      <c r="P220" s="267"/>
      <c r="Q220" s="267"/>
      <c r="R220" s="267"/>
      <c r="S220" s="267"/>
      <c r="T220" s="267"/>
      <c r="U220" s="267"/>
      <c r="V220" s="267"/>
      <c r="W220" s="267"/>
      <c r="X220" s="267"/>
      <c r="Y220" s="267"/>
      <c r="Z220" s="267"/>
      <c r="AA220" s="267"/>
      <c r="AB220" s="267"/>
      <c r="AC220" s="267"/>
      <c r="AD220" s="267"/>
      <c r="AE220" s="267"/>
      <c r="AF220" s="267"/>
      <c r="AG220" s="267"/>
      <c r="AH220" s="319"/>
      <c r="AI220" s="255"/>
      <c r="AJ220" s="268">
        <v>0</v>
      </c>
      <c r="AK220" s="268">
        <v>0</v>
      </c>
      <c r="AL220" s="268"/>
      <c r="AM220" s="268"/>
      <c r="AN220" s="268"/>
      <c r="AO220" s="268"/>
      <c r="AP220" s="268"/>
      <c r="AQ220" s="268"/>
      <c r="AR220" s="268"/>
      <c r="AS220" s="268"/>
      <c r="AT220" s="268"/>
      <c r="AU220" s="268"/>
      <c r="AV220" s="268"/>
      <c r="AW220" s="268"/>
      <c r="AX220" s="268"/>
      <c r="AY220" s="268"/>
      <c r="AZ220" s="268"/>
      <c r="BA220" s="268"/>
      <c r="BB220" s="268"/>
      <c r="BC220" s="270"/>
      <c r="BD220" s="270"/>
      <c r="BE220" s="267"/>
      <c r="BF220" s="267"/>
      <c r="BG220" s="267"/>
      <c r="BH220" s="267"/>
      <c r="BI220" s="267"/>
      <c r="BJ220" s="267"/>
      <c r="BK220" s="267"/>
      <c r="BL220" s="267"/>
      <c r="BM220" s="267"/>
      <c r="BN220" s="267"/>
      <c r="BO220" s="319"/>
      <c r="BP220" s="255"/>
      <c r="BQ220" s="268">
        <v>0</v>
      </c>
      <c r="BR220" s="268">
        <v>0</v>
      </c>
      <c r="BS220" s="268"/>
      <c r="BT220" s="268"/>
      <c r="BU220" s="268"/>
      <c r="BV220" s="268"/>
      <c r="BW220" s="268"/>
      <c r="BX220" s="268"/>
      <c r="BY220" s="268"/>
      <c r="BZ220" s="268"/>
      <c r="CA220" s="268"/>
      <c r="CB220" s="268"/>
      <c r="CC220" s="268"/>
      <c r="CD220" s="268"/>
      <c r="CE220" s="268"/>
      <c r="CF220" s="268"/>
      <c r="CG220" s="268"/>
      <c r="CH220" s="268"/>
      <c r="CI220" s="268"/>
      <c r="CJ220" s="270"/>
      <c r="CK220" s="270"/>
      <c r="CL220" s="267"/>
      <c r="CM220" s="267"/>
      <c r="CN220" s="267"/>
      <c r="CO220" s="267"/>
      <c r="CP220" s="267"/>
      <c r="CQ220" s="267"/>
      <c r="CR220" s="267"/>
      <c r="CS220" s="267"/>
      <c r="CT220" s="267"/>
      <c r="CU220" s="267"/>
      <c r="CV220" s="319"/>
      <c r="CW220" s="255"/>
      <c r="CX220" s="268"/>
      <c r="CY220" s="268">
        <v>0</v>
      </c>
      <c r="CZ220" s="268"/>
      <c r="DA220" s="268"/>
      <c r="DB220" s="268"/>
      <c r="DC220" s="268"/>
      <c r="DD220" s="268"/>
      <c r="DE220" s="268"/>
      <c r="DF220" s="268"/>
      <c r="DG220" s="268"/>
      <c r="DH220" s="268"/>
      <c r="DI220" s="268"/>
      <c r="DJ220" s="268"/>
      <c r="DK220" s="268"/>
      <c r="DL220" s="268"/>
      <c r="DM220" s="268"/>
      <c r="DN220" s="268"/>
      <c r="DO220" s="268"/>
      <c r="DP220" s="268"/>
      <c r="DQ220" s="270"/>
      <c r="DR220" s="270"/>
      <c r="DS220" s="267"/>
      <c r="DT220" s="267"/>
      <c r="DU220" s="267"/>
      <c r="DV220" s="267"/>
      <c r="DW220" s="267"/>
      <c r="DX220" s="267"/>
      <c r="DY220" s="267"/>
      <c r="DZ220" s="267"/>
      <c r="EA220" s="267"/>
      <c r="EB220" s="267"/>
      <c r="EC220" s="319"/>
      <c r="ED220" s="255"/>
      <c r="EE220" s="268"/>
      <c r="EF220" s="268">
        <v>0</v>
      </c>
      <c r="EG220" s="268"/>
      <c r="EH220" s="268"/>
      <c r="EI220" s="268"/>
      <c r="EJ220" s="268"/>
      <c r="EK220" s="268"/>
      <c r="EL220" s="268"/>
      <c r="EM220" s="268"/>
      <c r="EN220" s="268"/>
      <c r="EO220" s="268"/>
      <c r="EP220" s="268"/>
      <c r="EQ220" s="268"/>
      <c r="ER220" s="268"/>
      <c r="ES220" s="268"/>
      <c r="ET220" s="268"/>
      <c r="EU220" s="268"/>
      <c r="EV220" s="268"/>
      <c r="EW220" s="268"/>
      <c r="EX220" s="270"/>
      <c r="EY220" s="270"/>
      <c r="EZ220" s="267"/>
      <c r="FA220" s="267"/>
      <c r="FB220" s="267"/>
      <c r="FC220" s="267"/>
      <c r="FD220" s="267"/>
      <c r="FE220" s="267"/>
      <c r="FF220" s="267"/>
      <c r="FG220" s="267"/>
      <c r="FH220" s="267"/>
      <c r="FI220" s="267"/>
      <c r="FJ220" s="319"/>
      <c r="FK220" s="255"/>
      <c r="FL220" s="268"/>
      <c r="FM220" s="268">
        <v>0</v>
      </c>
      <c r="FN220" s="268"/>
      <c r="FO220" s="268"/>
      <c r="FP220" s="268"/>
      <c r="FQ220" s="268"/>
      <c r="FR220" s="268"/>
      <c r="FS220" s="268"/>
      <c r="FT220" s="268"/>
      <c r="FU220" s="268"/>
      <c r="FV220" s="268"/>
      <c r="FW220" s="268"/>
      <c r="FX220" s="268"/>
      <c r="FY220" s="268"/>
      <c r="FZ220" s="268"/>
      <c r="GA220" s="268"/>
      <c r="GB220" s="268"/>
      <c r="GC220" s="268"/>
      <c r="GD220" s="268"/>
      <c r="GE220" s="270"/>
      <c r="GF220" s="270"/>
      <c r="GG220" s="267"/>
      <c r="GH220" s="267"/>
      <c r="GI220" s="267"/>
      <c r="GJ220" s="267"/>
      <c r="GK220" s="267"/>
      <c r="GL220" s="267"/>
      <c r="GM220" s="267"/>
      <c r="GN220" s="267"/>
      <c r="GO220" s="267"/>
      <c r="GP220" s="267"/>
      <c r="GQ220" s="319"/>
      <c r="GR220" s="255"/>
      <c r="GS220" s="268"/>
      <c r="GT220" s="268"/>
      <c r="GU220" s="268"/>
      <c r="GV220" s="268"/>
      <c r="GW220" s="268"/>
      <c r="GX220" s="268"/>
      <c r="GY220" s="268"/>
      <c r="GZ220" s="268"/>
      <c r="HA220" s="268"/>
      <c r="HB220" s="268"/>
      <c r="HC220" s="268"/>
      <c r="HD220" s="268"/>
      <c r="HE220" s="268"/>
      <c r="HF220" s="268"/>
      <c r="HG220" s="268"/>
      <c r="HH220" s="268"/>
      <c r="HI220" s="268"/>
      <c r="HJ220" s="268"/>
      <c r="HK220" s="268"/>
      <c r="HL220" s="270"/>
      <c r="HM220" s="270"/>
      <c r="HN220" s="267"/>
      <c r="HO220" s="267"/>
      <c r="HP220" s="267"/>
      <c r="HQ220" s="267"/>
      <c r="HR220" s="267"/>
      <c r="HS220" s="267"/>
      <c r="HT220" s="267"/>
      <c r="HU220" s="267"/>
      <c r="HV220" s="267"/>
      <c r="HW220" s="267"/>
      <c r="HZ220" s="268">
        <v>0</v>
      </c>
      <c r="IA220" s="268"/>
      <c r="IB220" s="268"/>
      <c r="IC220" s="268">
        <v>0</v>
      </c>
      <c r="ID220" s="268"/>
      <c r="IE220" s="268">
        <v>0</v>
      </c>
      <c r="IF220" s="268"/>
      <c r="IG220" s="268"/>
      <c r="IH220" s="268"/>
      <c r="II220" s="332">
        <v>0</v>
      </c>
      <c r="IJ220" s="268"/>
      <c r="IK220" s="268"/>
      <c r="IL220" s="268"/>
      <c r="IM220" s="268"/>
      <c r="IN220" s="268">
        <v>0</v>
      </c>
      <c r="IO220" s="268"/>
      <c r="IP220" s="268"/>
      <c r="IQ220" s="268"/>
      <c r="IR220" s="268">
        <v>0</v>
      </c>
      <c r="IS220" s="270"/>
      <c r="IT220" s="270"/>
      <c r="IU220" s="267"/>
      <c r="IV220" s="267"/>
      <c r="IW220" s="267"/>
      <c r="IX220" s="267"/>
      <c r="IY220" s="267"/>
      <c r="IZ220" s="267"/>
      <c r="JA220" s="267"/>
      <c r="JB220" s="267"/>
      <c r="JC220" s="272"/>
      <c r="JD220" s="270">
        <f t="shared" ref="JD220:JD221" si="1379">IA220</f>
        <v>0</v>
      </c>
      <c r="JE220" s="234"/>
      <c r="JG220" s="268">
        <v>0</v>
      </c>
      <c r="JH220" s="268">
        <v>0</v>
      </c>
      <c r="JI220" s="268"/>
      <c r="JJ220" s="333">
        <v>0</v>
      </c>
      <c r="JK220" s="268"/>
      <c r="JL220" s="268">
        <v>0</v>
      </c>
      <c r="JM220" s="268"/>
      <c r="JN220" s="268"/>
      <c r="JO220" s="268"/>
      <c r="JP220" s="268"/>
      <c r="JQ220" s="268"/>
      <c r="JR220" s="268"/>
      <c r="JS220" s="268"/>
      <c r="JT220" s="268"/>
      <c r="JU220" s="268"/>
      <c r="JV220" s="268"/>
      <c r="JW220" s="268"/>
      <c r="JX220" s="268"/>
      <c r="JY220" s="268">
        <v>0</v>
      </c>
      <c r="JZ220" s="270"/>
      <c r="KA220" s="270"/>
      <c r="KB220" s="267"/>
      <c r="KC220" s="267"/>
      <c r="KD220" s="267"/>
      <c r="KE220" s="267"/>
      <c r="KF220" s="267"/>
      <c r="KG220" s="267"/>
      <c r="KH220" s="267"/>
      <c r="KI220" s="267"/>
      <c r="KJ220" s="272"/>
      <c r="KK220" s="241">
        <f>JG220</f>
        <v>0</v>
      </c>
      <c r="KL220" s="234"/>
      <c r="KN220" s="268">
        <v>-21100000</v>
      </c>
      <c r="KO220" s="268">
        <v>-21100000</v>
      </c>
      <c r="KP220" s="268"/>
      <c r="KQ220" s="268">
        <v>-21100000</v>
      </c>
      <c r="KR220" s="268"/>
      <c r="KS220" s="268">
        <v>-21100000</v>
      </c>
      <c r="KT220" s="268"/>
      <c r="KU220" s="268"/>
      <c r="KV220" s="268"/>
      <c r="KW220" s="268"/>
      <c r="KX220" s="268"/>
      <c r="KY220" s="268"/>
      <c r="KZ220" s="268"/>
      <c r="LA220" s="268"/>
      <c r="LB220" s="268"/>
      <c r="LC220" s="268"/>
      <c r="LD220" s="268"/>
      <c r="LE220" s="268"/>
      <c r="LF220" s="268">
        <v>0</v>
      </c>
      <c r="LG220" s="270"/>
      <c r="LH220" s="270"/>
      <c r="LI220" s="267"/>
      <c r="LJ220" s="267"/>
      <c r="LK220" s="267"/>
      <c r="LL220" s="267"/>
      <c r="LM220" s="267"/>
      <c r="LN220" s="267"/>
      <c r="LO220" s="267"/>
      <c r="LP220" s="267"/>
      <c r="LQ220" s="267"/>
      <c r="LR220" s="270">
        <v>-21100000</v>
      </c>
      <c r="LU220" s="268">
        <v>-50000000</v>
      </c>
      <c r="LV220" s="268">
        <v>-50000000</v>
      </c>
      <c r="LW220" s="268"/>
      <c r="LX220" s="268">
        <v>-50000000</v>
      </c>
      <c r="LY220" s="268"/>
      <c r="LZ220" s="268">
        <v>-50000000</v>
      </c>
      <c r="MA220" s="268"/>
      <c r="MB220" s="268"/>
      <c r="MC220" s="268"/>
      <c r="MD220" s="268"/>
      <c r="ME220" s="268"/>
      <c r="MF220" s="268"/>
      <c r="MG220" s="268"/>
      <c r="MH220" s="268"/>
      <c r="MI220" s="268"/>
      <c r="MJ220" s="268"/>
      <c r="MK220" s="268"/>
      <c r="ML220" s="268"/>
      <c r="MM220" s="268">
        <v>0</v>
      </c>
      <c r="MN220" s="270"/>
      <c r="MO220" s="270"/>
      <c r="MP220" s="267"/>
      <c r="MQ220" s="267"/>
      <c r="MR220" s="267"/>
      <c r="MS220" s="267"/>
      <c r="MT220" s="267"/>
      <c r="MU220" s="267"/>
      <c r="MV220" s="267"/>
      <c r="MW220" s="267"/>
      <c r="MX220" s="267"/>
      <c r="MY220" s="270">
        <f t="shared" si="1378"/>
        <v>-50000000</v>
      </c>
      <c r="NB220" s="268">
        <v>-500000000</v>
      </c>
      <c r="NC220" s="268"/>
      <c r="ND220" s="268"/>
      <c r="NE220" s="268">
        <v>-500000000</v>
      </c>
      <c r="NF220" s="268"/>
      <c r="NG220" s="268"/>
      <c r="NH220" s="268"/>
      <c r="NI220" s="268"/>
      <c r="NJ220" s="268"/>
      <c r="NK220" s="268"/>
      <c r="NL220" s="268"/>
      <c r="NM220" s="268"/>
      <c r="NN220" s="268"/>
      <c r="NO220" s="268"/>
      <c r="NP220" s="268"/>
      <c r="NQ220" s="268"/>
      <c r="NR220" s="268"/>
      <c r="NS220" s="268"/>
      <c r="NT220" s="268">
        <v>0</v>
      </c>
      <c r="NU220" s="270"/>
      <c r="NV220" s="270"/>
      <c r="NW220" s="267"/>
      <c r="NX220" s="267"/>
      <c r="NY220" s="267"/>
      <c r="NZ220" s="267"/>
      <c r="OA220" s="267"/>
      <c r="OB220" s="267"/>
      <c r="OC220" s="267"/>
      <c r="OD220" s="267"/>
      <c r="OE220" s="267"/>
      <c r="OF220" s="270">
        <v>-500000000</v>
      </c>
      <c r="OI220" s="268">
        <v>-700000000</v>
      </c>
      <c r="OJ220" s="268">
        <v>-700000000</v>
      </c>
      <c r="OK220" s="268"/>
      <c r="OL220" s="268">
        <v>-700000000</v>
      </c>
      <c r="OM220" s="268"/>
      <c r="ON220" s="268"/>
      <c r="OO220" s="268"/>
      <c r="OP220" s="268"/>
      <c r="OQ220" s="268"/>
      <c r="OR220" s="268"/>
      <c r="OS220" s="268"/>
      <c r="OT220" s="268"/>
      <c r="OU220" s="268"/>
      <c r="OV220" s="268"/>
      <c r="OW220" s="268"/>
      <c r="OX220" s="268"/>
      <c r="OY220" s="268"/>
      <c r="OZ220" s="268"/>
      <c r="PA220" s="268">
        <v>0</v>
      </c>
      <c r="PB220" s="270"/>
      <c r="PC220" s="270"/>
      <c r="PD220" s="267"/>
      <c r="PE220" s="267"/>
      <c r="PF220" s="267"/>
      <c r="PG220" s="267"/>
      <c r="PH220" s="267"/>
      <c r="PI220" s="267"/>
      <c r="PJ220" s="267"/>
      <c r="PK220" s="267"/>
      <c r="PL220" s="267"/>
      <c r="PM220" s="270">
        <f t="shared" si="1377"/>
        <v>-700000000</v>
      </c>
      <c r="PP220" s="268">
        <v>-710000000</v>
      </c>
      <c r="PQ220" s="268"/>
      <c r="PR220" s="268"/>
      <c r="PS220" s="268"/>
      <c r="PT220" s="268"/>
      <c r="PU220" s="268"/>
      <c r="PV220" s="268"/>
      <c r="PW220" s="268"/>
      <c r="PX220" s="268"/>
      <c r="PY220" s="268"/>
      <c r="PZ220" s="268"/>
      <c r="QA220" s="268"/>
      <c r="QB220" s="268"/>
      <c r="QC220" s="268"/>
      <c r="QD220" s="268"/>
      <c r="QE220" s="268"/>
      <c r="QF220" s="268"/>
      <c r="QG220" s="268"/>
      <c r="QH220" s="268">
        <v>0</v>
      </c>
      <c r="QI220" s="270"/>
      <c r="QJ220" s="270"/>
      <c r="QK220" s="267"/>
      <c r="QL220" s="267"/>
      <c r="QM220" s="267"/>
      <c r="QN220" s="267"/>
      <c r="QO220" s="267"/>
      <c r="QP220" s="267"/>
      <c r="QQ220" s="267"/>
      <c r="QR220" s="267"/>
      <c r="QS220" s="267"/>
      <c r="QT220" s="268">
        <v>-710000000</v>
      </c>
      <c r="QU220" s="235"/>
      <c r="QV220" s="235"/>
      <c r="QW220" s="268"/>
      <c r="QX220" s="268"/>
      <c r="QY220" s="268"/>
      <c r="QZ220" s="268"/>
      <c r="RA220" s="268"/>
      <c r="RB220" s="268"/>
      <c r="RC220" s="268"/>
      <c r="RD220" s="268"/>
      <c r="RE220" s="268"/>
      <c r="RF220" s="268"/>
      <c r="RG220" s="268"/>
      <c r="RH220" s="268"/>
      <c r="RI220" s="268"/>
      <c r="RJ220" s="268"/>
      <c r="RK220" s="268"/>
      <c r="RL220" s="268"/>
      <c r="RM220" s="268"/>
      <c r="RN220" s="268"/>
      <c r="RO220" s="268">
        <v>0</v>
      </c>
      <c r="RP220" s="270"/>
      <c r="RQ220" s="270"/>
      <c r="RR220" s="267"/>
      <c r="RS220" s="267"/>
      <c r="RT220" s="267"/>
      <c r="RU220" s="267"/>
      <c r="RV220" s="267"/>
      <c r="RW220" s="267"/>
      <c r="RX220" s="267"/>
      <c r="RY220" s="267"/>
      <c r="RZ220" s="267"/>
      <c r="SA220" s="267"/>
    </row>
    <row r="221" spans="1:495" ht="14.25" hidden="1" customHeight="1" outlineLevel="2">
      <c r="A221" s="603">
        <f t="shared" si="1028"/>
        <v>209</v>
      </c>
      <c r="B221" s="331" t="s">
        <v>260</v>
      </c>
      <c r="C221" s="272">
        <v>0</v>
      </c>
      <c r="D221" s="268">
        <v>0</v>
      </c>
      <c r="E221" s="268"/>
      <c r="F221" s="268"/>
      <c r="G221" s="270"/>
      <c r="H221" s="270"/>
      <c r="I221" s="270"/>
      <c r="J221" s="270"/>
      <c r="K221" s="270"/>
      <c r="L221" s="267"/>
      <c r="M221" s="267"/>
      <c r="N221" s="267"/>
      <c r="O221" s="267"/>
      <c r="P221" s="267"/>
      <c r="Q221" s="267"/>
      <c r="R221" s="267"/>
      <c r="S221" s="267"/>
      <c r="T221" s="267"/>
      <c r="U221" s="267"/>
      <c r="V221" s="267"/>
      <c r="W221" s="267"/>
      <c r="X221" s="267"/>
      <c r="Y221" s="267"/>
      <c r="Z221" s="267"/>
      <c r="AA221" s="267"/>
      <c r="AB221" s="267"/>
      <c r="AC221" s="267"/>
      <c r="AD221" s="267"/>
      <c r="AE221" s="267"/>
      <c r="AF221" s="267"/>
      <c r="AG221" s="267"/>
      <c r="AH221" s="255"/>
      <c r="AI221" s="255"/>
      <c r="AJ221" s="268">
        <v>0</v>
      </c>
      <c r="AK221" s="268">
        <v>0</v>
      </c>
      <c r="AL221" s="268"/>
      <c r="AM221" s="268"/>
      <c r="AN221" s="268"/>
      <c r="AO221" s="268"/>
      <c r="AP221" s="268"/>
      <c r="AQ221" s="268"/>
      <c r="AR221" s="268"/>
      <c r="AS221" s="268"/>
      <c r="AT221" s="268"/>
      <c r="AU221" s="268"/>
      <c r="AV221" s="268"/>
      <c r="AW221" s="268"/>
      <c r="AX221" s="268"/>
      <c r="AY221" s="268"/>
      <c r="AZ221" s="268"/>
      <c r="BA221" s="268"/>
      <c r="BB221" s="268"/>
      <c r="BC221" s="270"/>
      <c r="BD221" s="270"/>
      <c r="BE221" s="267"/>
      <c r="BF221" s="267"/>
      <c r="BG221" s="267"/>
      <c r="BH221" s="267"/>
      <c r="BI221" s="267"/>
      <c r="BJ221" s="267"/>
      <c r="BK221" s="267"/>
      <c r="BL221" s="267"/>
      <c r="BM221" s="267"/>
      <c r="BN221" s="267"/>
      <c r="BO221" s="255"/>
      <c r="BP221" s="255"/>
      <c r="BQ221" s="268">
        <v>0</v>
      </c>
      <c r="BR221" s="268">
        <v>0</v>
      </c>
      <c r="BS221" s="268"/>
      <c r="BT221" s="268"/>
      <c r="BU221" s="268"/>
      <c r="BV221" s="268"/>
      <c r="BW221" s="268"/>
      <c r="BX221" s="268"/>
      <c r="BY221" s="268"/>
      <c r="BZ221" s="268"/>
      <c r="CA221" s="268"/>
      <c r="CB221" s="268"/>
      <c r="CC221" s="268"/>
      <c r="CD221" s="268"/>
      <c r="CE221" s="268"/>
      <c r="CF221" s="268"/>
      <c r="CG221" s="268"/>
      <c r="CH221" s="268"/>
      <c r="CI221" s="268"/>
      <c r="CJ221" s="270"/>
      <c r="CK221" s="270"/>
      <c r="CL221" s="267"/>
      <c r="CM221" s="267"/>
      <c r="CN221" s="267"/>
      <c r="CO221" s="267"/>
      <c r="CP221" s="267"/>
      <c r="CQ221" s="267"/>
      <c r="CR221" s="267"/>
      <c r="CS221" s="267"/>
      <c r="CT221" s="267"/>
      <c r="CU221" s="267"/>
      <c r="CV221" s="255"/>
      <c r="CW221" s="255"/>
      <c r="CX221" s="268"/>
      <c r="CY221" s="268">
        <v>0</v>
      </c>
      <c r="CZ221" s="268"/>
      <c r="DA221" s="268"/>
      <c r="DB221" s="268"/>
      <c r="DC221" s="268"/>
      <c r="DD221" s="268"/>
      <c r="DE221" s="268"/>
      <c r="DF221" s="268"/>
      <c r="DG221" s="268"/>
      <c r="DH221" s="268"/>
      <c r="DI221" s="268"/>
      <c r="DJ221" s="268"/>
      <c r="DK221" s="268"/>
      <c r="DL221" s="268"/>
      <c r="DM221" s="268"/>
      <c r="DN221" s="268"/>
      <c r="DO221" s="268"/>
      <c r="DP221" s="268"/>
      <c r="DQ221" s="270"/>
      <c r="DR221" s="270"/>
      <c r="DS221" s="267"/>
      <c r="DT221" s="267"/>
      <c r="DU221" s="267"/>
      <c r="DV221" s="267"/>
      <c r="DW221" s="267"/>
      <c r="DX221" s="267"/>
      <c r="DY221" s="267"/>
      <c r="DZ221" s="267"/>
      <c r="EA221" s="267"/>
      <c r="EB221" s="267"/>
      <c r="EC221" s="255"/>
      <c r="ED221" s="255"/>
      <c r="EE221" s="268"/>
      <c r="EF221" s="268">
        <v>0</v>
      </c>
      <c r="EG221" s="268"/>
      <c r="EH221" s="268"/>
      <c r="EI221" s="268"/>
      <c r="EJ221" s="268"/>
      <c r="EK221" s="268"/>
      <c r="EL221" s="268"/>
      <c r="EM221" s="268"/>
      <c r="EN221" s="268"/>
      <c r="EO221" s="268"/>
      <c r="EP221" s="268"/>
      <c r="EQ221" s="268"/>
      <c r="ER221" s="268"/>
      <c r="ES221" s="268"/>
      <c r="ET221" s="268"/>
      <c r="EU221" s="268"/>
      <c r="EV221" s="268"/>
      <c r="EW221" s="268"/>
      <c r="EX221" s="270"/>
      <c r="EY221" s="270"/>
      <c r="EZ221" s="267"/>
      <c r="FA221" s="267"/>
      <c r="FB221" s="267"/>
      <c r="FC221" s="267"/>
      <c r="FD221" s="267"/>
      <c r="FE221" s="267"/>
      <c r="FF221" s="267"/>
      <c r="FG221" s="267"/>
      <c r="FH221" s="267"/>
      <c r="FI221" s="267"/>
      <c r="FJ221" s="255"/>
      <c r="FK221" s="255"/>
      <c r="FL221" s="268"/>
      <c r="FM221" s="268">
        <v>0</v>
      </c>
      <c r="FN221" s="268"/>
      <c r="FO221" s="268"/>
      <c r="FP221" s="268"/>
      <c r="FQ221" s="268"/>
      <c r="FR221" s="268"/>
      <c r="FS221" s="268"/>
      <c r="FT221" s="268"/>
      <c r="FU221" s="268"/>
      <c r="FV221" s="268"/>
      <c r="FW221" s="268"/>
      <c r="FX221" s="268"/>
      <c r="FY221" s="268"/>
      <c r="FZ221" s="268"/>
      <c r="GA221" s="268"/>
      <c r="GB221" s="268"/>
      <c r="GC221" s="268"/>
      <c r="GD221" s="268"/>
      <c r="GE221" s="270"/>
      <c r="GF221" s="270"/>
      <c r="GG221" s="267"/>
      <c r="GH221" s="267"/>
      <c r="GI221" s="267"/>
      <c r="GJ221" s="267"/>
      <c r="GK221" s="267"/>
      <c r="GL221" s="267"/>
      <c r="GM221" s="267"/>
      <c r="GN221" s="267"/>
      <c r="GO221" s="267"/>
      <c r="GP221" s="267"/>
      <c r="GQ221" s="255"/>
      <c r="GR221" s="255"/>
      <c r="GS221" s="268"/>
      <c r="GT221" s="268"/>
      <c r="GU221" s="268"/>
      <c r="GV221" s="268"/>
      <c r="GW221" s="268"/>
      <c r="GX221" s="268"/>
      <c r="GY221" s="268"/>
      <c r="GZ221" s="268"/>
      <c r="HA221" s="268"/>
      <c r="HB221" s="268"/>
      <c r="HC221" s="268"/>
      <c r="HD221" s="268"/>
      <c r="HE221" s="268"/>
      <c r="HF221" s="268"/>
      <c r="HG221" s="268"/>
      <c r="HH221" s="268"/>
      <c r="HI221" s="268"/>
      <c r="HJ221" s="268"/>
      <c r="HK221" s="268"/>
      <c r="HL221" s="270"/>
      <c r="HM221" s="270"/>
      <c r="HN221" s="267"/>
      <c r="HO221" s="267"/>
      <c r="HP221" s="267"/>
      <c r="HQ221" s="267"/>
      <c r="HR221" s="267"/>
      <c r="HS221" s="267"/>
      <c r="HT221" s="267"/>
      <c r="HU221" s="267"/>
      <c r="HV221" s="267"/>
      <c r="HW221" s="267"/>
      <c r="HZ221" s="268">
        <v>0</v>
      </c>
      <c r="IA221" s="268"/>
      <c r="IB221" s="268"/>
      <c r="IC221" s="268">
        <v>0</v>
      </c>
      <c r="ID221" s="268"/>
      <c r="IE221" s="268">
        <v>0</v>
      </c>
      <c r="IF221" s="268"/>
      <c r="IG221" s="268"/>
      <c r="IH221" s="268"/>
      <c r="II221" s="332">
        <v>0</v>
      </c>
      <c r="IJ221" s="268"/>
      <c r="IK221" s="268"/>
      <c r="IL221" s="268"/>
      <c r="IM221" s="268"/>
      <c r="IN221" s="268">
        <v>0</v>
      </c>
      <c r="IO221" s="268"/>
      <c r="IP221" s="268"/>
      <c r="IQ221" s="268"/>
      <c r="IR221" s="268">
        <v>0</v>
      </c>
      <c r="IS221" s="270"/>
      <c r="IT221" s="270"/>
      <c r="IU221" s="267"/>
      <c r="IV221" s="267"/>
      <c r="IW221" s="267"/>
      <c r="IX221" s="267"/>
      <c r="IY221" s="267"/>
      <c r="IZ221" s="267"/>
      <c r="JA221" s="267"/>
      <c r="JB221" s="267"/>
      <c r="JC221" s="272"/>
      <c r="JD221" s="270">
        <f t="shared" si="1379"/>
        <v>0</v>
      </c>
      <c r="JE221" s="234"/>
      <c r="JG221" s="268">
        <v>-10000000</v>
      </c>
      <c r="JH221" s="268">
        <v>-10000000</v>
      </c>
      <c r="JI221" s="268"/>
      <c r="JJ221" s="333">
        <v>-10000000</v>
      </c>
      <c r="JK221" s="268"/>
      <c r="JL221" s="268">
        <v>-10000000</v>
      </c>
      <c r="JM221" s="268"/>
      <c r="JN221" s="268"/>
      <c r="JO221" s="268"/>
      <c r="JP221" s="268"/>
      <c r="JQ221" s="268"/>
      <c r="JR221" s="268"/>
      <c r="JS221" s="268"/>
      <c r="JT221" s="268"/>
      <c r="JU221" s="268"/>
      <c r="JV221" s="268"/>
      <c r="JW221" s="268"/>
      <c r="JX221" s="268"/>
      <c r="JY221" s="268">
        <v>0</v>
      </c>
      <c r="JZ221" s="270"/>
      <c r="KA221" s="270"/>
      <c r="KB221" s="267"/>
      <c r="KC221" s="267"/>
      <c r="KD221" s="267"/>
      <c r="KE221" s="267"/>
      <c r="KF221" s="267"/>
      <c r="KG221" s="267"/>
      <c r="KH221" s="267"/>
      <c r="KI221" s="267"/>
      <c r="KJ221" s="272"/>
      <c r="KK221" s="241">
        <f>JG221</f>
        <v>-10000000</v>
      </c>
      <c r="KL221" s="234"/>
      <c r="KN221" s="268">
        <v>-25000000</v>
      </c>
      <c r="KO221" s="268">
        <v>-25000000</v>
      </c>
      <c r="KP221" s="268"/>
      <c r="KQ221" s="268">
        <v>-25000000</v>
      </c>
      <c r="KR221" s="268"/>
      <c r="KS221" s="268">
        <v>-25000000</v>
      </c>
      <c r="KT221" s="268"/>
      <c r="KU221" s="268"/>
      <c r="KV221" s="268"/>
      <c r="KW221" s="268"/>
      <c r="KX221" s="268"/>
      <c r="KY221" s="268"/>
      <c r="KZ221" s="268"/>
      <c r="LA221" s="268"/>
      <c r="LB221" s="268"/>
      <c r="LC221" s="268"/>
      <c r="LD221" s="268"/>
      <c r="LE221" s="268"/>
      <c r="LF221" s="268">
        <v>0</v>
      </c>
      <c r="LG221" s="270"/>
      <c r="LH221" s="270"/>
      <c r="LI221" s="267"/>
      <c r="LJ221" s="267"/>
      <c r="LK221" s="267"/>
      <c r="LL221" s="267"/>
      <c r="LM221" s="267"/>
      <c r="LN221" s="267"/>
      <c r="LO221" s="267"/>
      <c r="LP221" s="267"/>
      <c r="LQ221" s="267"/>
      <c r="LR221" s="270">
        <v>-25000000</v>
      </c>
      <c r="LU221" s="268">
        <v>-145000000</v>
      </c>
      <c r="LV221" s="268">
        <v>-145000000</v>
      </c>
      <c r="LW221" s="268"/>
      <c r="LX221" s="268">
        <v>-145000000</v>
      </c>
      <c r="LY221" s="268"/>
      <c r="LZ221" s="268">
        <v>-145000000</v>
      </c>
      <c r="MA221" s="268"/>
      <c r="MB221" s="268"/>
      <c r="MC221" s="268"/>
      <c r="MD221" s="268"/>
      <c r="ME221" s="268"/>
      <c r="MF221" s="268"/>
      <c r="MG221" s="268"/>
      <c r="MH221" s="268"/>
      <c r="MI221" s="268"/>
      <c r="MJ221" s="268"/>
      <c r="MK221" s="268"/>
      <c r="ML221" s="268"/>
      <c r="MM221" s="268">
        <v>0</v>
      </c>
      <c r="MN221" s="270"/>
      <c r="MO221" s="270"/>
      <c r="MP221" s="267"/>
      <c r="MQ221" s="267"/>
      <c r="MR221" s="267"/>
      <c r="MS221" s="267"/>
      <c r="MT221" s="267"/>
      <c r="MU221" s="267"/>
      <c r="MV221" s="267"/>
      <c r="MW221" s="267"/>
      <c r="MX221" s="267"/>
      <c r="MY221" s="270">
        <f t="shared" si="1378"/>
        <v>-145000000</v>
      </c>
      <c r="NB221" s="268">
        <v>-550000000</v>
      </c>
      <c r="NC221" s="268"/>
      <c r="ND221" s="268"/>
      <c r="NE221" s="268">
        <v>-550000000</v>
      </c>
      <c r="NF221" s="268"/>
      <c r="NG221" s="268"/>
      <c r="NH221" s="268"/>
      <c r="NI221" s="268"/>
      <c r="NJ221" s="268"/>
      <c r="NK221" s="268"/>
      <c r="NL221" s="268"/>
      <c r="NM221" s="268"/>
      <c r="NN221" s="268"/>
      <c r="NO221" s="268"/>
      <c r="NP221" s="268"/>
      <c r="NQ221" s="268"/>
      <c r="NR221" s="268"/>
      <c r="NS221" s="268"/>
      <c r="NT221" s="268">
        <v>0</v>
      </c>
      <c r="NU221" s="270"/>
      <c r="NV221" s="270"/>
      <c r="NW221" s="267"/>
      <c r="NX221" s="267"/>
      <c r="NY221" s="267"/>
      <c r="NZ221" s="267"/>
      <c r="OA221" s="267"/>
      <c r="OB221" s="267"/>
      <c r="OC221" s="267"/>
      <c r="OD221" s="267"/>
      <c r="OE221" s="267"/>
      <c r="OF221" s="270">
        <v>-550000000</v>
      </c>
      <c r="OI221" s="268">
        <v>-570000000</v>
      </c>
      <c r="OJ221" s="268">
        <v>-570000000</v>
      </c>
      <c r="OK221" s="268"/>
      <c r="OL221" s="268">
        <v>-570000000</v>
      </c>
      <c r="OM221" s="268"/>
      <c r="ON221" s="268"/>
      <c r="OO221" s="268"/>
      <c r="OP221" s="268"/>
      <c r="OQ221" s="268"/>
      <c r="OR221" s="268"/>
      <c r="OS221" s="268"/>
      <c r="OT221" s="268"/>
      <c r="OU221" s="268"/>
      <c r="OV221" s="268"/>
      <c r="OW221" s="268"/>
      <c r="OX221" s="268"/>
      <c r="OY221" s="268"/>
      <c r="OZ221" s="268"/>
      <c r="PA221" s="268">
        <v>0</v>
      </c>
      <c r="PB221" s="270"/>
      <c r="PC221" s="270"/>
      <c r="PD221" s="267"/>
      <c r="PE221" s="267"/>
      <c r="PF221" s="267"/>
      <c r="PG221" s="267"/>
      <c r="PH221" s="267"/>
      <c r="PI221" s="267"/>
      <c r="PJ221" s="267"/>
      <c r="PK221" s="267"/>
      <c r="PL221" s="267"/>
      <c r="PM221" s="270">
        <f t="shared" si="1377"/>
        <v>-570000000</v>
      </c>
      <c r="PP221" s="268">
        <v>-750000000</v>
      </c>
      <c r="PQ221" s="268"/>
      <c r="PR221" s="268"/>
      <c r="PS221" s="268"/>
      <c r="PT221" s="268"/>
      <c r="PU221" s="268"/>
      <c r="PV221" s="268"/>
      <c r="PW221" s="268"/>
      <c r="PX221" s="268"/>
      <c r="PY221" s="268"/>
      <c r="PZ221" s="268"/>
      <c r="QA221" s="268"/>
      <c r="QB221" s="268"/>
      <c r="QC221" s="268"/>
      <c r="QD221" s="268"/>
      <c r="QE221" s="268"/>
      <c r="QF221" s="268"/>
      <c r="QG221" s="268"/>
      <c r="QH221" s="268">
        <v>0</v>
      </c>
      <c r="QI221" s="270"/>
      <c r="QJ221" s="270"/>
      <c r="QK221" s="267"/>
      <c r="QL221" s="267"/>
      <c r="QM221" s="267"/>
      <c r="QN221" s="267"/>
      <c r="QO221" s="267"/>
      <c r="QP221" s="267"/>
      <c r="QQ221" s="267"/>
      <c r="QR221" s="267"/>
      <c r="QS221" s="267"/>
      <c r="QT221" s="268">
        <v>-750000000</v>
      </c>
      <c r="QU221" s="235"/>
      <c r="QV221" s="235"/>
      <c r="QW221" s="268"/>
      <c r="QX221" s="268"/>
      <c r="QY221" s="268"/>
      <c r="QZ221" s="268"/>
      <c r="RA221" s="268"/>
      <c r="RB221" s="268"/>
      <c r="RC221" s="268"/>
      <c r="RD221" s="268"/>
      <c r="RE221" s="268"/>
      <c r="RF221" s="268"/>
      <c r="RG221" s="268"/>
      <c r="RH221" s="268"/>
      <c r="RI221" s="268"/>
      <c r="RJ221" s="268"/>
      <c r="RK221" s="268"/>
      <c r="RL221" s="268"/>
      <c r="RM221" s="268"/>
      <c r="RN221" s="268"/>
      <c r="RO221" s="268">
        <v>0</v>
      </c>
      <c r="RP221" s="270"/>
      <c r="RQ221" s="270"/>
      <c r="RR221" s="267"/>
      <c r="RS221" s="267"/>
      <c r="RT221" s="267"/>
      <c r="RU221" s="267"/>
      <c r="RV221" s="267"/>
      <c r="RW221" s="267"/>
      <c r="RX221" s="267"/>
      <c r="RY221" s="267"/>
      <c r="RZ221" s="267"/>
      <c r="SA221" s="267"/>
    </row>
    <row r="222" spans="1:495" ht="15" hidden="1" customHeight="1" outlineLevel="1" collapsed="1">
      <c r="A222" s="603">
        <f t="shared" si="1028"/>
        <v>210</v>
      </c>
      <c r="B222" s="334"/>
      <c r="C222" s="272"/>
      <c r="D222" s="268"/>
      <c r="E222" s="268"/>
      <c r="F222" s="268"/>
      <c r="G222" s="270"/>
      <c r="H222" s="270"/>
      <c r="I222" s="270"/>
      <c r="J222" s="270"/>
      <c r="K222" s="270"/>
      <c r="L222" s="267"/>
      <c r="M222" s="267"/>
      <c r="N222" s="267"/>
      <c r="O222" s="267"/>
      <c r="P222" s="267"/>
      <c r="Q222" s="267"/>
      <c r="R222" s="267"/>
      <c r="S222" s="267"/>
      <c r="T222" s="267"/>
      <c r="U222" s="267"/>
      <c r="V222" s="267"/>
      <c r="W222" s="267"/>
      <c r="X222" s="267"/>
      <c r="Y222" s="267"/>
      <c r="Z222" s="267"/>
      <c r="AA222" s="267"/>
      <c r="AB222" s="267"/>
      <c r="AC222" s="267"/>
      <c r="AD222" s="267"/>
      <c r="AE222" s="267"/>
      <c r="AF222" s="267"/>
      <c r="AG222" s="267"/>
      <c r="AH222" s="255"/>
      <c r="AI222" s="255"/>
      <c r="AJ222" s="268"/>
      <c r="AK222" s="268"/>
      <c r="AL222" s="268"/>
      <c r="AM222" s="268"/>
      <c r="AN222" s="268"/>
      <c r="AO222" s="268"/>
      <c r="AP222" s="268"/>
      <c r="AQ222" s="268"/>
      <c r="AR222" s="268"/>
      <c r="AS222" s="268"/>
      <c r="AT222" s="268"/>
      <c r="AU222" s="268"/>
      <c r="AV222" s="268"/>
      <c r="AW222" s="268"/>
      <c r="AX222" s="268"/>
      <c r="AY222" s="268"/>
      <c r="AZ222" s="268"/>
      <c r="BA222" s="268"/>
      <c r="BB222" s="268"/>
      <c r="BC222" s="270"/>
      <c r="BD222" s="270"/>
      <c r="BE222" s="267"/>
      <c r="BF222" s="267"/>
      <c r="BG222" s="267"/>
      <c r="BH222" s="267"/>
      <c r="BI222" s="267"/>
      <c r="BJ222" s="267"/>
      <c r="BK222" s="267"/>
      <c r="BL222" s="267"/>
      <c r="BM222" s="267"/>
      <c r="BN222" s="267"/>
      <c r="BO222" s="255"/>
      <c r="BP222" s="255"/>
      <c r="BQ222" s="268"/>
      <c r="BR222" s="268"/>
      <c r="BS222" s="268"/>
      <c r="BT222" s="268"/>
      <c r="BU222" s="268"/>
      <c r="BV222" s="268"/>
      <c r="BW222" s="268"/>
      <c r="BX222" s="268"/>
      <c r="BY222" s="268"/>
      <c r="BZ222" s="268"/>
      <c r="CA222" s="268"/>
      <c r="CB222" s="268"/>
      <c r="CC222" s="268"/>
      <c r="CD222" s="268"/>
      <c r="CE222" s="268"/>
      <c r="CF222" s="268"/>
      <c r="CG222" s="268"/>
      <c r="CH222" s="268"/>
      <c r="CI222" s="268"/>
      <c r="CJ222" s="270"/>
      <c r="CK222" s="270"/>
      <c r="CL222" s="267"/>
      <c r="CM222" s="267"/>
      <c r="CN222" s="267"/>
      <c r="CO222" s="267"/>
      <c r="CP222" s="267"/>
      <c r="CQ222" s="267"/>
      <c r="CR222" s="267"/>
      <c r="CS222" s="267"/>
      <c r="CT222" s="267"/>
      <c r="CU222" s="267"/>
      <c r="CV222" s="255"/>
      <c r="CW222" s="255"/>
      <c r="CX222" s="268"/>
      <c r="CY222" s="268"/>
      <c r="CZ222" s="268"/>
      <c r="DA222" s="268"/>
      <c r="DB222" s="268"/>
      <c r="DC222" s="268"/>
      <c r="DD222" s="268"/>
      <c r="DE222" s="268"/>
      <c r="DF222" s="268"/>
      <c r="DG222" s="268"/>
      <c r="DH222" s="268"/>
      <c r="DI222" s="268"/>
      <c r="DJ222" s="268"/>
      <c r="DK222" s="268"/>
      <c r="DL222" s="268"/>
      <c r="DM222" s="268"/>
      <c r="DN222" s="268"/>
      <c r="DO222" s="268"/>
      <c r="DP222" s="268"/>
      <c r="DQ222" s="270"/>
      <c r="DR222" s="270"/>
      <c r="DS222" s="267"/>
      <c r="DT222" s="267"/>
      <c r="DU222" s="267"/>
      <c r="DV222" s="267"/>
      <c r="DW222" s="267"/>
      <c r="DX222" s="267"/>
      <c r="DY222" s="267"/>
      <c r="DZ222" s="267"/>
      <c r="EA222" s="267"/>
      <c r="EB222" s="267"/>
      <c r="EC222" s="255"/>
      <c r="ED222" s="255"/>
      <c r="EE222" s="268"/>
      <c r="EF222" s="268"/>
      <c r="EG222" s="268"/>
      <c r="EH222" s="268"/>
      <c r="EI222" s="268"/>
      <c r="EJ222" s="268"/>
      <c r="EK222" s="268"/>
      <c r="EL222" s="268"/>
      <c r="EM222" s="268"/>
      <c r="EN222" s="268"/>
      <c r="EO222" s="268"/>
      <c r="EP222" s="268"/>
      <c r="EQ222" s="268"/>
      <c r="ER222" s="268"/>
      <c r="ES222" s="268"/>
      <c r="ET222" s="268"/>
      <c r="EU222" s="268"/>
      <c r="EV222" s="268"/>
      <c r="EW222" s="268"/>
      <c r="EX222" s="270"/>
      <c r="EY222" s="270"/>
      <c r="EZ222" s="267"/>
      <c r="FA222" s="267"/>
      <c r="FB222" s="267"/>
      <c r="FC222" s="267"/>
      <c r="FD222" s="267"/>
      <c r="FE222" s="267"/>
      <c r="FF222" s="267"/>
      <c r="FG222" s="267"/>
      <c r="FH222" s="267"/>
      <c r="FI222" s="267"/>
      <c r="FJ222" s="255"/>
      <c r="FK222" s="255"/>
      <c r="FL222" s="268"/>
      <c r="FM222" s="268"/>
      <c r="FN222" s="268"/>
      <c r="FO222" s="268"/>
      <c r="FP222" s="268"/>
      <c r="FQ222" s="268"/>
      <c r="FR222" s="268"/>
      <c r="FS222" s="268"/>
      <c r="FT222" s="268"/>
      <c r="FU222" s="268"/>
      <c r="FV222" s="268"/>
      <c r="FW222" s="268"/>
      <c r="FX222" s="268"/>
      <c r="FY222" s="268"/>
      <c r="FZ222" s="268"/>
      <c r="GA222" s="268"/>
      <c r="GB222" s="268"/>
      <c r="GC222" s="268"/>
      <c r="GD222" s="268"/>
      <c r="GE222" s="270"/>
      <c r="GF222" s="270"/>
      <c r="GG222" s="267"/>
      <c r="GH222" s="267"/>
      <c r="GI222" s="267"/>
      <c r="GJ222" s="267"/>
      <c r="GK222" s="267"/>
      <c r="GL222" s="267"/>
      <c r="GM222" s="267"/>
      <c r="GN222" s="267"/>
      <c r="GO222" s="267"/>
      <c r="GP222" s="267"/>
      <c r="GQ222" s="255"/>
      <c r="GR222" s="255"/>
      <c r="GS222" s="268"/>
      <c r="GT222" s="268"/>
      <c r="GU222" s="268"/>
      <c r="GV222" s="268"/>
      <c r="GW222" s="268"/>
      <c r="GX222" s="268"/>
      <c r="GY222" s="268"/>
      <c r="GZ222" s="268"/>
      <c r="HA222" s="268"/>
      <c r="HB222" s="268"/>
      <c r="HC222" s="268"/>
      <c r="HD222" s="268"/>
      <c r="HE222" s="268"/>
      <c r="HF222" s="268"/>
      <c r="HG222" s="268"/>
      <c r="HH222" s="268"/>
      <c r="HI222" s="268"/>
      <c r="HJ222" s="268"/>
      <c r="HK222" s="268"/>
      <c r="HL222" s="270"/>
      <c r="HM222" s="270"/>
      <c r="HN222" s="267"/>
      <c r="HO222" s="267"/>
      <c r="HP222" s="267"/>
      <c r="HQ222" s="267"/>
      <c r="HR222" s="267"/>
      <c r="HS222" s="267"/>
      <c r="HT222" s="267"/>
      <c r="HU222" s="267"/>
      <c r="HV222" s="267"/>
      <c r="HW222" s="267"/>
      <c r="HZ222" s="268"/>
      <c r="IA222" s="268"/>
      <c r="IB222" s="268"/>
      <c r="IC222" s="268"/>
      <c r="ID222" s="268"/>
      <c r="IE222" s="268"/>
      <c r="IF222" s="268"/>
      <c r="IG222" s="268"/>
      <c r="IH222" s="268"/>
      <c r="II222" s="332"/>
      <c r="IJ222" s="268"/>
      <c r="IK222" s="268"/>
      <c r="IL222" s="268"/>
      <c r="IM222" s="268"/>
      <c r="IN222" s="268"/>
      <c r="IO222" s="268"/>
      <c r="IP222" s="268"/>
      <c r="IQ222" s="268"/>
      <c r="IR222" s="268"/>
      <c r="IS222" s="270"/>
      <c r="IT222" s="270"/>
      <c r="IU222" s="267"/>
      <c r="IV222" s="267"/>
      <c r="IW222" s="267"/>
      <c r="IX222" s="267"/>
      <c r="IY222" s="267"/>
      <c r="IZ222" s="267"/>
      <c r="JA222" s="267"/>
      <c r="JB222" s="267"/>
      <c r="JC222" s="272"/>
      <c r="JD222" s="270"/>
      <c r="JE222" s="234"/>
      <c r="JG222" s="268"/>
      <c r="JH222" s="268"/>
      <c r="JI222" s="268"/>
      <c r="JJ222" s="333"/>
      <c r="JK222" s="268"/>
      <c r="JL222" s="268"/>
      <c r="JM222" s="268"/>
      <c r="JN222" s="268"/>
      <c r="JO222" s="268"/>
      <c r="JP222" s="268"/>
      <c r="JQ222" s="268"/>
      <c r="JR222" s="268"/>
      <c r="JS222" s="268"/>
      <c r="JT222" s="268"/>
      <c r="JU222" s="268"/>
      <c r="JV222" s="268"/>
      <c r="JW222" s="268"/>
      <c r="JX222" s="268"/>
      <c r="JY222" s="268"/>
      <c r="JZ222" s="270"/>
      <c r="KA222" s="270"/>
      <c r="KB222" s="267"/>
      <c r="KC222" s="267"/>
      <c r="KD222" s="267"/>
      <c r="KE222" s="267"/>
      <c r="KF222" s="267"/>
      <c r="KG222" s="267"/>
      <c r="KH222" s="267"/>
      <c r="KI222" s="267"/>
      <c r="KJ222" s="272"/>
      <c r="KK222" s="270"/>
      <c r="KL222" s="234"/>
      <c r="KN222" s="268"/>
      <c r="KO222" s="268"/>
      <c r="KP222" s="268"/>
      <c r="KQ222" s="268"/>
      <c r="KR222" s="268"/>
      <c r="KS222" s="268"/>
      <c r="KT222" s="268"/>
      <c r="KU222" s="268"/>
      <c r="KV222" s="268"/>
      <c r="KW222" s="268"/>
      <c r="KX222" s="268"/>
      <c r="KY222" s="268"/>
      <c r="KZ222" s="268"/>
      <c r="LA222" s="268"/>
      <c r="LB222" s="268"/>
      <c r="LC222" s="268"/>
      <c r="LD222" s="268"/>
      <c r="LE222" s="268"/>
      <c r="LF222" s="268"/>
      <c r="LG222" s="270"/>
      <c r="LH222" s="270"/>
      <c r="LI222" s="267"/>
      <c r="LJ222" s="267"/>
      <c r="LK222" s="267"/>
      <c r="LL222" s="267"/>
      <c r="LM222" s="267"/>
      <c r="LN222" s="267"/>
      <c r="LO222" s="267"/>
      <c r="LP222" s="267"/>
      <c r="LQ222" s="267"/>
      <c r="LR222" s="270"/>
      <c r="LU222" s="268"/>
      <c r="LV222" s="268"/>
      <c r="LW222" s="268"/>
      <c r="LX222" s="268"/>
      <c r="LY222" s="268"/>
      <c r="LZ222" s="268"/>
      <c r="MA222" s="268"/>
      <c r="MB222" s="268"/>
      <c r="MC222" s="268"/>
      <c r="MD222" s="268"/>
      <c r="ME222" s="268"/>
      <c r="MF222" s="268"/>
      <c r="MG222" s="268"/>
      <c r="MH222" s="268"/>
      <c r="MI222" s="268"/>
      <c r="MJ222" s="268"/>
      <c r="MK222" s="268"/>
      <c r="ML222" s="268"/>
      <c r="MM222" s="268"/>
      <c r="MN222" s="270"/>
      <c r="MO222" s="270"/>
      <c r="MP222" s="267"/>
      <c r="MQ222" s="267"/>
      <c r="MR222" s="267"/>
      <c r="MS222" s="267"/>
      <c r="MT222" s="267"/>
      <c r="MU222" s="267"/>
      <c r="MV222" s="267"/>
      <c r="MW222" s="267"/>
      <c r="MX222" s="267"/>
      <c r="MY222" s="270">
        <f>KK222</f>
        <v>0</v>
      </c>
      <c r="NB222" s="268"/>
      <c r="NC222" s="268"/>
      <c r="ND222" s="268"/>
      <c r="NE222" s="268"/>
      <c r="NF222" s="268"/>
      <c r="NG222" s="268"/>
      <c r="NH222" s="268"/>
      <c r="NI222" s="268"/>
      <c r="NJ222" s="268"/>
      <c r="NK222" s="268"/>
      <c r="NL222" s="268"/>
      <c r="NM222" s="268"/>
      <c r="NN222" s="268"/>
      <c r="NO222" s="268"/>
      <c r="NP222" s="268"/>
      <c r="NQ222" s="268"/>
      <c r="NR222" s="268"/>
      <c r="NS222" s="268"/>
      <c r="NT222" s="268"/>
      <c r="NU222" s="270"/>
      <c r="NV222" s="270"/>
      <c r="NW222" s="267"/>
      <c r="NX222" s="267"/>
      <c r="NY222" s="267"/>
      <c r="NZ222" s="267"/>
      <c r="OA222" s="267"/>
      <c r="OB222" s="267"/>
      <c r="OC222" s="267"/>
      <c r="OD222" s="267"/>
      <c r="OE222" s="267"/>
      <c r="OF222" s="270"/>
      <c r="OI222" s="268"/>
      <c r="OJ222" s="268"/>
      <c r="OK222" s="268"/>
      <c r="OL222" s="268"/>
      <c r="OM222" s="268"/>
      <c r="ON222" s="268"/>
      <c r="OO222" s="268"/>
      <c r="OP222" s="268"/>
      <c r="OQ222" s="268"/>
      <c r="OR222" s="268"/>
      <c r="OS222" s="268"/>
      <c r="OT222" s="268"/>
      <c r="OU222" s="268"/>
      <c r="OV222" s="268"/>
      <c r="OW222" s="268"/>
      <c r="OX222" s="268"/>
      <c r="OY222" s="268"/>
      <c r="OZ222" s="268"/>
      <c r="PA222" s="268"/>
      <c r="PB222" s="270"/>
      <c r="PC222" s="270"/>
      <c r="PD222" s="267"/>
      <c r="PE222" s="267"/>
      <c r="PF222" s="267"/>
      <c r="PG222" s="267"/>
      <c r="PH222" s="267"/>
      <c r="PI222" s="267"/>
      <c r="PJ222" s="267"/>
      <c r="PK222" s="267"/>
      <c r="PL222" s="267"/>
      <c r="PM222" s="270"/>
      <c r="PP222" s="268"/>
      <c r="PQ222" s="268"/>
      <c r="PR222" s="268"/>
      <c r="PS222" s="268"/>
      <c r="PT222" s="268"/>
      <c r="PU222" s="268"/>
      <c r="PV222" s="268"/>
      <c r="PW222" s="268"/>
      <c r="PX222" s="268"/>
      <c r="PY222" s="268"/>
      <c r="PZ222" s="268"/>
      <c r="QA222" s="268"/>
      <c r="QB222" s="268"/>
      <c r="QC222" s="268"/>
      <c r="QD222" s="268"/>
      <c r="QE222" s="268"/>
      <c r="QF222" s="268"/>
      <c r="QG222" s="268"/>
      <c r="QH222" s="268"/>
      <c r="QI222" s="270"/>
      <c r="QJ222" s="270"/>
      <c r="QK222" s="267"/>
      <c r="QL222" s="267"/>
      <c r="QM222" s="267"/>
      <c r="QN222" s="267"/>
      <c r="QO222" s="267"/>
      <c r="QP222" s="267"/>
      <c r="QQ222" s="267"/>
      <c r="QR222" s="267"/>
      <c r="QS222" s="267"/>
      <c r="QT222" s="268"/>
      <c r="QU222" s="235"/>
      <c r="QV222" s="235"/>
      <c r="QW222" s="268"/>
      <c r="QX222" s="268"/>
      <c r="QY222" s="268"/>
      <c r="QZ222" s="268"/>
      <c r="RA222" s="268"/>
      <c r="RB222" s="268"/>
      <c r="RC222" s="268"/>
      <c r="RD222" s="268"/>
      <c r="RE222" s="268"/>
      <c r="RF222" s="268"/>
      <c r="RG222" s="268"/>
      <c r="RH222" s="268"/>
      <c r="RI222" s="268"/>
      <c r="RJ222" s="268"/>
      <c r="RK222" s="268"/>
      <c r="RL222" s="268"/>
      <c r="RM222" s="268"/>
      <c r="RN222" s="268"/>
      <c r="RO222" s="268"/>
      <c r="RP222" s="270"/>
      <c r="RQ222" s="270"/>
      <c r="RR222" s="267"/>
      <c r="RS222" s="267"/>
      <c r="RT222" s="267"/>
      <c r="RU222" s="267"/>
      <c r="RV222" s="267"/>
      <c r="RW222" s="267"/>
      <c r="RX222" s="267"/>
      <c r="RY222" s="267"/>
      <c r="RZ222" s="267"/>
      <c r="SA222" s="267"/>
    </row>
    <row r="223" spans="1:495" s="282" customFormat="1" ht="15" hidden="1" customHeight="1" outlineLevel="1">
      <c r="A223" s="603">
        <f t="shared" si="1028"/>
        <v>211</v>
      </c>
      <c r="B223" s="328" t="s">
        <v>256</v>
      </c>
      <c r="C223" s="262">
        <v>0</v>
      </c>
      <c r="D223" s="260">
        <v>0</v>
      </c>
      <c r="E223" s="260"/>
      <c r="F223" s="260"/>
      <c r="G223" s="261"/>
      <c r="H223" s="261"/>
      <c r="I223" s="261"/>
      <c r="J223" s="261"/>
      <c r="K223" s="261"/>
      <c r="L223" s="259"/>
      <c r="M223" s="259"/>
      <c r="N223" s="259"/>
      <c r="O223" s="259"/>
      <c r="P223" s="259"/>
      <c r="Q223" s="259"/>
      <c r="R223" s="259"/>
      <c r="S223" s="259"/>
      <c r="T223" s="259"/>
      <c r="U223" s="259"/>
      <c r="V223" s="259"/>
      <c r="W223" s="259"/>
      <c r="X223" s="259"/>
      <c r="Y223" s="259"/>
      <c r="Z223" s="259"/>
      <c r="AA223" s="259"/>
      <c r="AB223" s="259"/>
      <c r="AC223" s="259"/>
      <c r="AD223" s="259"/>
      <c r="AE223" s="259"/>
      <c r="AF223" s="259"/>
      <c r="AG223" s="259"/>
      <c r="AH223" s="281"/>
      <c r="AI223" s="281"/>
      <c r="AJ223" s="260">
        <v>0</v>
      </c>
      <c r="AK223" s="260">
        <v>0</v>
      </c>
      <c r="AL223" s="260"/>
      <c r="AM223" s="260"/>
      <c r="AN223" s="260"/>
      <c r="AO223" s="260"/>
      <c r="AP223" s="260"/>
      <c r="AQ223" s="260"/>
      <c r="AR223" s="260"/>
      <c r="AS223" s="260"/>
      <c r="AT223" s="260"/>
      <c r="AU223" s="260"/>
      <c r="AV223" s="260"/>
      <c r="AW223" s="260"/>
      <c r="AX223" s="260"/>
      <c r="AY223" s="260"/>
      <c r="AZ223" s="260"/>
      <c r="BA223" s="260"/>
      <c r="BB223" s="260"/>
      <c r="BC223" s="261"/>
      <c r="BD223" s="261"/>
      <c r="BE223" s="259"/>
      <c r="BF223" s="259"/>
      <c r="BG223" s="259"/>
      <c r="BH223" s="259"/>
      <c r="BI223" s="259"/>
      <c r="BJ223" s="259"/>
      <c r="BK223" s="259"/>
      <c r="BL223" s="259"/>
      <c r="BM223" s="259"/>
      <c r="BN223" s="259"/>
      <c r="BO223" s="281"/>
      <c r="BP223" s="281"/>
      <c r="BQ223" s="260">
        <v>0</v>
      </c>
      <c r="BR223" s="260">
        <v>0</v>
      </c>
      <c r="BS223" s="260"/>
      <c r="BT223" s="260"/>
      <c r="BU223" s="260"/>
      <c r="BV223" s="260"/>
      <c r="BW223" s="260"/>
      <c r="BX223" s="260"/>
      <c r="BY223" s="260"/>
      <c r="BZ223" s="260"/>
      <c r="CA223" s="260"/>
      <c r="CB223" s="260"/>
      <c r="CC223" s="260"/>
      <c r="CD223" s="260"/>
      <c r="CE223" s="260"/>
      <c r="CF223" s="260"/>
      <c r="CG223" s="260"/>
      <c r="CH223" s="260"/>
      <c r="CI223" s="260"/>
      <c r="CJ223" s="261"/>
      <c r="CK223" s="261"/>
      <c r="CL223" s="259"/>
      <c r="CM223" s="259"/>
      <c r="CN223" s="259"/>
      <c r="CO223" s="259"/>
      <c r="CP223" s="259"/>
      <c r="CQ223" s="259"/>
      <c r="CR223" s="259"/>
      <c r="CS223" s="259"/>
      <c r="CT223" s="259"/>
      <c r="CU223" s="259"/>
      <c r="CV223" s="281"/>
      <c r="CW223" s="281"/>
      <c r="CX223" s="260"/>
      <c r="CY223" s="260">
        <v>0</v>
      </c>
      <c r="CZ223" s="260"/>
      <c r="DA223" s="260"/>
      <c r="DB223" s="260"/>
      <c r="DC223" s="260"/>
      <c r="DD223" s="260"/>
      <c r="DE223" s="260"/>
      <c r="DF223" s="260"/>
      <c r="DG223" s="260"/>
      <c r="DH223" s="260"/>
      <c r="DI223" s="260"/>
      <c r="DJ223" s="260"/>
      <c r="DK223" s="260"/>
      <c r="DL223" s="260"/>
      <c r="DM223" s="260"/>
      <c r="DN223" s="260"/>
      <c r="DO223" s="260"/>
      <c r="DP223" s="260"/>
      <c r="DQ223" s="261"/>
      <c r="DR223" s="261"/>
      <c r="DS223" s="259"/>
      <c r="DT223" s="259"/>
      <c r="DU223" s="259"/>
      <c r="DV223" s="259"/>
      <c r="DW223" s="259"/>
      <c r="DX223" s="259"/>
      <c r="DY223" s="259"/>
      <c r="DZ223" s="259"/>
      <c r="EA223" s="259"/>
      <c r="EB223" s="259"/>
      <c r="EC223" s="281"/>
      <c r="ED223" s="281"/>
      <c r="EE223" s="260"/>
      <c r="EF223" s="260">
        <v>0</v>
      </c>
      <c r="EG223" s="260"/>
      <c r="EH223" s="260"/>
      <c r="EI223" s="260"/>
      <c r="EJ223" s="260"/>
      <c r="EK223" s="260"/>
      <c r="EL223" s="260"/>
      <c r="EM223" s="260"/>
      <c r="EN223" s="260"/>
      <c r="EO223" s="260"/>
      <c r="EP223" s="260"/>
      <c r="EQ223" s="260"/>
      <c r="ER223" s="260"/>
      <c r="ES223" s="260"/>
      <c r="ET223" s="260"/>
      <c r="EU223" s="260"/>
      <c r="EV223" s="260"/>
      <c r="EW223" s="260"/>
      <c r="EX223" s="261"/>
      <c r="EY223" s="261"/>
      <c r="EZ223" s="259"/>
      <c r="FA223" s="259"/>
      <c r="FB223" s="259"/>
      <c r="FC223" s="259"/>
      <c r="FD223" s="259"/>
      <c r="FE223" s="259"/>
      <c r="FF223" s="259"/>
      <c r="FG223" s="259"/>
      <c r="FH223" s="259"/>
      <c r="FI223" s="259"/>
      <c r="FJ223" s="281"/>
      <c r="FK223" s="281"/>
      <c r="FL223" s="260"/>
      <c r="FM223" s="260">
        <v>0</v>
      </c>
      <c r="FN223" s="260"/>
      <c r="FO223" s="260"/>
      <c r="FP223" s="260"/>
      <c r="FQ223" s="260"/>
      <c r="FR223" s="260"/>
      <c r="FS223" s="260"/>
      <c r="FT223" s="260"/>
      <c r="FU223" s="260"/>
      <c r="FV223" s="260"/>
      <c r="FW223" s="260"/>
      <c r="FX223" s="260"/>
      <c r="FY223" s="260"/>
      <c r="FZ223" s="260"/>
      <c r="GA223" s="260"/>
      <c r="GB223" s="260"/>
      <c r="GC223" s="260"/>
      <c r="GD223" s="260"/>
      <c r="GE223" s="261"/>
      <c r="GF223" s="261"/>
      <c r="GG223" s="259"/>
      <c r="GH223" s="259"/>
      <c r="GI223" s="259"/>
      <c r="GJ223" s="259"/>
      <c r="GK223" s="259"/>
      <c r="GL223" s="259"/>
      <c r="GM223" s="259"/>
      <c r="GN223" s="259"/>
      <c r="GO223" s="259"/>
      <c r="GP223" s="259"/>
      <c r="GQ223" s="281"/>
      <c r="GR223" s="281"/>
      <c r="GS223" s="260"/>
      <c r="GT223" s="260"/>
      <c r="GU223" s="260"/>
      <c r="GV223" s="260"/>
      <c r="GW223" s="260"/>
      <c r="GX223" s="260"/>
      <c r="GY223" s="260"/>
      <c r="GZ223" s="260"/>
      <c r="HA223" s="260"/>
      <c r="HB223" s="260"/>
      <c r="HC223" s="260"/>
      <c r="HD223" s="260"/>
      <c r="HE223" s="260"/>
      <c r="HF223" s="260"/>
      <c r="HG223" s="260"/>
      <c r="HH223" s="260"/>
      <c r="HI223" s="260"/>
      <c r="HJ223" s="260"/>
      <c r="HK223" s="260"/>
      <c r="HL223" s="261"/>
      <c r="HM223" s="261"/>
      <c r="HN223" s="259"/>
      <c r="HO223" s="259"/>
      <c r="HP223" s="259"/>
      <c r="HQ223" s="259"/>
      <c r="HR223" s="259"/>
      <c r="HS223" s="259"/>
      <c r="HT223" s="259"/>
      <c r="HU223" s="259"/>
      <c r="HV223" s="259"/>
      <c r="HW223" s="259"/>
      <c r="HZ223" s="260">
        <v>-264211784</v>
      </c>
      <c r="IA223" s="260">
        <v>-261283799</v>
      </c>
      <c r="IB223" s="260"/>
      <c r="IC223" s="260">
        <v>-261283799</v>
      </c>
      <c r="ID223" s="260"/>
      <c r="IE223" s="260">
        <v>-261283799</v>
      </c>
      <c r="IF223" s="260"/>
      <c r="IG223" s="260"/>
      <c r="IH223" s="260"/>
      <c r="II223" s="285">
        <v>-239427703</v>
      </c>
      <c r="IJ223" s="260"/>
      <c r="IK223" s="260"/>
      <c r="IL223" s="260"/>
      <c r="IM223" s="260"/>
      <c r="IN223" s="260">
        <f>IA223</f>
        <v>-261283799</v>
      </c>
      <c r="IO223" s="260"/>
      <c r="IP223" s="260"/>
      <c r="IQ223" s="260"/>
      <c r="IR223" s="260"/>
      <c r="IS223" s="261"/>
      <c r="IT223" s="261"/>
      <c r="IU223" s="259"/>
      <c r="IV223" s="259"/>
      <c r="IW223" s="259"/>
      <c r="IX223" s="259"/>
      <c r="IY223" s="259"/>
      <c r="IZ223" s="259"/>
      <c r="JA223" s="259"/>
      <c r="JB223" s="259"/>
      <c r="JC223" s="262"/>
      <c r="JD223" s="270">
        <f>IF(-IA223&gt;0,IA223,HZ223)</f>
        <v>-261283799</v>
      </c>
      <c r="JE223" s="234"/>
      <c r="JG223" s="260">
        <v>-20747843</v>
      </c>
      <c r="JH223" s="260">
        <f>-22376432</f>
        <v>-22376432</v>
      </c>
      <c r="JI223" s="329"/>
      <c r="JJ223" s="330">
        <v>-20115212</v>
      </c>
      <c r="JK223" s="260"/>
      <c r="JL223" s="260">
        <v>-20115212</v>
      </c>
      <c r="JM223" s="260"/>
      <c r="JN223" s="260"/>
      <c r="JO223" s="260"/>
      <c r="JP223" s="260"/>
      <c r="JQ223" s="260"/>
      <c r="JR223" s="260"/>
      <c r="JS223" s="260"/>
      <c r="JT223" s="260"/>
      <c r="JU223" s="260"/>
      <c r="JV223" s="260"/>
      <c r="JW223" s="260"/>
      <c r="JX223" s="260"/>
      <c r="JY223" s="260"/>
      <c r="JZ223" s="261"/>
      <c r="KA223" s="261"/>
      <c r="KB223" s="259"/>
      <c r="KC223" s="259"/>
      <c r="KD223" s="259"/>
      <c r="KE223" s="259"/>
      <c r="KF223" s="259"/>
      <c r="KG223" s="259"/>
      <c r="KH223" s="259"/>
      <c r="KI223" s="259"/>
      <c r="KJ223" s="262"/>
      <c r="KK223" s="261">
        <f>JH223</f>
        <v>-22376432</v>
      </c>
      <c r="KL223" s="234"/>
      <c r="KN223" s="260">
        <v>-73807856</v>
      </c>
      <c r="KO223" s="260">
        <v>-75377820</v>
      </c>
      <c r="KP223" s="260"/>
      <c r="KQ223" s="260">
        <v>-73322871</v>
      </c>
      <c r="KR223" s="260"/>
      <c r="KS223" s="260">
        <v>-73805608</v>
      </c>
      <c r="KT223" s="260"/>
      <c r="KU223" s="260"/>
      <c r="KV223" s="260"/>
      <c r="KW223" s="260"/>
      <c r="KX223" s="260"/>
      <c r="KY223" s="260"/>
      <c r="KZ223" s="260"/>
      <c r="LA223" s="260"/>
      <c r="LB223" s="260"/>
      <c r="LC223" s="260"/>
      <c r="LD223" s="260"/>
      <c r="LE223" s="260"/>
      <c r="LF223" s="260"/>
      <c r="LG223" s="261"/>
      <c r="LH223" s="261"/>
      <c r="LI223" s="259"/>
      <c r="LJ223" s="259"/>
      <c r="LK223" s="259"/>
      <c r="LL223" s="259"/>
      <c r="LM223" s="259"/>
      <c r="LN223" s="259"/>
      <c r="LO223" s="259"/>
      <c r="LP223" s="259"/>
      <c r="LQ223" s="259"/>
      <c r="LR223" s="261">
        <f>KO223</f>
        <v>-75377820</v>
      </c>
      <c r="LS223" s="618">
        <f>LR223-KS223</f>
        <v>-1572212</v>
      </c>
      <c r="LU223" s="260">
        <v>-154586844</v>
      </c>
      <c r="LV223" s="260">
        <v>-162970924</v>
      </c>
      <c r="LW223" s="260"/>
      <c r="LX223" s="260">
        <v>-154392084</v>
      </c>
      <c r="LY223" s="260"/>
      <c r="LZ223" s="260">
        <v>-154392084</v>
      </c>
      <c r="MA223" s="260"/>
      <c r="MB223" s="260"/>
      <c r="MC223" s="260"/>
      <c r="MD223" s="260"/>
      <c r="ME223" s="260"/>
      <c r="MF223" s="260"/>
      <c r="MG223" s="260"/>
      <c r="MH223" s="260"/>
      <c r="MI223" s="260"/>
      <c r="MJ223" s="260"/>
      <c r="MK223" s="260"/>
      <c r="ML223" s="260"/>
      <c r="MM223" s="260"/>
      <c r="MN223" s="261"/>
      <c r="MO223" s="261"/>
      <c r="MP223" s="259"/>
      <c r="MQ223" s="259"/>
      <c r="MR223" s="259"/>
      <c r="MS223" s="259"/>
      <c r="MT223" s="259"/>
      <c r="MU223" s="259"/>
      <c r="MV223" s="259"/>
      <c r="MW223" s="259"/>
      <c r="MX223" s="259"/>
      <c r="MY223" s="261">
        <f>LV223</f>
        <v>-162970924</v>
      </c>
      <c r="MZ223" s="618">
        <f>MY223-LZ223</f>
        <v>-8578840</v>
      </c>
      <c r="NB223" s="260">
        <v>-157193298</v>
      </c>
      <c r="NC223" s="260"/>
      <c r="ND223" s="260"/>
      <c r="NE223" s="260">
        <v>-156764784</v>
      </c>
      <c r="NF223" s="260"/>
      <c r="NG223" s="260"/>
      <c r="NH223" s="260"/>
      <c r="NI223" s="260"/>
      <c r="NJ223" s="260"/>
      <c r="NK223" s="260"/>
      <c r="NL223" s="260"/>
      <c r="NM223" s="260"/>
      <c r="NN223" s="260"/>
      <c r="NO223" s="260"/>
      <c r="NP223" s="260"/>
      <c r="NQ223" s="260"/>
      <c r="NR223" s="260"/>
      <c r="NS223" s="260"/>
      <c r="NT223" s="260"/>
      <c r="NU223" s="261"/>
      <c r="NV223" s="261"/>
      <c r="NW223" s="259"/>
      <c r="NX223" s="259"/>
      <c r="NY223" s="259"/>
      <c r="NZ223" s="259"/>
      <c r="OA223" s="259"/>
      <c r="OB223" s="259"/>
      <c r="OC223" s="259"/>
      <c r="OD223" s="259"/>
      <c r="OE223" s="259"/>
      <c r="OF223" s="261">
        <f>NB223</f>
        <v>-157193298</v>
      </c>
      <c r="OI223" s="260">
        <v>-210219767</v>
      </c>
      <c r="OJ223" s="260">
        <v>-219458679</v>
      </c>
      <c r="OK223" s="260"/>
      <c r="OL223" s="260">
        <v>-210211636</v>
      </c>
      <c r="OM223" s="260"/>
      <c r="ON223" s="260"/>
      <c r="OO223" s="260"/>
      <c r="OP223" s="260"/>
      <c r="OQ223" s="260"/>
      <c r="OR223" s="260"/>
      <c r="OS223" s="260"/>
      <c r="OT223" s="260"/>
      <c r="OU223" s="260"/>
      <c r="OV223" s="260"/>
      <c r="OW223" s="260"/>
      <c r="OX223" s="260"/>
      <c r="OY223" s="260"/>
      <c r="OZ223" s="260"/>
      <c r="PA223" s="260"/>
      <c r="PB223" s="261"/>
      <c r="PC223" s="261"/>
      <c r="PD223" s="259"/>
      <c r="PE223" s="259"/>
      <c r="PF223" s="259"/>
      <c r="PG223" s="259"/>
      <c r="PH223" s="259"/>
      <c r="PI223" s="259"/>
      <c r="PJ223" s="259"/>
      <c r="PK223" s="259"/>
      <c r="PL223" s="259"/>
      <c r="PM223" s="261">
        <f>OJ223</f>
        <v>-219458679</v>
      </c>
      <c r="PP223" s="260">
        <v>-242639878</v>
      </c>
      <c r="PQ223" s="260"/>
      <c r="PR223" s="260"/>
      <c r="PS223" s="260"/>
      <c r="PT223" s="260"/>
      <c r="PU223" s="260"/>
      <c r="PV223" s="260"/>
      <c r="PW223" s="260"/>
      <c r="PX223" s="260"/>
      <c r="PY223" s="260"/>
      <c r="PZ223" s="260"/>
      <c r="QA223" s="260"/>
      <c r="QB223" s="260"/>
      <c r="QC223" s="260"/>
      <c r="QD223" s="260"/>
      <c r="QE223" s="260"/>
      <c r="QF223" s="260"/>
      <c r="QG223" s="260"/>
      <c r="QH223" s="260"/>
      <c r="QI223" s="261"/>
      <c r="QJ223" s="261"/>
      <c r="QK223" s="259"/>
      <c r="QL223" s="259"/>
      <c r="QM223" s="259"/>
      <c r="QN223" s="259"/>
      <c r="QO223" s="259"/>
      <c r="QP223" s="259"/>
      <c r="QQ223" s="259"/>
      <c r="QR223" s="259"/>
      <c r="QS223" s="259"/>
      <c r="QT223" s="260">
        <v>-242639878</v>
      </c>
      <c r="QU223" s="235"/>
      <c r="QV223" s="235"/>
      <c r="QW223" s="260"/>
      <c r="QX223" s="260"/>
      <c r="QY223" s="260"/>
      <c r="QZ223" s="260"/>
      <c r="RA223" s="260"/>
      <c r="RB223" s="260"/>
      <c r="RC223" s="260"/>
      <c r="RD223" s="260"/>
      <c r="RE223" s="260"/>
      <c r="RF223" s="260"/>
      <c r="RG223" s="260"/>
      <c r="RH223" s="260"/>
      <c r="RI223" s="260"/>
      <c r="RJ223" s="260"/>
      <c r="RK223" s="260"/>
      <c r="RL223" s="260"/>
      <c r="RM223" s="260"/>
      <c r="RN223" s="260"/>
      <c r="RO223" s="260"/>
      <c r="RP223" s="261"/>
      <c r="RQ223" s="261"/>
      <c r="RR223" s="259"/>
      <c r="RS223" s="259"/>
      <c r="RT223" s="259"/>
      <c r="RU223" s="259"/>
      <c r="RV223" s="259"/>
      <c r="RW223" s="259"/>
      <c r="RX223" s="259"/>
      <c r="RY223" s="259"/>
      <c r="RZ223" s="259"/>
      <c r="SA223" s="259"/>
    </row>
    <row r="224" spans="1:495" s="282" customFormat="1" ht="15" hidden="1" customHeight="1" outlineLevel="1">
      <c r="A224" s="607">
        <f t="shared" si="1028"/>
        <v>212</v>
      </c>
      <c r="B224" s="264" t="s">
        <v>345</v>
      </c>
      <c r="C224" s="262"/>
      <c r="D224" s="260"/>
      <c r="E224" s="260"/>
      <c r="F224" s="260"/>
      <c r="G224" s="261"/>
      <c r="H224" s="261"/>
      <c r="I224" s="261"/>
      <c r="J224" s="261"/>
      <c r="K224" s="261"/>
      <c r="L224" s="259"/>
      <c r="M224" s="259"/>
      <c r="N224" s="259"/>
      <c r="O224" s="259"/>
      <c r="P224" s="259"/>
      <c r="Q224" s="259"/>
      <c r="R224" s="259"/>
      <c r="S224" s="259"/>
      <c r="T224" s="259"/>
      <c r="U224" s="259"/>
      <c r="V224" s="259"/>
      <c r="W224" s="259"/>
      <c r="X224" s="259">
        <f>C224</f>
        <v>0</v>
      </c>
      <c r="Y224" s="259"/>
      <c r="Z224" s="259"/>
      <c r="AA224" s="259"/>
      <c r="AB224" s="259"/>
      <c r="AC224" s="259"/>
      <c r="AD224" s="259"/>
      <c r="AE224" s="259"/>
      <c r="AF224" s="259"/>
      <c r="AG224" s="259">
        <f>E224</f>
        <v>0</v>
      </c>
      <c r="AH224" s="281"/>
      <c r="AI224" s="281"/>
      <c r="AJ224" s="260"/>
      <c r="AK224" s="260"/>
      <c r="AL224" s="260"/>
      <c r="AM224" s="260"/>
      <c r="AN224" s="260"/>
      <c r="AO224" s="260"/>
      <c r="AP224" s="260"/>
      <c r="AQ224" s="260"/>
      <c r="AR224" s="260"/>
      <c r="AS224" s="260"/>
      <c r="AT224" s="260"/>
      <c r="AU224" s="260"/>
      <c r="AV224" s="260"/>
      <c r="AW224" s="260"/>
      <c r="AX224" s="260"/>
      <c r="AY224" s="260"/>
      <c r="AZ224" s="260"/>
      <c r="BA224" s="260"/>
      <c r="BB224" s="260"/>
      <c r="BC224" s="261"/>
      <c r="BD224" s="261"/>
      <c r="BE224" s="259"/>
      <c r="BF224" s="259"/>
      <c r="BG224" s="259"/>
      <c r="BH224" s="259"/>
      <c r="BI224" s="259">
        <f>AJ224</f>
        <v>0</v>
      </c>
      <c r="BJ224" s="259"/>
      <c r="BK224" s="259"/>
      <c r="BL224" s="259"/>
      <c r="BM224" s="259"/>
      <c r="BN224" s="259">
        <f>AY224</f>
        <v>0</v>
      </c>
      <c r="BO224" s="281"/>
      <c r="BP224" s="281"/>
      <c r="BQ224" s="260"/>
      <c r="BR224" s="260"/>
      <c r="BS224" s="260"/>
      <c r="BT224" s="260"/>
      <c r="BU224" s="260"/>
      <c r="BV224" s="260"/>
      <c r="BW224" s="260"/>
      <c r="BX224" s="260"/>
      <c r="BY224" s="260"/>
      <c r="BZ224" s="260"/>
      <c r="CA224" s="260"/>
      <c r="CB224" s="260"/>
      <c r="CC224" s="260"/>
      <c r="CD224" s="260"/>
      <c r="CE224" s="260"/>
      <c r="CF224" s="260"/>
      <c r="CG224" s="260"/>
      <c r="CH224" s="260"/>
      <c r="CI224" s="260"/>
      <c r="CJ224" s="261"/>
      <c r="CK224" s="261"/>
      <c r="CL224" s="259"/>
      <c r="CM224" s="259"/>
      <c r="CN224" s="259"/>
      <c r="CO224" s="259"/>
      <c r="CP224" s="259">
        <f>BQ224</f>
        <v>0</v>
      </c>
      <c r="CQ224" s="259"/>
      <c r="CR224" s="259"/>
      <c r="CS224" s="259"/>
      <c r="CT224" s="259"/>
      <c r="CU224" s="259">
        <f>CG224</f>
        <v>0</v>
      </c>
      <c r="CV224" s="281"/>
      <c r="CW224" s="281"/>
      <c r="CX224" s="260"/>
      <c r="CY224" s="260"/>
      <c r="CZ224" s="260"/>
      <c r="DA224" s="260"/>
      <c r="DB224" s="260"/>
      <c r="DC224" s="260"/>
      <c r="DD224" s="260"/>
      <c r="DE224" s="260"/>
      <c r="DF224" s="260"/>
      <c r="DG224" s="260"/>
      <c r="DH224" s="260"/>
      <c r="DI224" s="260"/>
      <c r="DJ224" s="260"/>
      <c r="DK224" s="260"/>
      <c r="DL224" s="260"/>
      <c r="DM224" s="260"/>
      <c r="DN224" s="260"/>
      <c r="DO224" s="260"/>
      <c r="DP224" s="260"/>
      <c r="DQ224" s="261"/>
      <c r="DR224" s="261"/>
      <c r="DS224" s="259"/>
      <c r="DT224" s="259"/>
      <c r="DU224" s="259"/>
      <c r="DV224" s="259"/>
      <c r="DW224" s="259">
        <f>CX224</f>
        <v>0</v>
      </c>
      <c r="DX224" s="259"/>
      <c r="DY224" s="259"/>
      <c r="DZ224" s="259"/>
      <c r="EA224" s="259"/>
      <c r="EB224" s="259">
        <f>DN224</f>
        <v>0</v>
      </c>
      <c r="EC224" s="281"/>
      <c r="ED224" s="281"/>
      <c r="EE224" s="260"/>
      <c r="EF224" s="260"/>
      <c r="EG224" s="260"/>
      <c r="EH224" s="260"/>
      <c r="EI224" s="260"/>
      <c r="EJ224" s="260"/>
      <c r="EK224" s="260"/>
      <c r="EL224" s="260"/>
      <c r="EM224" s="260"/>
      <c r="EN224" s="260"/>
      <c r="EO224" s="260"/>
      <c r="EP224" s="260"/>
      <c r="EQ224" s="260"/>
      <c r="ER224" s="260"/>
      <c r="ES224" s="260"/>
      <c r="ET224" s="260"/>
      <c r="EU224" s="260"/>
      <c r="EV224" s="260"/>
      <c r="EW224" s="260"/>
      <c r="EX224" s="261"/>
      <c r="EY224" s="261"/>
      <c r="EZ224" s="259"/>
      <c r="FA224" s="259"/>
      <c r="FB224" s="259"/>
      <c r="FC224" s="259"/>
      <c r="FD224" s="259">
        <f>EE224</f>
        <v>0</v>
      </c>
      <c r="FE224" s="259"/>
      <c r="FF224" s="259"/>
      <c r="FG224" s="259"/>
      <c r="FH224" s="259"/>
      <c r="FI224" s="259">
        <f>EV224</f>
        <v>0</v>
      </c>
      <c r="FJ224" s="281"/>
      <c r="FK224" s="281"/>
      <c r="FL224" s="260"/>
      <c r="FM224" s="260"/>
      <c r="FN224" s="260"/>
      <c r="FO224" s="260"/>
      <c r="FP224" s="260"/>
      <c r="FQ224" s="260"/>
      <c r="FR224" s="260"/>
      <c r="FS224" s="260"/>
      <c r="FT224" s="260"/>
      <c r="FU224" s="260"/>
      <c r="FV224" s="260"/>
      <c r="FW224" s="260"/>
      <c r="FX224" s="260"/>
      <c r="FY224" s="260"/>
      <c r="FZ224" s="260"/>
      <c r="GA224" s="260"/>
      <c r="GB224" s="260"/>
      <c r="GC224" s="260"/>
      <c r="GD224" s="260"/>
      <c r="GE224" s="261"/>
      <c r="GF224" s="261"/>
      <c r="GG224" s="259"/>
      <c r="GH224" s="259"/>
      <c r="GI224" s="259"/>
      <c r="GJ224" s="259"/>
      <c r="GK224" s="259">
        <f>FL224</f>
        <v>0</v>
      </c>
      <c r="GL224" s="259"/>
      <c r="GM224" s="259"/>
      <c r="GN224" s="259"/>
      <c r="GO224" s="259"/>
      <c r="GP224" s="259">
        <f>GC224</f>
        <v>0</v>
      </c>
      <c r="GQ224" s="281"/>
      <c r="GR224" s="281"/>
      <c r="GS224" s="260"/>
      <c r="GT224" s="260"/>
      <c r="GU224" s="260"/>
      <c r="GV224" s="260"/>
      <c r="GW224" s="260"/>
      <c r="GX224" s="260"/>
      <c r="GY224" s="260"/>
      <c r="GZ224" s="260"/>
      <c r="HA224" s="260"/>
      <c r="HB224" s="260"/>
      <c r="HC224" s="260"/>
      <c r="HD224" s="260"/>
      <c r="HE224" s="260"/>
      <c r="HF224" s="260"/>
      <c r="HG224" s="260"/>
      <c r="HH224" s="260"/>
      <c r="HI224" s="260"/>
      <c r="HJ224" s="260"/>
      <c r="HK224" s="260"/>
      <c r="HL224" s="261"/>
      <c r="HM224" s="261"/>
      <c r="HN224" s="259"/>
      <c r="HO224" s="259"/>
      <c r="HP224" s="259"/>
      <c r="HQ224" s="259"/>
      <c r="HR224" s="259"/>
      <c r="HS224" s="259"/>
      <c r="HT224" s="259"/>
      <c r="HU224" s="259"/>
      <c r="HV224" s="259"/>
      <c r="HW224" s="259"/>
      <c r="HZ224" s="260"/>
      <c r="IA224" s="260"/>
      <c r="IB224" s="260"/>
      <c r="IC224" s="260"/>
      <c r="ID224" s="260"/>
      <c r="IE224" s="260"/>
      <c r="IF224" s="260"/>
      <c r="IG224" s="260"/>
      <c r="IH224" s="260"/>
      <c r="II224" s="285"/>
      <c r="IJ224" s="260"/>
      <c r="IK224" s="260"/>
      <c r="IL224" s="260"/>
      <c r="IM224" s="260"/>
      <c r="IN224" s="260"/>
      <c r="IO224" s="260"/>
      <c r="IP224" s="260"/>
      <c r="IQ224" s="260"/>
      <c r="IR224" s="260"/>
      <c r="IS224" s="261"/>
      <c r="IT224" s="261"/>
      <c r="IU224" s="259"/>
      <c r="IV224" s="259"/>
      <c r="IW224" s="259"/>
      <c r="IX224" s="259"/>
      <c r="IY224" s="259">
        <f>HZ224</f>
        <v>0</v>
      </c>
      <c r="IZ224" s="259"/>
      <c r="JA224" s="259"/>
      <c r="JB224" s="259"/>
      <c r="JC224" s="262"/>
      <c r="JD224" s="261">
        <f>IA224</f>
        <v>0</v>
      </c>
      <c r="JE224" s="234"/>
      <c r="JG224" s="260"/>
      <c r="JH224" s="260"/>
      <c r="JI224" s="260"/>
      <c r="JJ224" s="330"/>
      <c r="JK224" s="260"/>
      <c r="JL224" s="260"/>
      <c r="JM224" s="260"/>
      <c r="JN224" s="260"/>
      <c r="JO224" s="260"/>
      <c r="JP224" s="260"/>
      <c r="JQ224" s="260"/>
      <c r="JR224" s="260"/>
      <c r="JS224" s="260"/>
      <c r="JT224" s="260"/>
      <c r="JU224" s="260"/>
      <c r="JV224" s="260"/>
      <c r="JW224" s="260"/>
      <c r="JX224" s="260"/>
      <c r="JY224" s="260"/>
      <c r="JZ224" s="261"/>
      <c r="KA224" s="261"/>
      <c r="KB224" s="259"/>
      <c r="KC224" s="259"/>
      <c r="KD224" s="259"/>
      <c r="KE224" s="259"/>
      <c r="KF224" s="259">
        <f>JG224</f>
        <v>0</v>
      </c>
      <c r="KG224" s="259"/>
      <c r="KH224" s="259"/>
      <c r="KI224" s="259"/>
      <c r="KJ224" s="262"/>
      <c r="KK224" s="261">
        <f>JX224</f>
        <v>0</v>
      </c>
      <c r="KL224" s="234"/>
      <c r="KN224" s="260"/>
      <c r="KO224" s="260"/>
      <c r="KP224" s="260"/>
      <c r="KQ224" s="260"/>
      <c r="KR224" s="260"/>
      <c r="KS224" s="260"/>
      <c r="KT224" s="260"/>
      <c r="KU224" s="260"/>
      <c r="KV224" s="260"/>
      <c r="KW224" s="260"/>
      <c r="KX224" s="260"/>
      <c r="KY224" s="260"/>
      <c r="KZ224" s="260"/>
      <c r="LA224" s="260"/>
      <c r="LB224" s="260"/>
      <c r="LC224" s="260"/>
      <c r="LD224" s="260"/>
      <c r="LE224" s="260"/>
      <c r="LF224" s="260"/>
      <c r="LG224" s="261"/>
      <c r="LH224" s="261"/>
      <c r="LI224" s="259"/>
      <c r="LJ224" s="259"/>
      <c r="LK224" s="259"/>
      <c r="LL224" s="259"/>
      <c r="LM224" s="259">
        <f>KN224</f>
        <v>0</v>
      </c>
      <c r="LN224" s="259"/>
      <c r="LO224" s="259"/>
      <c r="LP224" s="259"/>
      <c r="LQ224" s="259"/>
      <c r="LR224" s="261">
        <f>LD224</f>
        <v>0</v>
      </c>
      <c r="LU224" s="260"/>
      <c r="LV224" s="260"/>
      <c r="LW224" s="260"/>
      <c r="LX224" s="260"/>
      <c r="LY224" s="260"/>
      <c r="LZ224" s="260"/>
      <c r="MA224" s="260"/>
      <c r="MB224" s="260"/>
      <c r="MC224" s="260"/>
      <c r="MD224" s="260"/>
      <c r="ME224" s="260"/>
      <c r="MF224" s="260"/>
      <c r="MG224" s="260"/>
      <c r="MH224" s="260"/>
      <c r="MI224" s="260"/>
      <c r="MJ224" s="260"/>
      <c r="MK224" s="260"/>
      <c r="ML224" s="260"/>
      <c r="MM224" s="260"/>
      <c r="MN224" s="261"/>
      <c r="MO224" s="261"/>
      <c r="MP224" s="259"/>
      <c r="MQ224" s="259"/>
      <c r="MR224" s="259"/>
      <c r="MS224" s="259"/>
      <c r="MT224" s="259">
        <f>LU224</f>
        <v>0</v>
      </c>
      <c r="MU224" s="259"/>
      <c r="MV224" s="259"/>
      <c r="MW224" s="259"/>
      <c r="MX224" s="259"/>
      <c r="MY224" s="270">
        <f>MK224</f>
        <v>0</v>
      </c>
      <c r="NB224" s="260"/>
      <c r="NC224" s="260"/>
      <c r="ND224" s="260"/>
      <c r="NE224" s="260"/>
      <c r="NF224" s="260"/>
      <c r="NG224" s="260"/>
      <c r="NH224" s="260"/>
      <c r="NI224" s="260"/>
      <c r="NJ224" s="260"/>
      <c r="NK224" s="260"/>
      <c r="NL224" s="260"/>
      <c r="NM224" s="260"/>
      <c r="NN224" s="260"/>
      <c r="NO224" s="260"/>
      <c r="NP224" s="260"/>
      <c r="NQ224" s="260"/>
      <c r="NR224" s="260"/>
      <c r="NS224" s="260"/>
      <c r="NT224" s="260"/>
      <c r="NU224" s="261"/>
      <c r="NV224" s="261"/>
      <c r="NW224" s="259"/>
      <c r="NX224" s="259"/>
      <c r="NY224" s="259"/>
      <c r="NZ224" s="259"/>
      <c r="OA224" s="259">
        <f>NB224</f>
        <v>0</v>
      </c>
      <c r="OB224" s="259"/>
      <c r="OC224" s="259"/>
      <c r="OD224" s="259"/>
      <c r="OE224" s="259"/>
      <c r="OF224" s="261">
        <f>NS224</f>
        <v>0</v>
      </c>
      <c r="OI224" s="260"/>
      <c r="OJ224" s="260"/>
      <c r="OK224" s="260"/>
      <c r="OL224" s="260"/>
      <c r="OM224" s="260"/>
      <c r="ON224" s="260"/>
      <c r="OO224" s="260"/>
      <c r="OP224" s="260"/>
      <c r="OQ224" s="260"/>
      <c r="OR224" s="260"/>
      <c r="OS224" s="260"/>
      <c r="OT224" s="260"/>
      <c r="OU224" s="260"/>
      <c r="OV224" s="260"/>
      <c r="OW224" s="260"/>
      <c r="OX224" s="260"/>
      <c r="OY224" s="260"/>
      <c r="OZ224" s="260"/>
      <c r="PA224" s="260"/>
      <c r="PB224" s="261"/>
      <c r="PC224" s="261"/>
      <c r="PD224" s="259"/>
      <c r="PE224" s="259"/>
      <c r="PF224" s="259"/>
      <c r="PG224" s="259"/>
      <c r="PH224" s="259">
        <f>OI224</f>
        <v>0</v>
      </c>
      <c r="PI224" s="259"/>
      <c r="PJ224" s="259"/>
      <c r="PK224" s="259"/>
      <c r="PL224" s="259"/>
      <c r="PM224" s="261">
        <f>OZ224</f>
        <v>0</v>
      </c>
      <c r="PP224" s="260"/>
      <c r="PQ224" s="260"/>
      <c r="PR224" s="260"/>
      <c r="PS224" s="260"/>
      <c r="PT224" s="260"/>
      <c r="PU224" s="260"/>
      <c r="PV224" s="260"/>
      <c r="PW224" s="260"/>
      <c r="PX224" s="260"/>
      <c r="PY224" s="260"/>
      <c r="PZ224" s="260"/>
      <c r="QA224" s="260"/>
      <c r="QB224" s="260"/>
      <c r="QC224" s="260"/>
      <c r="QD224" s="260"/>
      <c r="QE224" s="260"/>
      <c r="QF224" s="260"/>
      <c r="QG224" s="260"/>
      <c r="QH224" s="260"/>
      <c r="QI224" s="261"/>
      <c r="QJ224" s="261"/>
      <c r="QK224" s="259"/>
      <c r="QL224" s="259"/>
      <c r="QM224" s="259"/>
      <c r="QN224" s="259"/>
      <c r="QO224" s="259">
        <f>PP224</f>
        <v>0</v>
      </c>
      <c r="QP224" s="259"/>
      <c r="QQ224" s="259"/>
      <c r="QR224" s="259"/>
      <c r="QS224" s="259"/>
      <c r="QT224" s="259">
        <f>QF224</f>
        <v>0</v>
      </c>
      <c r="QU224" s="235"/>
      <c r="QV224" s="235"/>
      <c r="QW224" s="260"/>
      <c r="QX224" s="260"/>
      <c r="QY224" s="260"/>
      <c r="QZ224" s="260"/>
      <c r="RA224" s="260"/>
      <c r="RB224" s="260"/>
      <c r="RC224" s="260"/>
      <c r="RD224" s="260"/>
      <c r="RE224" s="260"/>
      <c r="RF224" s="260"/>
      <c r="RG224" s="260"/>
      <c r="RH224" s="260"/>
      <c r="RI224" s="260"/>
      <c r="RJ224" s="260"/>
      <c r="RK224" s="260"/>
      <c r="RL224" s="260"/>
      <c r="RM224" s="260"/>
      <c r="RN224" s="260"/>
      <c r="RO224" s="260"/>
      <c r="RP224" s="261"/>
      <c r="RQ224" s="261"/>
      <c r="RR224" s="259"/>
      <c r="RS224" s="259"/>
      <c r="RT224" s="259"/>
      <c r="RU224" s="259"/>
      <c r="RV224" s="259">
        <f>QW224</f>
        <v>0</v>
      </c>
      <c r="RW224" s="259"/>
      <c r="RX224" s="259"/>
      <c r="RY224" s="259"/>
      <c r="RZ224" s="259"/>
      <c r="SA224" s="259">
        <f>RN224</f>
        <v>0</v>
      </c>
    </row>
    <row r="225" spans="1:495" ht="14.25" hidden="1" customHeight="1" outlineLevel="1">
      <c r="A225" s="603">
        <f t="shared" si="1028"/>
        <v>213</v>
      </c>
      <c r="B225" s="265"/>
      <c r="C225" s="335"/>
      <c r="D225" s="336"/>
      <c r="E225" s="336"/>
      <c r="F225" s="336"/>
      <c r="G225" s="269"/>
      <c r="H225" s="269"/>
      <c r="I225" s="269"/>
      <c r="J225" s="269"/>
      <c r="K225" s="269"/>
      <c r="L225" s="266"/>
      <c r="M225" s="266"/>
      <c r="N225" s="266"/>
      <c r="O225" s="266"/>
      <c r="P225" s="266"/>
      <c r="Q225" s="266"/>
      <c r="R225" s="266"/>
      <c r="S225" s="266"/>
      <c r="T225" s="266"/>
      <c r="U225" s="266"/>
      <c r="V225" s="266"/>
      <c r="W225" s="266"/>
      <c r="X225" s="266"/>
      <c r="Y225" s="266"/>
      <c r="Z225" s="266"/>
      <c r="AA225" s="266"/>
      <c r="AB225" s="266"/>
      <c r="AC225" s="266"/>
      <c r="AD225" s="266"/>
      <c r="AE225" s="266"/>
      <c r="AF225" s="266"/>
      <c r="AG225" s="266"/>
      <c r="AH225" s="255"/>
      <c r="AI225" s="255"/>
      <c r="AJ225" s="336"/>
      <c r="AK225" s="336"/>
      <c r="AL225" s="336"/>
      <c r="AM225" s="336"/>
      <c r="AN225" s="336"/>
      <c r="AO225" s="336"/>
      <c r="AP225" s="336"/>
      <c r="AQ225" s="336"/>
      <c r="AR225" s="336"/>
      <c r="AS225" s="336"/>
      <c r="AT225" s="336"/>
      <c r="AU225" s="336"/>
      <c r="AV225" s="336"/>
      <c r="AW225" s="336"/>
      <c r="AX225" s="336"/>
      <c r="AY225" s="336"/>
      <c r="AZ225" s="336"/>
      <c r="BA225" s="336"/>
      <c r="BB225" s="336"/>
      <c r="BC225" s="269"/>
      <c r="BD225" s="269"/>
      <c r="BE225" s="266"/>
      <c r="BF225" s="266"/>
      <c r="BG225" s="266"/>
      <c r="BH225" s="266"/>
      <c r="BI225" s="266"/>
      <c r="BJ225" s="266"/>
      <c r="BK225" s="266"/>
      <c r="BL225" s="266"/>
      <c r="BM225" s="266"/>
      <c r="BN225" s="266"/>
      <c r="BO225" s="255"/>
      <c r="BP225" s="255"/>
      <c r="BQ225" s="336"/>
      <c r="BR225" s="336"/>
      <c r="BS225" s="336"/>
      <c r="BT225" s="336"/>
      <c r="BU225" s="336"/>
      <c r="BV225" s="336"/>
      <c r="BW225" s="336"/>
      <c r="BX225" s="336"/>
      <c r="BY225" s="336"/>
      <c r="BZ225" s="336"/>
      <c r="CA225" s="336"/>
      <c r="CB225" s="336"/>
      <c r="CC225" s="336"/>
      <c r="CD225" s="336"/>
      <c r="CE225" s="336"/>
      <c r="CF225" s="336"/>
      <c r="CG225" s="336"/>
      <c r="CH225" s="336"/>
      <c r="CI225" s="336"/>
      <c r="CJ225" s="269"/>
      <c r="CK225" s="269"/>
      <c r="CL225" s="266"/>
      <c r="CM225" s="266"/>
      <c r="CN225" s="266"/>
      <c r="CO225" s="266"/>
      <c r="CP225" s="266"/>
      <c r="CQ225" s="266"/>
      <c r="CR225" s="266"/>
      <c r="CS225" s="266"/>
      <c r="CT225" s="266"/>
      <c r="CU225" s="266"/>
      <c r="CV225" s="255"/>
      <c r="CW225" s="255"/>
      <c r="CX225" s="336"/>
      <c r="CY225" s="336"/>
      <c r="CZ225" s="336"/>
      <c r="DA225" s="336"/>
      <c r="DB225" s="336"/>
      <c r="DC225" s="336"/>
      <c r="DD225" s="336"/>
      <c r="DE225" s="336"/>
      <c r="DF225" s="336"/>
      <c r="DG225" s="336"/>
      <c r="DH225" s="336"/>
      <c r="DI225" s="336"/>
      <c r="DJ225" s="336"/>
      <c r="DK225" s="336"/>
      <c r="DL225" s="336"/>
      <c r="DM225" s="336"/>
      <c r="DN225" s="336"/>
      <c r="DO225" s="336"/>
      <c r="DP225" s="336"/>
      <c r="DQ225" s="269"/>
      <c r="DR225" s="269"/>
      <c r="DS225" s="266"/>
      <c r="DT225" s="266"/>
      <c r="DU225" s="266"/>
      <c r="DV225" s="266"/>
      <c r="DW225" s="266"/>
      <c r="DX225" s="266"/>
      <c r="DY225" s="266"/>
      <c r="DZ225" s="266"/>
      <c r="EA225" s="266"/>
      <c r="EB225" s="266"/>
      <c r="EC225" s="255"/>
      <c r="ED225" s="255"/>
      <c r="EE225" s="336"/>
      <c r="EF225" s="336"/>
      <c r="EG225" s="336"/>
      <c r="EH225" s="336"/>
      <c r="EI225" s="336"/>
      <c r="EJ225" s="336"/>
      <c r="EK225" s="336"/>
      <c r="EL225" s="336"/>
      <c r="EM225" s="336"/>
      <c r="EN225" s="336"/>
      <c r="EO225" s="336"/>
      <c r="EP225" s="336"/>
      <c r="EQ225" s="336"/>
      <c r="ER225" s="336"/>
      <c r="ES225" s="336"/>
      <c r="ET225" s="336"/>
      <c r="EU225" s="336"/>
      <c r="EV225" s="336"/>
      <c r="EW225" s="336"/>
      <c r="EX225" s="269"/>
      <c r="EY225" s="269"/>
      <c r="EZ225" s="266"/>
      <c r="FA225" s="266"/>
      <c r="FB225" s="266"/>
      <c r="FC225" s="266"/>
      <c r="FD225" s="266"/>
      <c r="FE225" s="266"/>
      <c r="FF225" s="266"/>
      <c r="FG225" s="266"/>
      <c r="FH225" s="266"/>
      <c r="FI225" s="266"/>
      <c r="FJ225" s="255"/>
      <c r="FK225" s="255"/>
      <c r="FL225" s="336"/>
      <c r="FM225" s="336"/>
      <c r="FN225" s="336"/>
      <c r="FO225" s="336"/>
      <c r="FP225" s="336"/>
      <c r="FQ225" s="336"/>
      <c r="FR225" s="336"/>
      <c r="FS225" s="336"/>
      <c r="FT225" s="336"/>
      <c r="FU225" s="336"/>
      <c r="FV225" s="336"/>
      <c r="FW225" s="336"/>
      <c r="FX225" s="336"/>
      <c r="FY225" s="336"/>
      <c r="FZ225" s="336"/>
      <c r="GA225" s="336"/>
      <c r="GB225" s="336"/>
      <c r="GC225" s="336"/>
      <c r="GD225" s="336"/>
      <c r="GE225" s="269"/>
      <c r="GF225" s="269"/>
      <c r="GG225" s="266"/>
      <c r="GH225" s="266"/>
      <c r="GI225" s="266"/>
      <c r="GJ225" s="266"/>
      <c r="GK225" s="266"/>
      <c r="GL225" s="266"/>
      <c r="GM225" s="266"/>
      <c r="GN225" s="266"/>
      <c r="GO225" s="266"/>
      <c r="GP225" s="266"/>
      <c r="GQ225" s="255"/>
      <c r="GR225" s="255"/>
      <c r="GS225" s="336"/>
      <c r="GT225" s="336"/>
      <c r="GU225" s="336"/>
      <c r="GV225" s="336"/>
      <c r="GW225" s="336"/>
      <c r="GX225" s="336"/>
      <c r="GY225" s="336"/>
      <c r="GZ225" s="336"/>
      <c r="HA225" s="336"/>
      <c r="HB225" s="336"/>
      <c r="HC225" s="336"/>
      <c r="HD225" s="336"/>
      <c r="HE225" s="336"/>
      <c r="HF225" s="336"/>
      <c r="HG225" s="336"/>
      <c r="HH225" s="336"/>
      <c r="HI225" s="336"/>
      <c r="HJ225" s="336"/>
      <c r="HK225" s="336"/>
      <c r="HL225" s="269"/>
      <c r="HM225" s="269"/>
      <c r="HN225" s="266"/>
      <c r="HO225" s="266"/>
      <c r="HP225" s="266"/>
      <c r="HQ225" s="266"/>
      <c r="HR225" s="266"/>
      <c r="HS225" s="266"/>
      <c r="HT225" s="266"/>
      <c r="HU225" s="266"/>
      <c r="HV225" s="266"/>
      <c r="HW225" s="266"/>
      <c r="HZ225" s="336"/>
      <c r="IA225" s="336"/>
      <c r="IB225" s="336"/>
      <c r="IC225" s="336"/>
      <c r="ID225" s="336"/>
      <c r="IE225" s="336"/>
      <c r="IF225" s="336"/>
      <c r="IG225" s="336"/>
      <c r="IH225" s="336"/>
      <c r="II225" s="337"/>
      <c r="IJ225" s="336"/>
      <c r="IK225" s="336"/>
      <c r="IL225" s="336"/>
      <c r="IM225" s="336"/>
      <c r="IN225" s="336"/>
      <c r="IO225" s="336"/>
      <c r="IP225" s="336"/>
      <c r="IQ225" s="336"/>
      <c r="IR225" s="336"/>
      <c r="IS225" s="269"/>
      <c r="IT225" s="269"/>
      <c r="IU225" s="266"/>
      <c r="IV225" s="266"/>
      <c r="IW225" s="266"/>
      <c r="IX225" s="266"/>
      <c r="IY225" s="266"/>
      <c r="IZ225" s="266"/>
      <c r="JA225" s="266"/>
      <c r="JB225" s="266"/>
      <c r="JC225" s="335"/>
      <c r="JD225" s="269"/>
      <c r="JE225" s="234"/>
      <c r="JG225" s="336"/>
      <c r="JH225" s="336"/>
      <c r="JI225" s="336"/>
      <c r="JJ225" s="338"/>
      <c r="JK225" s="336"/>
      <c r="JL225" s="336"/>
      <c r="JM225" s="336"/>
      <c r="JN225" s="336"/>
      <c r="JO225" s="336"/>
      <c r="JP225" s="336"/>
      <c r="JQ225" s="336"/>
      <c r="JR225" s="336"/>
      <c r="JS225" s="336"/>
      <c r="JT225" s="336"/>
      <c r="JU225" s="336"/>
      <c r="JV225" s="336"/>
      <c r="JW225" s="336"/>
      <c r="JX225" s="336"/>
      <c r="JY225" s="336"/>
      <c r="JZ225" s="269"/>
      <c r="KA225" s="269"/>
      <c r="KB225" s="266"/>
      <c r="KC225" s="266"/>
      <c r="KD225" s="266"/>
      <c r="KE225" s="266"/>
      <c r="KF225" s="266"/>
      <c r="KG225" s="266"/>
      <c r="KH225" s="266"/>
      <c r="KI225" s="266"/>
      <c r="KJ225" s="335"/>
      <c r="KK225" s="269"/>
      <c r="KL225" s="234"/>
      <c r="KN225" s="336"/>
      <c r="KO225" s="336"/>
      <c r="KP225" s="336"/>
      <c r="KQ225" s="336"/>
      <c r="KR225" s="336"/>
      <c r="KS225" s="336"/>
      <c r="KT225" s="336"/>
      <c r="KU225" s="336"/>
      <c r="KV225" s="336"/>
      <c r="KW225" s="336"/>
      <c r="KX225" s="336"/>
      <c r="KY225" s="336"/>
      <c r="KZ225" s="336"/>
      <c r="LA225" s="336"/>
      <c r="LB225" s="336"/>
      <c r="LC225" s="336"/>
      <c r="LD225" s="336"/>
      <c r="LE225" s="336"/>
      <c r="LF225" s="336"/>
      <c r="LG225" s="269"/>
      <c r="LH225" s="269"/>
      <c r="LI225" s="266"/>
      <c r="LJ225" s="266"/>
      <c r="LK225" s="266"/>
      <c r="LL225" s="266"/>
      <c r="LM225" s="266"/>
      <c r="LN225" s="266"/>
      <c r="LO225" s="266"/>
      <c r="LP225" s="266"/>
      <c r="LQ225" s="266"/>
      <c r="LR225" s="269"/>
      <c r="LU225" s="336"/>
      <c r="LV225" s="336"/>
      <c r="LW225" s="336"/>
      <c r="LX225" s="336"/>
      <c r="LY225" s="336"/>
      <c r="LZ225" s="336"/>
      <c r="MA225" s="336"/>
      <c r="MB225" s="336"/>
      <c r="MC225" s="336"/>
      <c r="MD225" s="336"/>
      <c r="ME225" s="336"/>
      <c r="MF225" s="336"/>
      <c r="MG225" s="336"/>
      <c r="MH225" s="336"/>
      <c r="MI225" s="336"/>
      <c r="MJ225" s="336"/>
      <c r="MK225" s="336"/>
      <c r="ML225" s="336"/>
      <c r="MM225" s="336"/>
      <c r="MN225" s="269"/>
      <c r="MO225" s="269"/>
      <c r="MP225" s="266"/>
      <c r="MQ225" s="266"/>
      <c r="MR225" s="266"/>
      <c r="MS225" s="266"/>
      <c r="MT225" s="266"/>
      <c r="MU225" s="266"/>
      <c r="MV225" s="266"/>
      <c r="MW225" s="266"/>
      <c r="MX225" s="266"/>
      <c r="MY225" s="269"/>
      <c r="NB225" s="336"/>
      <c r="NC225" s="336"/>
      <c r="ND225" s="336"/>
      <c r="NE225" s="336"/>
      <c r="NF225" s="336"/>
      <c r="NG225" s="336"/>
      <c r="NH225" s="336"/>
      <c r="NI225" s="336"/>
      <c r="NJ225" s="336"/>
      <c r="NK225" s="336"/>
      <c r="NL225" s="336"/>
      <c r="NM225" s="336"/>
      <c r="NN225" s="336"/>
      <c r="NO225" s="336"/>
      <c r="NP225" s="336"/>
      <c r="NQ225" s="336"/>
      <c r="NR225" s="336"/>
      <c r="NS225" s="336"/>
      <c r="NT225" s="336"/>
      <c r="NU225" s="269"/>
      <c r="NV225" s="269"/>
      <c r="NW225" s="266"/>
      <c r="NX225" s="266"/>
      <c r="NY225" s="266"/>
      <c r="NZ225" s="266"/>
      <c r="OA225" s="266"/>
      <c r="OB225" s="266"/>
      <c r="OC225" s="266"/>
      <c r="OD225" s="266"/>
      <c r="OE225" s="266"/>
      <c r="OF225" s="269"/>
      <c r="OI225" s="336"/>
      <c r="OJ225" s="336"/>
      <c r="OK225" s="336"/>
      <c r="OL225" s="336"/>
      <c r="OM225" s="336"/>
      <c r="ON225" s="336"/>
      <c r="OO225" s="336"/>
      <c r="OP225" s="336"/>
      <c r="OQ225" s="336"/>
      <c r="OR225" s="336"/>
      <c r="OS225" s="336"/>
      <c r="OT225" s="336"/>
      <c r="OU225" s="336"/>
      <c r="OV225" s="336"/>
      <c r="OW225" s="336"/>
      <c r="OX225" s="336"/>
      <c r="OY225" s="336"/>
      <c r="OZ225" s="336"/>
      <c r="PA225" s="336"/>
      <c r="PB225" s="269"/>
      <c r="PC225" s="269"/>
      <c r="PD225" s="266"/>
      <c r="PE225" s="266"/>
      <c r="PF225" s="266"/>
      <c r="PG225" s="266"/>
      <c r="PH225" s="266"/>
      <c r="PI225" s="266"/>
      <c r="PJ225" s="266"/>
      <c r="PK225" s="266"/>
      <c r="PL225" s="266"/>
      <c r="PM225" s="269"/>
      <c r="PP225" s="336"/>
      <c r="PQ225" s="336"/>
      <c r="PR225" s="336"/>
      <c r="PS225" s="336"/>
      <c r="PT225" s="336"/>
      <c r="PU225" s="336"/>
      <c r="PV225" s="336"/>
      <c r="PW225" s="336"/>
      <c r="PX225" s="336"/>
      <c r="PY225" s="336"/>
      <c r="PZ225" s="336"/>
      <c r="QA225" s="336"/>
      <c r="QB225" s="336"/>
      <c r="QC225" s="336"/>
      <c r="QD225" s="336"/>
      <c r="QE225" s="336"/>
      <c r="QF225" s="336"/>
      <c r="QG225" s="336"/>
      <c r="QH225" s="336"/>
      <c r="QI225" s="269"/>
      <c r="QJ225" s="269"/>
      <c r="QK225" s="266"/>
      <c r="QL225" s="266"/>
      <c r="QM225" s="266"/>
      <c r="QN225" s="266"/>
      <c r="QO225" s="266"/>
      <c r="QP225" s="266"/>
      <c r="QQ225" s="266"/>
      <c r="QR225" s="266"/>
      <c r="QS225" s="266"/>
      <c r="QT225" s="266"/>
      <c r="QU225" s="235"/>
      <c r="QV225" s="235"/>
      <c r="QW225" s="336"/>
      <c r="QX225" s="336"/>
      <c r="QY225" s="336"/>
      <c r="QZ225" s="336"/>
      <c r="RA225" s="336"/>
      <c r="RB225" s="336"/>
      <c r="RC225" s="336"/>
      <c r="RD225" s="336"/>
      <c r="RE225" s="336"/>
      <c r="RF225" s="336"/>
      <c r="RG225" s="336"/>
      <c r="RH225" s="336"/>
      <c r="RI225" s="336"/>
      <c r="RJ225" s="336"/>
      <c r="RK225" s="336"/>
      <c r="RL225" s="336"/>
      <c r="RM225" s="336"/>
      <c r="RN225" s="336"/>
      <c r="RO225" s="336"/>
      <c r="RP225" s="269"/>
      <c r="RQ225" s="269"/>
      <c r="RR225" s="266"/>
      <c r="RS225" s="266"/>
      <c r="RT225" s="266"/>
      <c r="RU225" s="266"/>
      <c r="RV225" s="266"/>
      <c r="RW225" s="266"/>
      <c r="RX225" s="266"/>
      <c r="RY225" s="266"/>
      <c r="RZ225" s="266"/>
      <c r="SA225" s="266"/>
    </row>
    <row r="226" spans="1:495" s="485" customFormat="1" ht="15" collapsed="1">
      <c r="A226" s="607">
        <f t="shared" si="1028"/>
        <v>214</v>
      </c>
      <c r="B226" s="483" t="s">
        <v>150</v>
      </c>
      <c r="C226" s="495">
        <f>SUM(C218:C225)</f>
        <v>0</v>
      </c>
      <c r="D226" s="496">
        <f t="shared" ref="D226:AG226" si="1380">SUM(D223:D224)</f>
        <v>0</v>
      </c>
      <c r="E226" s="496">
        <f t="shared" si="1380"/>
        <v>0</v>
      </c>
      <c r="F226" s="496">
        <f t="shared" si="1380"/>
        <v>0</v>
      </c>
      <c r="G226" s="496">
        <f t="shared" si="1380"/>
        <v>0</v>
      </c>
      <c r="H226" s="496">
        <f t="shared" si="1380"/>
        <v>0</v>
      </c>
      <c r="I226" s="496">
        <f t="shared" ref="I226" si="1381">SUM(I223:I224)</f>
        <v>0</v>
      </c>
      <c r="J226" s="496">
        <f t="shared" ref="J226:K226" si="1382">SUM(J223:J224)</f>
        <v>0</v>
      </c>
      <c r="K226" s="496">
        <f t="shared" si="1382"/>
        <v>0</v>
      </c>
      <c r="L226" s="496">
        <f t="shared" si="1380"/>
        <v>0</v>
      </c>
      <c r="M226" s="496">
        <f t="shared" ref="M226:N226" si="1383">SUM(M223:M224)</f>
        <v>0</v>
      </c>
      <c r="N226" s="496">
        <f t="shared" si="1383"/>
        <v>0</v>
      </c>
      <c r="O226" s="496">
        <f t="shared" ref="O226:P226" si="1384">SUM(O223:O224)</f>
        <v>0</v>
      </c>
      <c r="P226" s="496">
        <f t="shared" si="1384"/>
        <v>0</v>
      </c>
      <c r="Q226" s="496">
        <f t="shared" si="1380"/>
        <v>0</v>
      </c>
      <c r="R226" s="496">
        <f t="shared" ref="R226:S226" si="1385">SUM(R223:R224)</f>
        <v>0</v>
      </c>
      <c r="S226" s="496">
        <f t="shared" si="1385"/>
        <v>0</v>
      </c>
      <c r="T226" s="496">
        <f t="shared" si="1380"/>
        <v>0</v>
      </c>
      <c r="U226" s="496">
        <f t="shared" ref="U226:V226" si="1386">SUM(U223:U224)</f>
        <v>0</v>
      </c>
      <c r="V226" s="496">
        <f t="shared" si="1386"/>
        <v>0</v>
      </c>
      <c r="W226" s="496">
        <f t="shared" si="1380"/>
        <v>0</v>
      </c>
      <c r="X226" s="496">
        <f t="shared" si="1380"/>
        <v>0</v>
      </c>
      <c r="Y226" s="496">
        <f t="shared" si="1380"/>
        <v>0</v>
      </c>
      <c r="Z226" s="496">
        <f t="shared" ref="Z226:AA226" si="1387">SUM(Z223:Z224)</f>
        <v>0</v>
      </c>
      <c r="AA226" s="496">
        <f t="shared" si="1387"/>
        <v>0</v>
      </c>
      <c r="AB226" s="496">
        <f t="shared" si="1380"/>
        <v>0</v>
      </c>
      <c r="AC226" s="496">
        <f t="shared" ref="AC226:AD226" si="1388">SUM(AC223:AC224)</f>
        <v>0</v>
      </c>
      <c r="AD226" s="496">
        <f t="shared" si="1388"/>
        <v>0</v>
      </c>
      <c r="AE226" s="496">
        <f t="shared" si="1380"/>
        <v>0</v>
      </c>
      <c r="AF226" s="496">
        <f t="shared" si="1380"/>
        <v>0</v>
      </c>
      <c r="AG226" s="496">
        <f t="shared" si="1380"/>
        <v>0</v>
      </c>
      <c r="AH226" s="484"/>
      <c r="AI226" s="484"/>
      <c r="AJ226" s="497">
        <f>SUM(AJ218:AJ225)</f>
        <v>0</v>
      </c>
      <c r="AK226" s="496">
        <f t="shared" ref="AK226:BN226" si="1389">SUM(AK223:AK224)</f>
        <v>0</v>
      </c>
      <c r="AL226" s="496">
        <f t="shared" si="1389"/>
        <v>0</v>
      </c>
      <c r="AM226" s="496">
        <f t="shared" si="1389"/>
        <v>0</v>
      </c>
      <c r="AN226" s="496">
        <f t="shared" ref="AN226" si="1390">SUM(AN223:AN224)</f>
        <v>0</v>
      </c>
      <c r="AO226" s="496">
        <f t="shared" si="1389"/>
        <v>0</v>
      </c>
      <c r="AP226" s="496">
        <f t="shared" ref="AP226:AR226" si="1391">SUM(AP223:AP224)</f>
        <v>0</v>
      </c>
      <c r="AQ226" s="496">
        <f t="shared" si="1391"/>
        <v>0</v>
      </c>
      <c r="AR226" s="496">
        <f t="shared" si="1391"/>
        <v>0</v>
      </c>
      <c r="AS226" s="496">
        <f t="shared" si="1389"/>
        <v>0</v>
      </c>
      <c r="AT226" s="496">
        <f t="shared" si="1389"/>
        <v>0</v>
      </c>
      <c r="AU226" s="496">
        <f t="shared" si="1389"/>
        <v>0</v>
      </c>
      <c r="AV226" s="496">
        <f t="shared" ref="AV226:AX226" si="1392">SUM(AV223:AV224)</f>
        <v>0</v>
      </c>
      <c r="AW226" s="496">
        <f t="shared" si="1392"/>
        <v>0</v>
      </c>
      <c r="AX226" s="496">
        <f t="shared" si="1392"/>
        <v>0</v>
      </c>
      <c r="AY226" s="496">
        <f t="shared" si="1389"/>
        <v>0</v>
      </c>
      <c r="AZ226" s="496">
        <f t="shared" ref="AZ226:BA226" si="1393">SUM(AZ223:AZ224)</f>
        <v>0</v>
      </c>
      <c r="BA226" s="496">
        <f t="shared" si="1393"/>
        <v>0</v>
      </c>
      <c r="BB226" s="496">
        <f t="shared" si="1389"/>
        <v>0</v>
      </c>
      <c r="BC226" s="496">
        <f t="shared" si="1389"/>
        <v>0</v>
      </c>
      <c r="BD226" s="496">
        <f t="shared" si="1389"/>
        <v>0</v>
      </c>
      <c r="BE226" s="496">
        <f t="shared" si="1389"/>
        <v>0</v>
      </c>
      <c r="BF226" s="496">
        <f t="shared" si="1389"/>
        <v>0</v>
      </c>
      <c r="BG226" s="496">
        <f t="shared" si="1389"/>
        <v>0</v>
      </c>
      <c r="BH226" s="496">
        <f t="shared" si="1389"/>
        <v>0</v>
      </c>
      <c r="BI226" s="496">
        <f t="shared" si="1389"/>
        <v>0</v>
      </c>
      <c r="BJ226" s="496">
        <f t="shared" si="1389"/>
        <v>0</v>
      </c>
      <c r="BK226" s="496">
        <f t="shared" si="1389"/>
        <v>0</v>
      </c>
      <c r="BL226" s="496">
        <f t="shared" si="1389"/>
        <v>0</v>
      </c>
      <c r="BM226" s="496">
        <f t="shared" si="1389"/>
        <v>0</v>
      </c>
      <c r="BN226" s="496">
        <f t="shared" si="1389"/>
        <v>0</v>
      </c>
      <c r="BO226" s="484"/>
      <c r="BP226" s="484"/>
      <c r="BQ226" s="497">
        <f>SUM(BQ218:BQ225)</f>
        <v>0</v>
      </c>
      <c r="BR226" s="496">
        <f t="shared" ref="BR226:CU226" si="1394">SUM(BR223:BR224)</f>
        <v>0</v>
      </c>
      <c r="BS226" s="496">
        <f t="shared" ref="BS226:BW226" si="1395">SUM(BS223:BS224)</f>
        <v>0</v>
      </c>
      <c r="BT226" s="496">
        <f t="shared" si="1395"/>
        <v>0</v>
      </c>
      <c r="BU226" s="496">
        <f t="shared" si="1395"/>
        <v>0</v>
      </c>
      <c r="BV226" s="496">
        <f t="shared" si="1395"/>
        <v>0</v>
      </c>
      <c r="BW226" s="496">
        <f t="shared" si="1395"/>
        <v>0</v>
      </c>
      <c r="BX226" s="496">
        <f t="shared" si="1394"/>
        <v>0</v>
      </c>
      <c r="BY226" s="496">
        <f t="shared" si="1394"/>
        <v>0</v>
      </c>
      <c r="BZ226" s="496">
        <f t="shared" ref="BZ226" si="1396">SUM(BZ223:BZ224)</f>
        <v>0</v>
      </c>
      <c r="CA226" s="496">
        <f t="shared" ref="CA226:CB226" si="1397">SUM(CA223:CA224)</f>
        <v>0</v>
      </c>
      <c r="CB226" s="496">
        <f t="shared" si="1397"/>
        <v>0</v>
      </c>
      <c r="CC226" s="496">
        <f t="shared" si="1394"/>
        <v>0</v>
      </c>
      <c r="CD226" s="496">
        <f t="shared" si="1394"/>
        <v>0</v>
      </c>
      <c r="CE226" s="496">
        <f t="shared" ref="CE226" si="1398">SUM(CE223:CE224)</f>
        <v>0</v>
      </c>
      <c r="CF226" s="496">
        <f t="shared" ref="CF226:CH226" si="1399">SUM(CF223:CF224)</f>
        <v>0</v>
      </c>
      <c r="CG226" s="496">
        <f t="shared" si="1394"/>
        <v>0</v>
      </c>
      <c r="CH226" s="496">
        <f t="shared" si="1399"/>
        <v>0</v>
      </c>
      <c r="CI226" s="496">
        <f t="shared" si="1394"/>
        <v>0</v>
      </c>
      <c r="CJ226" s="496">
        <f t="shared" si="1394"/>
        <v>0</v>
      </c>
      <c r="CK226" s="496">
        <f t="shared" si="1394"/>
        <v>0</v>
      </c>
      <c r="CL226" s="496">
        <f t="shared" si="1394"/>
        <v>0</v>
      </c>
      <c r="CM226" s="496">
        <f t="shared" si="1394"/>
        <v>0</v>
      </c>
      <c r="CN226" s="496">
        <f t="shared" si="1394"/>
        <v>0</v>
      </c>
      <c r="CO226" s="496">
        <f t="shared" si="1394"/>
        <v>0</v>
      </c>
      <c r="CP226" s="496">
        <f t="shared" si="1394"/>
        <v>0</v>
      </c>
      <c r="CQ226" s="496">
        <f t="shared" si="1394"/>
        <v>0</v>
      </c>
      <c r="CR226" s="496">
        <f t="shared" si="1394"/>
        <v>0</v>
      </c>
      <c r="CS226" s="496">
        <f t="shared" si="1394"/>
        <v>0</v>
      </c>
      <c r="CT226" s="496">
        <f t="shared" si="1394"/>
        <v>0</v>
      </c>
      <c r="CU226" s="496">
        <f t="shared" si="1394"/>
        <v>0</v>
      </c>
      <c r="CV226" s="484"/>
      <c r="CW226" s="484"/>
      <c r="CX226" s="497">
        <f>SUM(CX218:CX225)</f>
        <v>0</v>
      </c>
      <c r="CY226" s="496">
        <f t="shared" ref="CY226:EB226" si="1400">SUM(CY223:CY224)</f>
        <v>0</v>
      </c>
      <c r="CZ226" s="496">
        <f t="shared" si="1400"/>
        <v>0</v>
      </c>
      <c r="DA226" s="496">
        <f t="shared" si="1400"/>
        <v>0</v>
      </c>
      <c r="DB226" s="496">
        <f t="shared" si="1400"/>
        <v>0</v>
      </c>
      <c r="DC226" s="496">
        <f t="shared" si="1400"/>
        <v>0</v>
      </c>
      <c r="DD226" s="496">
        <f t="shared" ref="DD226:DG226" si="1401">SUM(DD223:DD224)</f>
        <v>0</v>
      </c>
      <c r="DE226" s="496">
        <f t="shared" si="1401"/>
        <v>0</v>
      </c>
      <c r="DF226" s="496">
        <f t="shared" si="1401"/>
        <v>0</v>
      </c>
      <c r="DG226" s="496">
        <f t="shared" si="1401"/>
        <v>0</v>
      </c>
      <c r="DH226" s="496">
        <f t="shared" si="1400"/>
        <v>0</v>
      </c>
      <c r="DI226" s="496">
        <f t="shared" si="1400"/>
        <v>0</v>
      </c>
      <c r="DJ226" s="496">
        <f t="shared" ref="DJ226:DK226" si="1402">SUM(DJ223:DJ224)</f>
        <v>0</v>
      </c>
      <c r="DK226" s="496">
        <f t="shared" si="1402"/>
        <v>0</v>
      </c>
      <c r="DL226" s="496">
        <f t="shared" ref="DL226" si="1403">SUM(DL223:DL224)</f>
        <v>0</v>
      </c>
      <c r="DM226" s="496">
        <f t="shared" ref="DM226:DO226" si="1404">SUM(DM223:DM224)</f>
        <v>0</v>
      </c>
      <c r="DN226" s="496">
        <f t="shared" si="1400"/>
        <v>0</v>
      </c>
      <c r="DO226" s="496">
        <f t="shared" si="1404"/>
        <v>0</v>
      </c>
      <c r="DP226" s="496">
        <f t="shared" si="1400"/>
        <v>0</v>
      </c>
      <c r="DQ226" s="496">
        <f t="shared" si="1400"/>
        <v>0</v>
      </c>
      <c r="DR226" s="496">
        <f t="shared" si="1400"/>
        <v>0</v>
      </c>
      <c r="DS226" s="496">
        <f t="shared" si="1400"/>
        <v>0</v>
      </c>
      <c r="DT226" s="496">
        <f t="shared" si="1400"/>
        <v>0</v>
      </c>
      <c r="DU226" s="496">
        <f t="shared" si="1400"/>
        <v>0</v>
      </c>
      <c r="DV226" s="496">
        <f t="shared" si="1400"/>
        <v>0</v>
      </c>
      <c r="DW226" s="496">
        <f t="shared" si="1400"/>
        <v>0</v>
      </c>
      <c r="DX226" s="496">
        <f t="shared" si="1400"/>
        <v>0</v>
      </c>
      <c r="DY226" s="496">
        <f t="shared" si="1400"/>
        <v>0</v>
      </c>
      <c r="DZ226" s="496">
        <f t="shared" si="1400"/>
        <v>0</v>
      </c>
      <c r="EA226" s="496">
        <f t="shared" si="1400"/>
        <v>0</v>
      </c>
      <c r="EB226" s="496">
        <f t="shared" si="1400"/>
        <v>0</v>
      </c>
      <c r="EC226" s="484"/>
      <c r="ED226" s="484"/>
      <c r="EE226" s="497">
        <f>SUM(EE218:EE225)</f>
        <v>0</v>
      </c>
      <c r="EF226" s="496">
        <f t="shared" ref="EF226:FI226" si="1405">SUM(EF223:EF224)</f>
        <v>0</v>
      </c>
      <c r="EG226" s="496">
        <f t="shared" si="1405"/>
        <v>0</v>
      </c>
      <c r="EH226" s="496">
        <f t="shared" si="1405"/>
        <v>0</v>
      </c>
      <c r="EI226" s="496">
        <f t="shared" si="1405"/>
        <v>0</v>
      </c>
      <c r="EJ226" s="496">
        <f t="shared" si="1405"/>
        <v>0</v>
      </c>
      <c r="EK226" s="496">
        <f t="shared" ref="EK226:EN226" si="1406">SUM(EK223:EK224)</f>
        <v>0</v>
      </c>
      <c r="EL226" s="496">
        <f t="shared" si="1406"/>
        <v>0</v>
      </c>
      <c r="EM226" s="496">
        <f t="shared" si="1406"/>
        <v>0</v>
      </c>
      <c r="EN226" s="496">
        <f t="shared" si="1406"/>
        <v>0</v>
      </c>
      <c r="EO226" s="496">
        <f t="shared" si="1405"/>
        <v>0</v>
      </c>
      <c r="EP226" s="496">
        <f t="shared" si="1405"/>
        <v>0</v>
      </c>
      <c r="EQ226" s="496">
        <f t="shared" si="1405"/>
        <v>0</v>
      </c>
      <c r="ER226" s="496">
        <f t="shared" ref="ER226" si="1407">SUM(ER223:ER224)</f>
        <v>0</v>
      </c>
      <c r="ES226" s="496">
        <f t="shared" ref="ES226:EU226" si="1408">SUM(ES223:ES224)</f>
        <v>0</v>
      </c>
      <c r="ET226" s="496">
        <f t="shared" si="1408"/>
        <v>0</v>
      </c>
      <c r="EU226" s="496">
        <f t="shared" si="1408"/>
        <v>0</v>
      </c>
      <c r="EV226" s="496">
        <f t="shared" si="1405"/>
        <v>0</v>
      </c>
      <c r="EW226" s="496">
        <f t="shared" si="1405"/>
        <v>0</v>
      </c>
      <c r="EX226" s="496">
        <f t="shared" si="1405"/>
        <v>0</v>
      </c>
      <c r="EY226" s="496">
        <f t="shared" si="1405"/>
        <v>0</v>
      </c>
      <c r="EZ226" s="496">
        <f t="shared" si="1405"/>
        <v>0</v>
      </c>
      <c r="FA226" s="496">
        <f t="shared" si="1405"/>
        <v>0</v>
      </c>
      <c r="FB226" s="496">
        <f t="shared" si="1405"/>
        <v>0</v>
      </c>
      <c r="FC226" s="496">
        <f t="shared" si="1405"/>
        <v>0</v>
      </c>
      <c r="FD226" s="496">
        <f t="shared" si="1405"/>
        <v>0</v>
      </c>
      <c r="FE226" s="496">
        <f t="shared" si="1405"/>
        <v>0</v>
      </c>
      <c r="FF226" s="496">
        <f t="shared" si="1405"/>
        <v>0</v>
      </c>
      <c r="FG226" s="496">
        <f t="shared" si="1405"/>
        <v>0</v>
      </c>
      <c r="FH226" s="496">
        <f t="shared" si="1405"/>
        <v>0</v>
      </c>
      <c r="FI226" s="496">
        <f t="shared" si="1405"/>
        <v>0</v>
      </c>
      <c r="FJ226" s="484"/>
      <c r="FK226" s="484"/>
      <c r="FL226" s="497">
        <f>SUM(FL218:FL225)</f>
        <v>0</v>
      </c>
      <c r="FM226" s="496">
        <f t="shared" ref="FM226:GB226" si="1409">SUM(FM223:FM224)</f>
        <v>0</v>
      </c>
      <c r="FN226" s="496">
        <f t="shared" si="1409"/>
        <v>0</v>
      </c>
      <c r="FO226" s="496">
        <f t="shared" si="1409"/>
        <v>0</v>
      </c>
      <c r="FP226" s="496">
        <f t="shared" si="1409"/>
        <v>0</v>
      </c>
      <c r="FQ226" s="496">
        <f t="shared" si="1409"/>
        <v>0</v>
      </c>
      <c r="FR226" s="496">
        <f t="shared" ref="FR226:FU226" si="1410">SUM(FR223:FR224)</f>
        <v>0</v>
      </c>
      <c r="FS226" s="496">
        <f t="shared" si="1410"/>
        <v>0</v>
      </c>
      <c r="FT226" s="496">
        <f t="shared" si="1410"/>
        <v>0</v>
      </c>
      <c r="FU226" s="496">
        <f t="shared" si="1410"/>
        <v>0</v>
      </c>
      <c r="FV226" s="496">
        <f t="shared" si="1409"/>
        <v>0</v>
      </c>
      <c r="FW226" s="496">
        <f t="shared" si="1409"/>
        <v>0</v>
      </c>
      <c r="FX226" s="496">
        <f t="shared" ref="FX226:FY226" si="1411">SUM(FX223:FX224)</f>
        <v>0</v>
      </c>
      <c r="FY226" s="496">
        <f t="shared" si="1411"/>
        <v>0</v>
      </c>
      <c r="FZ226" s="496">
        <f t="shared" ref="FZ226:GA226" si="1412">SUM(FZ223:FZ224)</f>
        <v>0</v>
      </c>
      <c r="GA226" s="496">
        <f t="shared" si="1412"/>
        <v>0</v>
      </c>
      <c r="GB226" s="496">
        <f t="shared" si="1409"/>
        <v>0</v>
      </c>
      <c r="GC226" s="496">
        <f t="shared" ref="GC226:GP226" si="1413">SUM(GC223:GC224)</f>
        <v>0</v>
      </c>
      <c r="GD226" s="496">
        <f t="shared" si="1413"/>
        <v>0</v>
      </c>
      <c r="GE226" s="496">
        <f t="shared" si="1413"/>
        <v>0</v>
      </c>
      <c r="GF226" s="496">
        <f t="shared" si="1413"/>
        <v>0</v>
      </c>
      <c r="GG226" s="496">
        <f t="shared" si="1413"/>
        <v>0</v>
      </c>
      <c r="GH226" s="496">
        <f t="shared" si="1413"/>
        <v>0</v>
      </c>
      <c r="GI226" s="496">
        <f t="shared" ref="GI226" si="1414">SUM(GI223:GI224)</f>
        <v>0</v>
      </c>
      <c r="GJ226" s="496">
        <f t="shared" si="1413"/>
        <v>0</v>
      </c>
      <c r="GK226" s="496">
        <f t="shared" si="1413"/>
        <v>0</v>
      </c>
      <c r="GL226" s="496">
        <f t="shared" si="1413"/>
        <v>0</v>
      </c>
      <c r="GM226" s="496">
        <f t="shared" si="1413"/>
        <v>0</v>
      </c>
      <c r="GN226" s="496">
        <f t="shared" si="1413"/>
        <v>0</v>
      </c>
      <c r="GO226" s="496">
        <f t="shared" si="1413"/>
        <v>0</v>
      </c>
      <c r="GP226" s="496">
        <f t="shared" si="1413"/>
        <v>0</v>
      </c>
      <c r="GQ226" s="484"/>
      <c r="GR226" s="484"/>
      <c r="GS226" s="496"/>
      <c r="GT226" s="496"/>
      <c r="GU226" s="496"/>
      <c r="GV226" s="496"/>
      <c r="GW226" s="496"/>
      <c r="GX226" s="496"/>
      <c r="GY226" s="496"/>
      <c r="GZ226" s="496"/>
      <c r="HA226" s="496"/>
      <c r="HB226" s="496"/>
      <c r="HC226" s="496"/>
      <c r="HD226" s="496"/>
      <c r="HE226" s="496"/>
      <c r="HF226" s="496"/>
      <c r="HG226" s="496"/>
      <c r="HH226" s="496"/>
      <c r="HI226" s="496"/>
      <c r="HJ226" s="496"/>
      <c r="HK226" s="496"/>
      <c r="HL226" s="496"/>
      <c r="HM226" s="496"/>
      <c r="HN226" s="496"/>
      <c r="HO226" s="496"/>
      <c r="HP226" s="496"/>
      <c r="HQ226" s="496"/>
      <c r="HR226" s="496"/>
      <c r="HS226" s="496"/>
      <c r="HT226" s="496"/>
      <c r="HU226" s="496"/>
      <c r="HV226" s="496"/>
      <c r="HW226" s="496"/>
      <c r="HZ226" s="496">
        <f>SUM(HZ217,HZ223,HZ224)</f>
        <v>-357211784</v>
      </c>
      <c r="IA226" s="496">
        <f t="shared" ref="IA226:JD226" si="1415">SUM(IA217,IA223,IA224)</f>
        <v>-354283799</v>
      </c>
      <c r="IB226" s="496">
        <f t="shared" si="1415"/>
        <v>0</v>
      </c>
      <c r="IC226" s="496">
        <f t="shared" si="1415"/>
        <v>-354283799</v>
      </c>
      <c r="ID226" s="496">
        <f t="shared" si="1415"/>
        <v>0</v>
      </c>
      <c r="IE226" s="496">
        <f t="shared" si="1415"/>
        <v>-354283799</v>
      </c>
      <c r="IF226" s="496">
        <f t="shared" si="1415"/>
        <v>0</v>
      </c>
      <c r="IG226" s="496">
        <f t="shared" si="1415"/>
        <v>0</v>
      </c>
      <c r="IH226" s="496">
        <f t="shared" si="1415"/>
        <v>0</v>
      </c>
      <c r="II226" s="496">
        <f t="shared" si="1415"/>
        <v>-332427703</v>
      </c>
      <c r="IJ226" s="496">
        <f t="shared" si="1415"/>
        <v>0</v>
      </c>
      <c r="IK226" s="496">
        <f t="shared" si="1415"/>
        <v>0</v>
      </c>
      <c r="IL226" s="496">
        <f t="shared" si="1415"/>
        <v>0</v>
      </c>
      <c r="IM226" s="496">
        <f t="shared" si="1415"/>
        <v>0</v>
      </c>
      <c r="IN226" s="496">
        <f t="shared" si="1415"/>
        <v>-354283799</v>
      </c>
      <c r="IO226" s="496">
        <f t="shared" si="1415"/>
        <v>0</v>
      </c>
      <c r="IP226" s="496">
        <f t="shared" si="1415"/>
        <v>0</v>
      </c>
      <c r="IQ226" s="496">
        <f t="shared" si="1415"/>
        <v>0</v>
      </c>
      <c r="IR226" s="496">
        <f t="shared" si="1415"/>
        <v>0</v>
      </c>
      <c r="IS226" s="496">
        <f t="shared" si="1415"/>
        <v>0</v>
      </c>
      <c r="IT226" s="496">
        <f t="shared" si="1415"/>
        <v>0</v>
      </c>
      <c r="IU226" s="496">
        <f t="shared" si="1415"/>
        <v>0</v>
      </c>
      <c r="IV226" s="496">
        <f t="shared" si="1415"/>
        <v>0</v>
      </c>
      <c r="IW226" s="496">
        <f t="shared" si="1415"/>
        <v>0</v>
      </c>
      <c r="IX226" s="496">
        <f t="shared" si="1415"/>
        <v>0</v>
      </c>
      <c r="IY226" s="496">
        <f t="shared" si="1415"/>
        <v>0</v>
      </c>
      <c r="IZ226" s="496">
        <f t="shared" si="1415"/>
        <v>0</v>
      </c>
      <c r="JA226" s="496">
        <f t="shared" si="1415"/>
        <v>0</v>
      </c>
      <c r="JB226" s="496">
        <f t="shared" si="1415"/>
        <v>0</v>
      </c>
      <c r="JC226" s="498">
        <f t="shared" si="1415"/>
        <v>0</v>
      </c>
      <c r="JD226" s="496">
        <f t="shared" si="1415"/>
        <v>-354283799</v>
      </c>
      <c r="JE226" s="234"/>
      <c r="JG226" s="496">
        <f t="shared" ref="JG226:JK226" si="1416">SUM(JG218:JG223)</f>
        <v>-53747843</v>
      </c>
      <c r="JH226" s="496">
        <f t="shared" si="1416"/>
        <v>-55376432</v>
      </c>
      <c r="JI226" s="496">
        <f t="shared" si="1416"/>
        <v>0</v>
      </c>
      <c r="JJ226" s="496">
        <f t="shared" si="1416"/>
        <v>-53115212</v>
      </c>
      <c r="JK226" s="496">
        <f t="shared" si="1416"/>
        <v>0</v>
      </c>
      <c r="JL226" s="496">
        <f>SUM(JL218:JL223)</f>
        <v>-53115212</v>
      </c>
      <c r="JM226" s="496">
        <f t="shared" ref="JM226:KK226" si="1417">SUM(JM218:JM223)</f>
        <v>0</v>
      </c>
      <c r="JN226" s="496">
        <f t="shared" si="1417"/>
        <v>0</v>
      </c>
      <c r="JO226" s="496">
        <f t="shared" si="1417"/>
        <v>0</v>
      </c>
      <c r="JP226" s="496">
        <f t="shared" si="1417"/>
        <v>0</v>
      </c>
      <c r="JQ226" s="496">
        <f t="shared" si="1417"/>
        <v>0</v>
      </c>
      <c r="JR226" s="496">
        <f t="shared" si="1417"/>
        <v>0</v>
      </c>
      <c r="JS226" s="496">
        <f t="shared" si="1417"/>
        <v>0</v>
      </c>
      <c r="JT226" s="496">
        <f t="shared" si="1417"/>
        <v>0</v>
      </c>
      <c r="JU226" s="496">
        <f t="shared" si="1417"/>
        <v>0</v>
      </c>
      <c r="JV226" s="496">
        <f t="shared" si="1417"/>
        <v>0</v>
      </c>
      <c r="JW226" s="496">
        <f t="shared" si="1417"/>
        <v>0</v>
      </c>
      <c r="JX226" s="496">
        <f t="shared" si="1417"/>
        <v>0</v>
      </c>
      <c r="JY226" s="496">
        <f t="shared" si="1417"/>
        <v>0</v>
      </c>
      <c r="JZ226" s="496">
        <f t="shared" si="1417"/>
        <v>0</v>
      </c>
      <c r="KA226" s="496">
        <f t="shared" si="1417"/>
        <v>0</v>
      </c>
      <c r="KB226" s="496">
        <f t="shared" si="1417"/>
        <v>0</v>
      </c>
      <c r="KC226" s="496">
        <f t="shared" si="1417"/>
        <v>0</v>
      </c>
      <c r="KD226" s="496">
        <f t="shared" si="1417"/>
        <v>0</v>
      </c>
      <c r="KE226" s="496">
        <f t="shared" si="1417"/>
        <v>0</v>
      </c>
      <c r="KF226" s="496">
        <f t="shared" si="1417"/>
        <v>0</v>
      </c>
      <c r="KG226" s="496">
        <f t="shared" si="1417"/>
        <v>0</v>
      </c>
      <c r="KH226" s="496">
        <f t="shared" si="1417"/>
        <v>0</v>
      </c>
      <c r="KI226" s="496">
        <f t="shared" si="1417"/>
        <v>0</v>
      </c>
      <c r="KJ226" s="496">
        <f t="shared" si="1417"/>
        <v>0</v>
      </c>
      <c r="KK226" s="496">
        <f t="shared" si="1417"/>
        <v>-55376432</v>
      </c>
      <c r="KL226" s="486"/>
      <c r="KN226" s="496">
        <f>SUM(KN217,KN223,KN224)</f>
        <v>-229907856</v>
      </c>
      <c r="KO226" s="496">
        <f t="shared" ref="KO226:LR226" si="1418">SUM(KO217,KO223,KO224)</f>
        <v>-231477820</v>
      </c>
      <c r="KP226" s="496">
        <f t="shared" si="1418"/>
        <v>0</v>
      </c>
      <c r="KQ226" s="496">
        <f t="shared" si="1418"/>
        <v>-159422871</v>
      </c>
      <c r="KR226" s="496">
        <f t="shared" si="1418"/>
        <v>0</v>
      </c>
      <c r="KS226" s="496">
        <f t="shared" si="1418"/>
        <v>-229905608</v>
      </c>
      <c r="KT226" s="496">
        <f t="shared" si="1418"/>
        <v>0</v>
      </c>
      <c r="KU226" s="496">
        <f t="shared" si="1418"/>
        <v>0</v>
      </c>
      <c r="KV226" s="496">
        <f t="shared" si="1418"/>
        <v>0</v>
      </c>
      <c r="KW226" s="496">
        <f t="shared" si="1418"/>
        <v>0</v>
      </c>
      <c r="KX226" s="496">
        <f t="shared" si="1418"/>
        <v>0</v>
      </c>
      <c r="KY226" s="496">
        <f t="shared" si="1418"/>
        <v>0</v>
      </c>
      <c r="KZ226" s="496">
        <f t="shared" si="1418"/>
        <v>0</v>
      </c>
      <c r="LA226" s="496">
        <f t="shared" si="1418"/>
        <v>0</v>
      </c>
      <c r="LB226" s="496">
        <f t="shared" si="1418"/>
        <v>0</v>
      </c>
      <c r="LC226" s="496">
        <f t="shared" si="1418"/>
        <v>0</v>
      </c>
      <c r="LD226" s="496">
        <f t="shared" si="1418"/>
        <v>0</v>
      </c>
      <c r="LE226" s="496">
        <f t="shared" si="1418"/>
        <v>0</v>
      </c>
      <c r="LF226" s="496">
        <f t="shared" si="1418"/>
        <v>0</v>
      </c>
      <c r="LG226" s="496">
        <f t="shared" si="1418"/>
        <v>0</v>
      </c>
      <c r="LH226" s="496">
        <f t="shared" si="1418"/>
        <v>0</v>
      </c>
      <c r="LI226" s="496">
        <f t="shared" si="1418"/>
        <v>0</v>
      </c>
      <c r="LJ226" s="496">
        <f t="shared" si="1418"/>
        <v>0</v>
      </c>
      <c r="LK226" s="496">
        <f t="shared" si="1418"/>
        <v>0</v>
      </c>
      <c r="LL226" s="496">
        <f t="shared" si="1418"/>
        <v>0</v>
      </c>
      <c r="LM226" s="496">
        <f t="shared" si="1418"/>
        <v>0</v>
      </c>
      <c r="LN226" s="496">
        <f t="shared" si="1418"/>
        <v>0</v>
      </c>
      <c r="LO226" s="496">
        <f t="shared" si="1418"/>
        <v>0</v>
      </c>
      <c r="LP226" s="496">
        <f t="shared" si="1418"/>
        <v>0</v>
      </c>
      <c r="LQ226" s="496">
        <f t="shared" si="1418"/>
        <v>0</v>
      </c>
      <c r="LR226" s="496">
        <f t="shared" si="1418"/>
        <v>-231477820</v>
      </c>
      <c r="LS226" s="642">
        <f>LR214+LR226</f>
        <v>-110893840.53325</v>
      </c>
      <c r="LU226" s="496">
        <f>SUM(LU218:LU223)</f>
        <v>-396586844</v>
      </c>
      <c r="LV226" s="496">
        <f>SUM(LV218:LV223)</f>
        <v>-404970924</v>
      </c>
      <c r="LW226" s="496">
        <f t="shared" ref="LW226:MY226" si="1419">SUM(LW218:LW223)</f>
        <v>0</v>
      </c>
      <c r="LX226" s="496">
        <f t="shared" si="1419"/>
        <v>-396392084</v>
      </c>
      <c r="LY226" s="496">
        <f t="shared" si="1419"/>
        <v>0</v>
      </c>
      <c r="LZ226" s="496">
        <f t="shared" si="1419"/>
        <v>-396392084</v>
      </c>
      <c r="MA226" s="496">
        <f t="shared" si="1419"/>
        <v>0</v>
      </c>
      <c r="MB226" s="496">
        <f t="shared" si="1419"/>
        <v>0</v>
      </c>
      <c r="MC226" s="496">
        <f t="shared" si="1419"/>
        <v>0</v>
      </c>
      <c r="MD226" s="496">
        <f t="shared" si="1419"/>
        <v>0</v>
      </c>
      <c r="ME226" s="496">
        <f t="shared" si="1419"/>
        <v>0</v>
      </c>
      <c r="MF226" s="496">
        <f t="shared" si="1419"/>
        <v>0</v>
      </c>
      <c r="MG226" s="496">
        <f t="shared" si="1419"/>
        <v>0</v>
      </c>
      <c r="MH226" s="496">
        <f t="shared" si="1419"/>
        <v>0</v>
      </c>
      <c r="MI226" s="496">
        <f t="shared" si="1419"/>
        <v>0</v>
      </c>
      <c r="MJ226" s="496">
        <f t="shared" si="1419"/>
        <v>0</v>
      </c>
      <c r="MK226" s="496">
        <f t="shared" si="1419"/>
        <v>0</v>
      </c>
      <c r="ML226" s="496">
        <f t="shared" si="1419"/>
        <v>0</v>
      </c>
      <c r="MM226" s="496">
        <f t="shared" si="1419"/>
        <v>0</v>
      </c>
      <c r="MN226" s="496">
        <f t="shared" si="1419"/>
        <v>0</v>
      </c>
      <c r="MO226" s="496">
        <f t="shared" si="1419"/>
        <v>0</v>
      </c>
      <c r="MP226" s="496">
        <f t="shared" si="1419"/>
        <v>0</v>
      </c>
      <c r="MQ226" s="496">
        <f t="shared" si="1419"/>
        <v>0</v>
      </c>
      <c r="MR226" s="496">
        <f t="shared" si="1419"/>
        <v>0</v>
      </c>
      <c r="MS226" s="496">
        <f t="shared" si="1419"/>
        <v>0</v>
      </c>
      <c r="MT226" s="496">
        <f t="shared" si="1419"/>
        <v>0</v>
      </c>
      <c r="MU226" s="496">
        <f t="shared" si="1419"/>
        <v>0</v>
      </c>
      <c r="MV226" s="496">
        <f t="shared" si="1419"/>
        <v>0</v>
      </c>
      <c r="MW226" s="496">
        <f t="shared" si="1419"/>
        <v>0</v>
      </c>
      <c r="MX226" s="496">
        <f t="shared" si="1419"/>
        <v>0</v>
      </c>
      <c r="MY226" s="496">
        <f t="shared" si="1419"/>
        <v>-404970924</v>
      </c>
      <c r="MZ226" s="618"/>
      <c r="NB226" s="496">
        <f t="shared" ref="NB226:OF226" si="1420">SUM(NB218:NB223)</f>
        <v>-1767193298</v>
      </c>
      <c r="NC226" s="496">
        <f t="shared" si="1420"/>
        <v>0</v>
      </c>
      <c r="ND226" s="496">
        <f t="shared" si="1420"/>
        <v>0</v>
      </c>
      <c r="NE226" s="496">
        <f t="shared" si="1420"/>
        <v>-1766764784</v>
      </c>
      <c r="NF226" s="496">
        <f t="shared" si="1420"/>
        <v>0</v>
      </c>
      <c r="NG226" s="496">
        <f t="shared" si="1420"/>
        <v>0</v>
      </c>
      <c r="NH226" s="496">
        <f t="shared" si="1420"/>
        <v>0</v>
      </c>
      <c r="NI226" s="496">
        <f t="shared" si="1420"/>
        <v>0</v>
      </c>
      <c r="NJ226" s="496">
        <f t="shared" si="1420"/>
        <v>0</v>
      </c>
      <c r="NK226" s="496">
        <f t="shared" si="1420"/>
        <v>0</v>
      </c>
      <c r="NL226" s="496">
        <f t="shared" si="1420"/>
        <v>0</v>
      </c>
      <c r="NM226" s="496">
        <f t="shared" si="1420"/>
        <v>0</v>
      </c>
      <c r="NN226" s="496">
        <f t="shared" si="1420"/>
        <v>0</v>
      </c>
      <c r="NO226" s="496">
        <f t="shared" si="1420"/>
        <v>0</v>
      </c>
      <c r="NP226" s="496">
        <f t="shared" si="1420"/>
        <v>0</v>
      </c>
      <c r="NQ226" s="496">
        <f t="shared" si="1420"/>
        <v>0</v>
      </c>
      <c r="NR226" s="496">
        <f t="shared" si="1420"/>
        <v>0</v>
      </c>
      <c r="NS226" s="496">
        <f t="shared" si="1420"/>
        <v>0</v>
      </c>
      <c r="NT226" s="496">
        <f t="shared" si="1420"/>
        <v>0</v>
      </c>
      <c r="NU226" s="496">
        <f t="shared" si="1420"/>
        <v>0</v>
      </c>
      <c r="NV226" s="496">
        <f t="shared" si="1420"/>
        <v>0</v>
      </c>
      <c r="NW226" s="496">
        <f t="shared" si="1420"/>
        <v>0</v>
      </c>
      <c r="NX226" s="496">
        <f t="shared" si="1420"/>
        <v>0</v>
      </c>
      <c r="NY226" s="496">
        <f t="shared" si="1420"/>
        <v>0</v>
      </c>
      <c r="NZ226" s="496">
        <f t="shared" si="1420"/>
        <v>0</v>
      </c>
      <c r="OA226" s="496">
        <f t="shared" si="1420"/>
        <v>0</v>
      </c>
      <c r="OB226" s="496">
        <f t="shared" si="1420"/>
        <v>0</v>
      </c>
      <c r="OC226" s="496">
        <f t="shared" si="1420"/>
        <v>0</v>
      </c>
      <c r="OD226" s="496">
        <f t="shared" si="1420"/>
        <v>0</v>
      </c>
      <c r="OE226" s="496">
        <f t="shared" si="1420"/>
        <v>0</v>
      </c>
      <c r="OF226" s="496">
        <f t="shared" si="1420"/>
        <v>-1767193298</v>
      </c>
      <c r="OI226" s="496">
        <f t="shared" ref="OI226:PM226" si="1421">SUM(OI218:OI223)</f>
        <v>-2260219767</v>
      </c>
      <c r="OJ226" s="496">
        <f t="shared" si="1421"/>
        <v>-2269458679</v>
      </c>
      <c r="OK226" s="496">
        <f t="shared" si="1421"/>
        <v>0</v>
      </c>
      <c r="OL226" s="496">
        <f t="shared" si="1421"/>
        <v>-2260211636</v>
      </c>
      <c r="OM226" s="496">
        <f t="shared" si="1421"/>
        <v>0</v>
      </c>
      <c r="ON226" s="496">
        <f t="shared" si="1421"/>
        <v>0</v>
      </c>
      <c r="OO226" s="496">
        <f t="shared" si="1421"/>
        <v>0</v>
      </c>
      <c r="OP226" s="496">
        <f t="shared" si="1421"/>
        <v>0</v>
      </c>
      <c r="OQ226" s="496">
        <f t="shared" si="1421"/>
        <v>0</v>
      </c>
      <c r="OR226" s="496">
        <f t="shared" si="1421"/>
        <v>0</v>
      </c>
      <c r="OS226" s="496">
        <f t="shared" si="1421"/>
        <v>0</v>
      </c>
      <c r="OT226" s="496">
        <f t="shared" si="1421"/>
        <v>0</v>
      </c>
      <c r="OU226" s="496">
        <f t="shared" si="1421"/>
        <v>0</v>
      </c>
      <c r="OV226" s="496">
        <f t="shared" si="1421"/>
        <v>0</v>
      </c>
      <c r="OW226" s="496">
        <f t="shared" si="1421"/>
        <v>0</v>
      </c>
      <c r="OX226" s="496">
        <f t="shared" si="1421"/>
        <v>0</v>
      </c>
      <c r="OY226" s="496">
        <f t="shared" si="1421"/>
        <v>0</v>
      </c>
      <c r="OZ226" s="496">
        <f t="shared" si="1421"/>
        <v>0</v>
      </c>
      <c r="PA226" s="496">
        <f t="shared" si="1421"/>
        <v>0</v>
      </c>
      <c r="PB226" s="496">
        <f t="shared" si="1421"/>
        <v>0</v>
      </c>
      <c r="PC226" s="496">
        <f t="shared" si="1421"/>
        <v>0</v>
      </c>
      <c r="PD226" s="496">
        <f t="shared" si="1421"/>
        <v>0</v>
      </c>
      <c r="PE226" s="496">
        <f t="shared" si="1421"/>
        <v>0</v>
      </c>
      <c r="PF226" s="496">
        <f t="shared" si="1421"/>
        <v>0</v>
      </c>
      <c r="PG226" s="496">
        <f t="shared" si="1421"/>
        <v>0</v>
      </c>
      <c r="PH226" s="496">
        <f t="shared" si="1421"/>
        <v>0</v>
      </c>
      <c r="PI226" s="496">
        <f t="shared" si="1421"/>
        <v>0</v>
      </c>
      <c r="PJ226" s="496">
        <f t="shared" si="1421"/>
        <v>0</v>
      </c>
      <c r="PK226" s="496">
        <f t="shared" si="1421"/>
        <v>0</v>
      </c>
      <c r="PL226" s="496">
        <f t="shared" si="1421"/>
        <v>0</v>
      </c>
      <c r="PM226" s="496">
        <f t="shared" si="1421"/>
        <v>-2269458679</v>
      </c>
      <c r="PP226" s="496">
        <f t="shared" ref="PP226" si="1422">SUM(PP218:PP223)</f>
        <v>-2722639878</v>
      </c>
      <c r="PQ226" s="496">
        <f>SUM(PQ218:PQ223)</f>
        <v>0</v>
      </c>
      <c r="PR226" s="496">
        <f t="shared" ref="PR226:PU226" si="1423">SUM(PR223:PR224)</f>
        <v>0</v>
      </c>
      <c r="PS226" s="496">
        <f t="shared" si="1423"/>
        <v>0</v>
      </c>
      <c r="PT226" s="496">
        <f t="shared" si="1423"/>
        <v>0</v>
      </c>
      <c r="PU226" s="496">
        <f t="shared" si="1423"/>
        <v>0</v>
      </c>
      <c r="PV226" s="496">
        <f t="shared" ref="PV226:QD226" si="1424">SUM(PV223:PV224)</f>
        <v>0</v>
      </c>
      <c r="PW226" s="496">
        <f t="shared" si="1424"/>
        <v>0</v>
      </c>
      <c r="PX226" s="496">
        <f t="shared" si="1424"/>
        <v>0</v>
      </c>
      <c r="PY226" s="496">
        <f t="shared" si="1424"/>
        <v>0</v>
      </c>
      <c r="PZ226" s="496">
        <f t="shared" ref="PZ226:QC226" si="1425">SUM(PZ223:PZ224)</f>
        <v>0</v>
      </c>
      <c r="QA226" s="496">
        <f t="shared" si="1425"/>
        <v>0</v>
      </c>
      <c r="QB226" s="496">
        <f t="shared" si="1425"/>
        <v>0</v>
      </c>
      <c r="QC226" s="496">
        <f t="shared" si="1425"/>
        <v>0</v>
      </c>
      <c r="QD226" s="496">
        <f t="shared" si="1424"/>
        <v>0</v>
      </c>
      <c r="QE226" s="496">
        <f t="shared" ref="QE226:QG226" si="1426">SUM(QE223:QE224)</f>
        <v>0</v>
      </c>
      <c r="QF226" s="496">
        <f t="shared" ref="QF226:QS226" si="1427">SUM(QF223:QF224)</f>
        <v>0</v>
      </c>
      <c r="QG226" s="496">
        <f t="shared" si="1426"/>
        <v>0</v>
      </c>
      <c r="QH226" s="496">
        <f t="shared" si="1427"/>
        <v>0</v>
      </c>
      <c r="QI226" s="496">
        <f t="shared" si="1427"/>
        <v>0</v>
      </c>
      <c r="QJ226" s="496">
        <f t="shared" si="1427"/>
        <v>0</v>
      </c>
      <c r="QK226" s="496">
        <f t="shared" si="1427"/>
        <v>0</v>
      </c>
      <c r="QL226" s="496">
        <f t="shared" si="1427"/>
        <v>0</v>
      </c>
      <c r="QM226" s="496">
        <f t="shared" ref="QM226" si="1428">SUM(QM223:QM224)</f>
        <v>0</v>
      </c>
      <c r="QN226" s="496">
        <f t="shared" si="1427"/>
        <v>0</v>
      </c>
      <c r="QO226" s="496">
        <f t="shared" si="1427"/>
        <v>0</v>
      </c>
      <c r="QP226" s="496">
        <f t="shared" si="1427"/>
        <v>0</v>
      </c>
      <c r="QQ226" s="496">
        <f t="shared" si="1427"/>
        <v>0</v>
      </c>
      <c r="QR226" s="496">
        <f t="shared" si="1427"/>
        <v>0</v>
      </c>
      <c r="QS226" s="496">
        <f t="shared" si="1427"/>
        <v>0</v>
      </c>
      <c r="QT226" s="496">
        <f t="shared" ref="QT226" si="1429">SUM(QT218:QT223)</f>
        <v>-2722639878</v>
      </c>
      <c r="QU226" s="487"/>
      <c r="QV226" s="487"/>
      <c r="QW226" s="496">
        <f>SUM(QW223:QW224)</f>
        <v>0</v>
      </c>
      <c r="QX226" s="496">
        <f t="shared" ref="QX226:RM226" si="1430">SUM(QX223:QX224)</f>
        <v>0</v>
      </c>
      <c r="QY226" s="496">
        <f t="shared" si="1430"/>
        <v>0</v>
      </c>
      <c r="QZ226" s="496">
        <f t="shared" si="1430"/>
        <v>0</v>
      </c>
      <c r="RA226" s="496">
        <f t="shared" si="1430"/>
        <v>0</v>
      </c>
      <c r="RB226" s="496">
        <f t="shared" si="1430"/>
        <v>0</v>
      </c>
      <c r="RC226" s="496">
        <f t="shared" ref="RC226:RF226" si="1431">SUM(RC223:RC224)</f>
        <v>0</v>
      </c>
      <c r="RD226" s="496">
        <f t="shared" si="1431"/>
        <v>0</v>
      </c>
      <c r="RE226" s="496">
        <f t="shared" si="1431"/>
        <v>0</v>
      </c>
      <c r="RF226" s="496">
        <f t="shared" si="1431"/>
        <v>0</v>
      </c>
      <c r="RG226" s="496">
        <f t="shared" si="1430"/>
        <v>0</v>
      </c>
      <c r="RH226" s="496">
        <f t="shared" si="1430"/>
        <v>0</v>
      </c>
      <c r="RI226" s="496">
        <f t="shared" ref="RI226:RJ226" si="1432">SUM(RI223:RI224)</f>
        <v>0</v>
      </c>
      <c r="RJ226" s="496">
        <f t="shared" si="1432"/>
        <v>0</v>
      </c>
      <c r="RK226" s="496">
        <f t="shared" ref="RK226:RL226" si="1433">SUM(RK223:RK224)</f>
        <v>0</v>
      </c>
      <c r="RL226" s="496">
        <f t="shared" si="1433"/>
        <v>0</v>
      </c>
      <c r="RM226" s="496">
        <f t="shared" si="1430"/>
        <v>0</v>
      </c>
      <c r="RN226" s="496">
        <f t="shared" ref="RN226:SA226" si="1434">SUM(RN223:RN224)</f>
        <v>0</v>
      </c>
      <c r="RO226" s="496">
        <f t="shared" si="1434"/>
        <v>0</v>
      </c>
      <c r="RP226" s="496">
        <f t="shared" si="1434"/>
        <v>0</v>
      </c>
      <c r="RQ226" s="496">
        <f t="shared" si="1434"/>
        <v>0</v>
      </c>
      <c r="RR226" s="496">
        <f t="shared" si="1434"/>
        <v>0</v>
      </c>
      <c r="RS226" s="496">
        <f t="shared" si="1434"/>
        <v>0</v>
      </c>
      <c r="RT226" s="496">
        <f t="shared" ref="RT226" si="1435">SUM(RT223:RT224)</f>
        <v>0</v>
      </c>
      <c r="RU226" s="496">
        <f t="shared" si="1434"/>
        <v>0</v>
      </c>
      <c r="RV226" s="496">
        <f t="shared" si="1434"/>
        <v>0</v>
      </c>
      <c r="RW226" s="344">
        <f t="shared" si="1434"/>
        <v>0</v>
      </c>
      <c r="RX226" s="344">
        <f t="shared" si="1434"/>
        <v>0</v>
      </c>
      <c r="RY226" s="344">
        <f t="shared" si="1434"/>
        <v>0</v>
      </c>
      <c r="RZ226" s="344">
        <f t="shared" si="1434"/>
        <v>0</v>
      </c>
      <c r="SA226" s="496">
        <f t="shared" si="1434"/>
        <v>0</v>
      </c>
    </row>
    <row r="227" spans="1:495">
      <c r="A227" s="603">
        <f t="shared" si="1028"/>
        <v>215</v>
      </c>
      <c r="B227" s="265"/>
      <c r="C227" s="267"/>
      <c r="D227" s="270"/>
      <c r="E227" s="270"/>
      <c r="F227" s="267"/>
      <c r="G227" s="267"/>
      <c r="H227" s="267"/>
      <c r="I227" s="267"/>
      <c r="J227" s="267"/>
      <c r="K227" s="267"/>
      <c r="L227" s="267"/>
      <c r="M227" s="267"/>
      <c r="N227" s="267"/>
      <c r="O227" s="267"/>
      <c r="P227" s="267"/>
      <c r="Q227" s="267"/>
      <c r="R227" s="267"/>
      <c r="S227" s="267"/>
      <c r="T227" s="267"/>
      <c r="U227" s="267"/>
      <c r="V227" s="267"/>
      <c r="W227" s="267"/>
      <c r="X227" s="267"/>
      <c r="Y227" s="267"/>
      <c r="Z227" s="267"/>
      <c r="AA227" s="267"/>
      <c r="AB227" s="267"/>
      <c r="AC227" s="267"/>
      <c r="AD227" s="267"/>
      <c r="AE227" s="267"/>
      <c r="AF227" s="267"/>
      <c r="AG227" s="267"/>
      <c r="AH227" s="255"/>
      <c r="AI227" s="255"/>
      <c r="AJ227" s="270"/>
      <c r="AK227" s="270"/>
      <c r="AL227" s="270"/>
      <c r="AM227" s="270"/>
      <c r="AN227" s="270"/>
      <c r="AO227" s="270"/>
      <c r="AP227" s="270"/>
      <c r="AQ227" s="270"/>
      <c r="AR227" s="270"/>
      <c r="AS227" s="270"/>
      <c r="AT227" s="270"/>
      <c r="AU227" s="270"/>
      <c r="AV227" s="270"/>
      <c r="AW227" s="270"/>
      <c r="AX227" s="270"/>
      <c r="AY227" s="270"/>
      <c r="AZ227" s="270"/>
      <c r="BA227" s="270"/>
      <c r="BB227" s="267"/>
      <c r="BC227" s="267"/>
      <c r="BD227" s="267"/>
      <c r="BE227" s="267"/>
      <c r="BF227" s="267"/>
      <c r="BG227" s="267"/>
      <c r="BH227" s="267"/>
      <c r="BI227" s="267"/>
      <c r="BJ227" s="267"/>
      <c r="BK227" s="267"/>
      <c r="BL227" s="267"/>
      <c r="BM227" s="267"/>
      <c r="BN227" s="267"/>
      <c r="BO227" s="255"/>
      <c r="BP227" s="255"/>
      <c r="BQ227" s="270"/>
      <c r="BR227" s="270"/>
      <c r="BS227" s="270"/>
      <c r="BT227" s="270"/>
      <c r="BU227" s="270"/>
      <c r="BV227" s="270"/>
      <c r="BW227" s="270"/>
      <c r="BX227" s="270"/>
      <c r="BY227" s="270"/>
      <c r="BZ227" s="270"/>
      <c r="CA227" s="270"/>
      <c r="CB227" s="270"/>
      <c r="CC227" s="270"/>
      <c r="CD227" s="270"/>
      <c r="CE227" s="270"/>
      <c r="CF227" s="270"/>
      <c r="CG227" s="270"/>
      <c r="CH227" s="270"/>
      <c r="CI227" s="267"/>
      <c r="CJ227" s="267"/>
      <c r="CK227" s="267"/>
      <c r="CL227" s="267"/>
      <c r="CM227" s="267"/>
      <c r="CN227" s="267"/>
      <c r="CO227" s="267"/>
      <c r="CP227" s="267"/>
      <c r="CQ227" s="267"/>
      <c r="CR227" s="267"/>
      <c r="CS227" s="267"/>
      <c r="CT227" s="267"/>
      <c r="CU227" s="267"/>
      <c r="CV227" s="255"/>
      <c r="CW227" s="255"/>
      <c r="CX227" s="270"/>
      <c r="CY227" s="270"/>
      <c r="CZ227" s="270"/>
      <c r="DA227" s="270"/>
      <c r="DB227" s="270"/>
      <c r="DC227" s="270"/>
      <c r="DD227" s="270"/>
      <c r="DE227" s="270"/>
      <c r="DF227" s="270"/>
      <c r="DG227" s="270"/>
      <c r="DH227" s="270"/>
      <c r="DI227" s="270"/>
      <c r="DJ227" s="270"/>
      <c r="DK227" s="270"/>
      <c r="DL227" s="270"/>
      <c r="DM227" s="270"/>
      <c r="DN227" s="270"/>
      <c r="DO227" s="270"/>
      <c r="DP227" s="267"/>
      <c r="DQ227" s="267"/>
      <c r="DR227" s="267"/>
      <c r="DS227" s="267"/>
      <c r="DT227" s="267"/>
      <c r="DU227" s="267"/>
      <c r="DV227" s="267"/>
      <c r="DW227" s="267"/>
      <c r="DX227" s="267"/>
      <c r="DY227" s="267"/>
      <c r="DZ227" s="267"/>
      <c r="EA227" s="267"/>
      <c r="EB227" s="267"/>
      <c r="EC227" s="255"/>
      <c r="ED227" s="255"/>
      <c r="EE227" s="270"/>
      <c r="EF227" s="270"/>
      <c r="EG227" s="270"/>
      <c r="EH227" s="270"/>
      <c r="EI227" s="270"/>
      <c r="EJ227" s="270"/>
      <c r="EK227" s="270"/>
      <c r="EL227" s="270"/>
      <c r="EM227" s="270"/>
      <c r="EN227" s="270"/>
      <c r="EO227" s="270"/>
      <c r="EP227" s="270"/>
      <c r="EQ227" s="270"/>
      <c r="ER227" s="270"/>
      <c r="ES227" s="270"/>
      <c r="ET227" s="270"/>
      <c r="EU227" s="270"/>
      <c r="EV227" s="270"/>
      <c r="EW227" s="267"/>
      <c r="EX227" s="267"/>
      <c r="EY227" s="267"/>
      <c r="EZ227" s="267"/>
      <c r="FA227" s="267"/>
      <c r="FB227" s="267"/>
      <c r="FC227" s="267"/>
      <c r="FD227" s="267"/>
      <c r="FE227" s="267"/>
      <c r="FF227" s="267"/>
      <c r="FG227" s="267"/>
      <c r="FH227" s="267"/>
      <c r="FI227" s="267"/>
      <c r="FJ227" s="255"/>
      <c r="FK227" s="255"/>
      <c r="FL227" s="270"/>
      <c r="FM227" s="270"/>
      <c r="FN227" s="270"/>
      <c r="FO227" s="270"/>
      <c r="FP227" s="270"/>
      <c r="FQ227" s="270"/>
      <c r="FR227" s="270"/>
      <c r="FS227" s="270"/>
      <c r="FT227" s="270"/>
      <c r="FU227" s="270"/>
      <c r="FV227" s="270"/>
      <c r="FW227" s="270"/>
      <c r="FX227" s="270"/>
      <c r="FY227" s="270"/>
      <c r="FZ227" s="270"/>
      <c r="GA227" s="270"/>
      <c r="GB227" s="270"/>
      <c r="GC227" s="270"/>
      <c r="GD227" s="267"/>
      <c r="GE227" s="267"/>
      <c r="GF227" s="267"/>
      <c r="GG227" s="267"/>
      <c r="GH227" s="267"/>
      <c r="GI227" s="267"/>
      <c r="GJ227" s="267"/>
      <c r="GK227" s="267"/>
      <c r="GL227" s="267"/>
      <c r="GM227" s="267"/>
      <c r="GN227" s="267"/>
      <c r="GO227" s="267"/>
      <c r="GP227" s="267"/>
      <c r="GQ227" s="255"/>
      <c r="GR227" s="255"/>
      <c r="GS227" s="270"/>
      <c r="GT227" s="270"/>
      <c r="GU227" s="270"/>
      <c r="GV227" s="270"/>
      <c r="GW227" s="270"/>
      <c r="GX227" s="270"/>
      <c r="GY227" s="270"/>
      <c r="GZ227" s="270"/>
      <c r="HA227" s="270"/>
      <c r="HB227" s="270"/>
      <c r="HC227" s="270"/>
      <c r="HD227" s="270"/>
      <c r="HE227" s="270"/>
      <c r="HF227" s="270"/>
      <c r="HG227" s="270"/>
      <c r="HH227" s="270"/>
      <c r="HI227" s="270"/>
      <c r="HJ227" s="270"/>
      <c r="HK227" s="267"/>
      <c r="HL227" s="267"/>
      <c r="HM227" s="267"/>
      <c r="HN227" s="267"/>
      <c r="HO227" s="267"/>
      <c r="HP227" s="267"/>
      <c r="HQ227" s="267"/>
      <c r="HR227" s="267"/>
      <c r="HS227" s="267"/>
      <c r="HT227" s="267"/>
      <c r="HU227" s="267"/>
      <c r="HV227" s="267"/>
      <c r="HW227" s="267"/>
      <c r="HZ227" s="270"/>
      <c r="IA227" s="270"/>
      <c r="IB227" s="270"/>
      <c r="IC227" s="270"/>
      <c r="ID227" s="270"/>
      <c r="IE227" s="270"/>
      <c r="IF227" s="270"/>
      <c r="IG227" s="270"/>
      <c r="IH227" s="270"/>
      <c r="II227" s="271"/>
      <c r="IJ227" s="270"/>
      <c r="IK227" s="270"/>
      <c r="IL227" s="270"/>
      <c r="IM227" s="270"/>
      <c r="IN227" s="270"/>
      <c r="IO227" s="270"/>
      <c r="IP227" s="270"/>
      <c r="IQ227" s="270"/>
      <c r="IR227" s="267"/>
      <c r="IS227" s="267"/>
      <c r="IT227" s="267"/>
      <c r="IU227" s="267"/>
      <c r="IV227" s="267"/>
      <c r="IW227" s="267"/>
      <c r="IX227" s="267"/>
      <c r="IY227" s="267"/>
      <c r="IZ227" s="267"/>
      <c r="JA227" s="267"/>
      <c r="JB227" s="267"/>
      <c r="JC227" s="272"/>
      <c r="JD227" s="270"/>
      <c r="JE227" s="234"/>
      <c r="JG227" s="270"/>
      <c r="JH227" s="270"/>
      <c r="JI227" s="270"/>
      <c r="JJ227" s="273"/>
      <c r="JK227" s="270"/>
      <c r="JL227" s="270"/>
      <c r="JM227" s="270"/>
      <c r="JN227" s="270"/>
      <c r="JO227" s="270"/>
      <c r="JP227" s="270"/>
      <c r="JQ227" s="270"/>
      <c r="JR227" s="270"/>
      <c r="JS227" s="270"/>
      <c r="JT227" s="270"/>
      <c r="JU227" s="270"/>
      <c r="JV227" s="270"/>
      <c r="JW227" s="270"/>
      <c r="JX227" s="270"/>
      <c r="JY227" s="267"/>
      <c r="JZ227" s="267"/>
      <c r="KA227" s="267"/>
      <c r="KB227" s="267"/>
      <c r="KC227" s="267"/>
      <c r="KD227" s="267"/>
      <c r="KE227" s="267"/>
      <c r="KF227" s="267"/>
      <c r="KG227" s="267"/>
      <c r="KH227" s="267"/>
      <c r="KI227" s="267"/>
      <c r="KJ227" s="267"/>
      <c r="KK227" s="267"/>
      <c r="KL227" s="234"/>
      <c r="KN227" s="270"/>
      <c r="KO227" s="270"/>
      <c r="KP227" s="270"/>
      <c r="KQ227" s="270">
        <v>0</v>
      </c>
      <c r="KR227" s="270"/>
      <c r="KS227" s="270"/>
      <c r="KT227" s="270"/>
      <c r="KU227" s="270"/>
      <c r="KV227" s="270"/>
      <c r="KW227" s="270"/>
      <c r="KX227" s="270"/>
      <c r="KY227" s="270"/>
      <c r="KZ227" s="270"/>
      <c r="LA227" s="270"/>
      <c r="LB227" s="270"/>
      <c r="LC227" s="270"/>
      <c r="LD227" s="270"/>
      <c r="LE227" s="270"/>
      <c r="LF227" s="267"/>
      <c r="LG227" s="267"/>
      <c r="LH227" s="267"/>
      <c r="LI227" s="267"/>
      <c r="LJ227" s="267"/>
      <c r="LK227" s="267"/>
      <c r="LL227" s="267"/>
      <c r="LM227" s="267"/>
      <c r="LN227" s="267"/>
      <c r="LO227" s="267"/>
      <c r="LP227" s="267"/>
      <c r="LQ227" s="267"/>
      <c r="LR227" s="267"/>
      <c r="LU227" s="270"/>
      <c r="LV227" s="270"/>
      <c r="LW227" s="270"/>
      <c r="LX227" s="270">
        <v>0</v>
      </c>
      <c r="LY227" s="270"/>
      <c r="LZ227" s="270"/>
      <c r="MA227" s="270"/>
      <c r="MB227" s="270"/>
      <c r="MC227" s="270"/>
      <c r="MD227" s="270"/>
      <c r="ME227" s="270"/>
      <c r="MF227" s="270"/>
      <c r="MG227" s="270"/>
      <c r="MH227" s="270"/>
      <c r="MI227" s="270"/>
      <c r="MJ227" s="270"/>
      <c r="MK227" s="270"/>
      <c r="ML227" s="270"/>
      <c r="MM227" s="267"/>
      <c r="MN227" s="267"/>
      <c r="MO227" s="267"/>
      <c r="MP227" s="267"/>
      <c r="MQ227" s="267"/>
      <c r="MR227" s="267"/>
      <c r="MS227" s="267"/>
      <c r="MT227" s="267"/>
      <c r="MU227" s="267"/>
      <c r="MV227" s="267"/>
      <c r="MW227" s="267"/>
      <c r="MX227" s="267"/>
      <c r="MY227" s="267"/>
      <c r="NB227" s="270"/>
      <c r="NC227" s="270"/>
      <c r="ND227" s="270"/>
      <c r="NE227" s="270"/>
      <c r="NF227" s="270"/>
      <c r="NG227" s="270"/>
      <c r="NH227" s="270"/>
      <c r="NI227" s="270"/>
      <c r="NJ227" s="270"/>
      <c r="NK227" s="270"/>
      <c r="NL227" s="270"/>
      <c r="NM227" s="270"/>
      <c r="NN227" s="270"/>
      <c r="NO227" s="270"/>
      <c r="NP227" s="270"/>
      <c r="NQ227" s="270"/>
      <c r="NR227" s="270"/>
      <c r="NS227" s="270"/>
      <c r="NT227" s="267"/>
      <c r="NU227" s="267"/>
      <c r="NV227" s="267"/>
      <c r="NW227" s="267"/>
      <c r="NX227" s="267"/>
      <c r="NY227" s="267"/>
      <c r="NZ227" s="267"/>
      <c r="OA227" s="267"/>
      <c r="OB227" s="267"/>
      <c r="OC227" s="267"/>
      <c r="OD227" s="267"/>
      <c r="OE227" s="267"/>
      <c r="OF227" s="267"/>
      <c r="OI227" s="270"/>
      <c r="OJ227" s="270"/>
      <c r="OK227" s="270"/>
      <c r="OL227" s="270"/>
      <c r="OM227" s="270"/>
      <c r="ON227" s="270"/>
      <c r="OO227" s="270"/>
      <c r="OP227" s="270"/>
      <c r="OQ227" s="270"/>
      <c r="OR227" s="270"/>
      <c r="OS227" s="270"/>
      <c r="OT227" s="270"/>
      <c r="OU227" s="270"/>
      <c r="OV227" s="270"/>
      <c r="OW227" s="270"/>
      <c r="OX227" s="270"/>
      <c r="OY227" s="270"/>
      <c r="OZ227" s="270"/>
      <c r="PA227" s="267"/>
      <c r="PB227" s="267"/>
      <c r="PC227" s="267"/>
      <c r="PD227" s="267"/>
      <c r="PE227" s="267"/>
      <c r="PF227" s="267"/>
      <c r="PG227" s="267"/>
      <c r="PH227" s="267"/>
      <c r="PI227" s="267"/>
      <c r="PJ227" s="267"/>
      <c r="PK227" s="267"/>
      <c r="PL227" s="267"/>
      <c r="PM227" s="267"/>
      <c r="PP227" s="270"/>
      <c r="PQ227" s="270"/>
      <c r="PR227" s="270"/>
      <c r="PS227" s="270"/>
      <c r="PT227" s="270"/>
      <c r="PU227" s="270"/>
      <c r="PV227" s="270"/>
      <c r="PW227" s="270"/>
      <c r="PX227" s="270"/>
      <c r="PY227" s="270"/>
      <c r="PZ227" s="270"/>
      <c r="QA227" s="270"/>
      <c r="QB227" s="270"/>
      <c r="QC227" s="270"/>
      <c r="QD227" s="270"/>
      <c r="QE227" s="270"/>
      <c r="QF227" s="270"/>
      <c r="QG227" s="270"/>
      <c r="QH227" s="267"/>
      <c r="QI227" s="267"/>
      <c r="QJ227" s="267"/>
      <c r="QK227" s="267"/>
      <c r="QL227" s="267"/>
      <c r="QM227" s="267"/>
      <c r="QN227" s="267"/>
      <c r="QO227" s="267"/>
      <c r="QP227" s="267"/>
      <c r="QQ227" s="267"/>
      <c r="QR227" s="267"/>
      <c r="QS227" s="267"/>
      <c r="QT227" s="267"/>
      <c r="QU227" s="235"/>
      <c r="QV227" s="235"/>
      <c r="QW227" s="270"/>
      <c r="QX227" s="270"/>
      <c r="QY227" s="270"/>
      <c r="QZ227" s="270"/>
      <c r="RA227" s="270"/>
      <c r="RB227" s="270"/>
      <c r="RC227" s="270"/>
      <c r="RD227" s="270"/>
      <c r="RE227" s="270"/>
      <c r="RF227" s="270"/>
      <c r="RG227" s="270"/>
      <c r="RH227" s="270"/>
      <c r="RI227" s="270"/>
      <c r="RJ227" s="270"/>
      <c r="RK227" s="270"/>
      <c r="RL227" s="270"/>
      <c r="RM227" s="270"/>
      <c r="RN227" s="270"/>
      <c r="RO227" s="267"/>
      <c r="RP227" s="267"/>
      <c r="RQ227" s="267"/>
      <c r="RR227" s="267"/>
      <c r="RS227" s="267"/>
      <c r="RT227" s="267"/>
      <c r="RU227" s="267"/>
      <c r="RV227" s="267"/>
      <c r="RW227" s="267"/>
      <c r="RX227" s="267"/>
      <c r="RY227" s="267"/>
      <c r="RZ227" s="267"/>
      <c r="SA227" s="267"/>
    </row>
    <row r="228" spans="1:495" ht="15" hidden="1" outlineLevel="1">
      <c r="A228" s="603">
        <f t="shared" si="1028"/>
        <v>216</v>
      </c>
      <c r="B228" s="248" t="s">
        <v>409</v>
      </c>
      <c r="C228" s="251">
        <v>0</v>
      </c>
      <c r="D228" s="252">
        <v>0</v>
      </c>
      <c r="E228" s="252"/>
      <c r="F228" s="252"/>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c r="AD228" s="251"/>
      <c r="AE228" s="251"/>
      <c r="AF228" s="251"/>
      <c r="AG228" s="251"/>
      <c r="AH228" s="255"/>
      <c r="AI228" s="255"/>
      <c r="AJ228" s="252">
        <v>0</v>
      </c>
      <c r="AK228" s="252">
        <v>0</v>
      </c>
      <c r="AL228" s="252"/>
      <c r="AM228" s="252"/>
      <c r="AN228" s="252"/>
      <c r="AO228" s="252"/>
      <c r="AP228" s="252"/>
      <c r="AQ228" s="252"/>
      <c r="AR228" s="252"/>
      <c r="AS228" s="252"/>
      <c r="AT228" s="252"/>
      <c r="AU228" s="252"/>
      <c r="AV228" s="252"/>
      <c r="AW228" s="252"/>
      <c r="AX228" s="252"/>
      <c r="AY228" s="252"/>
      <c r="AZ228" s="252"/>
      <c r="BA228" s="252"/>
      <c r="BB228" s="252"/>
      <c r="BC228" s="251"/>
      <c r="BD228" s="251"/>
      <c r="BE228" s="251"/>
      <c r="BF228" s="251"/>
      <c r="BG228" s="251"/>
      <c r="BH228" s="251"/>
      <c r="BI228" s="251"/>
      <c r="BJ228" s="251"/>
      <c r="BK228" s="251"/>
      <c r="BL228" s="251"/>
      <c r="BM228" s="251"/>
      <c r="BN228" s="251"/>
      <c r="BO228" s="255"/>
      <c r="BP228" s="255"/>
      <c r="BQ228" s="252">
        <v>0</v>
      </c>
      <c r="BR228" s="252">
        <v>0</v>
      </c>
      <c r="BS228" s="252"/>
      <c r="BT228" s="252"/>
      <c r="BU228" s="252"/>
      <c r="BV228" s="252"/>
      <c r="BW228" s="252"/>
      <c r="BX228" s="252"/>
      <c r="BY228" s="252"/>
      <c r="BZ228" s="252"/>
      <c r="CA228" s="252"/>
      <c r="CB228" s="252"/>
      <c r="CC228" s="252"/>
      <c r="CD228" s="252"/>
      <c r="CE228" s="252"/>
      <c r="CF228" s="252"/>
      <c r="CG228" s="252"/>
      <c r="CH228" s="252"/>
      <c r="CI228" s="252"/>
      <c r="CJ228" s="251"/>
      <c r="CK228" s="251"/>
      <c r="CL228" s="251"/>
      <c r="CM228" s="251"/>
      <c r="CN228" s="251"/>
      <c r="CO228" s="251"/>
      <c r="CP228" s="251"/>
      <c r="CQ228" s="251"/>
      <c r="CR228" s="251"/>
      <c r="CS228" s="251"/>
      <c r="CT228" s="251"/>
      <c r="CU228" s="251"/>
      <c r="CV228" s="255"/>
      <c r="CW228" s="255"/>
      <c r="CX228" s="252">
        <v>0</v>
      </c>
      <c r="CY228" s="252">
        <v>0</v>
      </c>
      <c r="CZ228" s="252"/>
      <c r="DA228" s="252"/>
      <c r="DB228" s="252"/>
      <c r="DC228" s="252"/>
      <c r="DD228" s="252"/>
      <c r="DE228" s="252"/>
      <c r="DF228" s="252"/>
      <c r="DG228" s="252"/>
      <c r="DH228" s="252"/>
      <c r="DI228" s="252"/>
      <c r="DJ228" s="252"/>
      <c r="DK228" s="252"/>
      <c r="DL228" s="252"/>
      <c r="DM228" s="252"/>
      <c r="DN228" s="252"/>
      <c r="DO228" s="252"/>
      <c r="DP228" s="252"/>
      <c r="DQ228" s="251"/>
      <c r="DR228" s="251"/>
      <c r="DS228" s="251"/>
      <c r="DT228" s="251"/>
      <c r="DU228" s="251"/>
      <c r="DV228" s="251"/>
      <c r="DW228" s="251"/>
      <c r="DX228" s="251"/>
      <c r="DY228" s="251"/>
      <c r="DZ228" s="251"/>
      <c r="EA228" s="251"/>
      <c r="EB228" s="251"/>
      <c r="EC228" s="255"/>
      <c r="ED228" s="255"/>
      <c r="EE228" s="252">
        <v>0</v>
      </c>
      <c r="EF228" s="252">
        <v>0</v>
      </c>
      <c r="EG228" s="252"/>
      <c r="EH228" s="252"/>
      <c r="EI228" s="252"/>
      <c r="EJ228" s="252"/>
      <c r="EK228" s="252"/>
      <c r="EL228" s="252"/>
      <c r="EM228" s="252"/>
      <c r="EN228" s="252"/>
      <c r="EO228" s="252"/>
      <c r="EP228" s="252"/>
      <c r="EQ228" s="252"/>
      <c r="ER228" s="252"/>
      <c r="ES228" s="252"/>
      <c r="ET228" s="252"/>
      <c r="EU228" s="252"/>
      <c r="EV228" s="252"/>
      <c r="EW228" s="252"/>
      <c r="EX228" s="251"/>
      <c r="EY228" s="251"/>
      <c r="EZ228" s="251"/>
      <c r="FA228" s="251"/>
      <c r="FB228" s="251"/>
      <c r="FC228" s="251"/>
      <c r="FD228" s="251"/>
      <c r="FE228" s="251"/>
      <c r="FF228" s="251"/>
      <c r="FG228" s="251"/>
      <c r="FH228" s="251"/>
      <c r="FI228" s="251"/>
      <c r="FJ228" s="255"/>
      <c r="FK228" s="255"/>
      <c r="FL228" s="252">
        <v>0</v>
      </c>
      <c r="FM228" s="252">
        <v>0</v>
      </c>
      <c r="FN228" s="252"/>
      <c r="FO228" s="252"/>
      <c r="FP228" s="252"/>
      <c r="FQ228" s="252"/>
      <c r="FR228" s="252"/>
      <c r="FS228" s="252"/>
      <c r="FT228" s="252"/>
      <c r="FU228" s="252"/>
      <c r="FV228" s="252"/>
      <c r="FW228" s="252"/>
      <c r="FX228" s="252"/>
      <c r="FY228" s="252"/>
      <c r="FZ228" s="252"/>
      <c r="GA228" s="252"/>
      <c r="GB228" s="252"/>
      <c r="GC228" s="252"/>
      <c r="GD228" s="252"/>
      <c r="GE228" s="251"/>
      <c r="GF228" s="251"/>
      <c r="GG228" s="251"/>
      <c r="GH228" s="251"/>
      <c r="GI228" s="251"/>
      <c r="GJ228" s="251"/>
      <c r="GK228" s="251"/>
      <c r="GL228" s="251"/>
      <c r="GM228" s="251"/>
      <c r="GN228" s="251"/>
      <c r="GO228" s="251"/>
      <c r="GP228" s="251"/>
      <c r="GQ228" s="255"/>
      <c r="GR228" s="255"/>
      <c r="GS228" s="252"/>
      <c r="GT228" s="252"/>
      <c r="GU228" s="252"/>
      <c r="GV228" s="252"/>
      <c r="GW228" s="252"/>
      <c r="GX228" s="252"/>
      <c r="GY228" s="252"/>
      <c r="GZ228" s="252"/>
      <c r="HA228" s="252"/>
      <c r="HB228" s="252"/>
      <c r="HC228" s="252"/>
      <c r="HD228" s="252"/>
      <c r="HE228" s="252"/>
      <c r="HF228" s="252"/>
      <c r="HG228" s="252"/>
      <c r="HH228" s="252"/>
      <c r="HI228" s="252"/>
      <c r="HJ228" s="252"/>
      <c r="HK228" s="252"/>
      <c r="HL228" s="251"/>
      <c r="HM228" s="251"/>
      <c r="HN228" s="251"/>
      <c r="HO228" s="251"/>
      <c r="HP228" s="251"/>
      <c r="HQ228" s="251"/>
      <c r="HR228" s="251"/>
      <c r="HS228" s="251"/>
      <c r="HT228" s="251"/>
      <c r="HU228" s="251"/>
      <c r="HV228" s="251"/>
      <c r="HW228" s="251"/>
      <c r="HZ228" s="252"/>
      <c r="IA228" s="252"/>
      <c r="IB228" s="252"/>
      <c r="IC228" s="252"/>
      <c r="ID228" s="252"/>
      <c r="IE228" s="252"/>
      <c r="IF228" s="252"/>
      <c r="IG228" s="252"/>
      <c r="IH228" s="252"/>
      <c r="II228" s="256"/>
      <c r="IJ228" s="252"/>
      <c r="IK228" s="252"/>
      <c r="IL228" s="252"/>
      <c r="IM228" s="252"/>
      <c r="IN228" s="252"/>
      <c r="IO228" s="252"/>
      <c r="IP228" s="252"/>
      <c r="IQ228" s="252"/>
      <c r="IR228" s="252"/>
      <c r="IS228" s="251"/>
      <c r="IT228" s="251"/>
      <c r="IU228" s="251"/>
      <c r="IV228" s="251"/>
      <c r="IW228" s="251"/>
      <c r="IX228" s="251"/>
      <c r="IY228" s="251"/>
      <c r="IZ228" s="251"/>
      <c r="JA228" s="251"/>
      <c r="JB228" s="251"/>
      <c r="JC228" s="253"/>
      <c r="JD228" s="252">
        <f>HZ334</f>
        <v>0</v>
      </c>
      <c r="JE228" s="234"/>
      <c r="JG228" s="252">
        <v>0</v>
      </c>
      <c r="JH228" s="252"/>
      <c r="JI228" s="252">
        <v>0</v>
      </c>
      <c r="JJ228" s="254">
        <v>2193296</v>
      </c>
      <c r="JK228" s="252">
        <v>0</v>
      </c>
      <c r="JL228" s="252">
        <v>0</v>
      </c>
      <c r="JM228" s="252"/>
      <c r="JN228" s="252"/>
      <c r="JO228" s="252"/>
      <c r="JP228" s="252"/>
      <c r="JQ228" s="252"/>
      <c r="JR228" s="252"/>
      <c r="JS228" s="252"/>
      <c r="JT228" s="252"/>
      <c r="JU228" s="252"/>
      <c r="JV228" s="252"/>
      <c r="JW228" s="252"/>
      <c r="JX228" s="252"/>
      <c r="JY228" s="252"/>
      <c r="JZ228" s="251"/>
      <c r="KA228" s="251"/>
      <c r="KB228" s="251"/>
      <c r="KC228" s="251"/>
      <c r="KD228" s="251"/>
      <c r="KE228" s="251"/>
      <c r="KF228" s="251"/>
      <c r="KG228" s="251"/>
      <c r="KH228" s="251"/>
      <c r="KI228" s="251"/>
      <c r="KJ228" s="251"/>
      <c r="KK228" s="251">
        <f>KK334</f>
        <v>0</v>
      </c>
      <c r="KL228" s="234"/>
      <c r="KN228" s="252"/>
      <c r="KO228" s="252"/>
      <c r="KP228" s="252"/>
      <c r="KQ228" s="252"/>
      <c r="KR228" s="252"/>
      <c r="KS228" s="252">
        <v>0</v>
      </c>
      <c r="KT228" s="252"/>
      <c r="KU228" s="252"/>
      <c r="KV228" s="252"/>
      <c r="KW228" s="252"/>
      <c r="KX228" s="252"/>
      <c r="KY228" s="252"/>
      <c r="KZ228" s="252"/>
      <c r="LA228" s="252"/>
      <c r="LB228" s="252"/>
      <c r="LC228" s="252"/>
      <c r="LD228" s="252"/>
      <c r="LE228" s="252"/>
      <c r="LF228" s="252"/>
      <c r="LG228" s="251"/>
      <c r="LH228" s="251"/>
      <c r="LI228" s="251"/>
      <c r="LJ228" s="251"/>
      <c r="LK228" s="251"/>
      <c r="LL228" s="251"/>
      <c r="LM228" s="251"/>
      <c r="LN228" s="251"/>
      <c r="LO228" s="251"/>
      <c r="LP228" s="251"/>
      <c r="LQ228" s="251"/>
      <c r="LR228" s="251">
        <f>LR334</f>
        <v>0</v>
      </c>
      <c r="LU228" s="252"/>
      <c r="LV228" s="252"/>
      <c r="LW228" s="252"/>
      <c r="LX228" s="252"/>
      <c r="LY228" s="252"/>
      <c r="LZ228" s="252"/>
      <c r="MA228" s="252"/>
      <c r="MB228" s="252"/>
      <c r="MC228" s="252"/>
      <c r="MD228" s="252"/>
      <c r="ME228" s="252"/>
      <c r="MF228" s="252"/>
      <c r="MG228" s="252"/>
      <c r="MH228" s="252"/>
      <c r="MI228" s="252"/>
      <c r="MJ228" s="252"/>
      <c r="MK228" s="252"/>
      <c r="ML228" s="252"/>
      <c r="MM228" s="252"/>
      <c r="MN228" s="251"/>
      <c r="MO228" s="251"/>
      <c r="MP228" s="251"/>
      <c r="MQ228" s="251"/>
      <c r="MR228" s="251"/>
      <c r="MS228" s="251"/>
      <c r="MT228" s="251"/>
      <c r="MU228" s="251"/>
      <c r="MV228" s="251"/>
      <c r="MW228" s="251"/>
      <c r="MX228" s="251"/>
      <c r="MY228" s="251"/>
      <c r="NB228" s="252">
        <v>0</v>
      </c>
      <c r="NC228" s="252"/>
      <c r="ND228" s="252"/>
      <c r="NE228" s="252">
        <v>0</v>
      </c>
      <c r="NF228" s="252"/>
      <c r="NG228" s="252"/>
      <c r="NH228" s="252"/>
      <c r="NI228" s="252"/>
      <c r="NJ228" s="252"/>
      <c r="NK228" s="252"/>
      <c r="NL228" s="252"/>
      <c r="NM228" s="252"/>
      <c r="NN228" s="252"/>
      <c r="NO228" s="252"/>
      <c r="NP228" s="252"/>
      <c r="NQ228" s="252"/>
      <c r="NR228" s="252"/>
      <c r="NS228" s="252"/>
      <c r="NT228" s="252"/>
      <c r="NU228" s="251"/>
      <c r="NV228" s="251"/>
      <c r="NW228" s="251"/>
      <c r="NX228" s="251"/>
      <c r="NY228" s="251"/>
      <c r="NZ228" s="251"/>
      <c r="OA228" s="251"/>
      <c r="OB228" s="251"/>
      <c r="OC228" s="251"/>
      <c r="OD228" s="251"/>
      <c r="OE228" s="251"/>
      <c r="OF228" s="251">
        <v>0</v>
      </c>
      <c r="OI228" s="252">
        <v>0</v>
      </c>
      <c r="OJ228" s="252"/>
      <c r="OK228" s="252"/>
      <c r="OL228" s="252">
        <v>6169996</v>
      </c>
      <c r="OM228" s="252"/>
      <c r="ON228" s="252"/>
      <c r="OO228" s="252"/>
      <c r="OP228" s="252"/>
      <c r="OQ228" s="252"/>
      <c r="OR228" s="252"/>
      <c r="OS228" s="252"/>
      <c r="OT228" s="252"/>
      <c r="OU228" s="252"/>
      <c r="OV228" s="252"/>
      <c r="OW228" s="252"/>
      <c r="OX228" s="252"/>
      <c r="OY228" s="252"/>
      <c r="OZ228" s="252"/>
      <c r="PA228" s="252"/>
      <c r="PB228" s="251"/>
      <c r="PC228" s="251"/>
      <c r="PD228" s="251"/>
      <c r="PE228" s="251"/>
      <c r="PF228" s="251"/>
      <c r="PG228" s="251"/>
      <c r="PH228" s="251"/>
      <c r="PI228" s="251"/>
      <c r="PJ228" s="251"/>
      <c r="PK228" s="251"/>
      <c r="PL228" s="251"/>
      <c r="PM228" s="251">
        <v>0</v>
      </c>
      <c r="PP228" s="252">
        <v>0</v>
      </c>
      <c r="PQ228" s="252"/>
      <c r="PR228" s="252"/>
      <c r="PS228" s="252"/>
      <c r="PT228" s="252"/>
      <c r="PU228" s="252"/>
      <c r="PV228" s="252"/>
      <c r="PW228" s="252"/>
      <c r="PX228" s="252"/>
      <c r="PY228" s="252"/>
      <c r="PZ228" s="252"/>
      <c r="QA228" s="252"/>
      <c r="QB228" s="252"/>
      <c r="QC228" s="252"/>
      <c r="QD228" s="252"/>
      <c r="QE228" s="252"/>
      <c r="QF228" s="252"/>
      <c r="QG228" s="252"/>
      <c r="QH228" s="252"/>
      <c r="QI228" s="251"/>
      <c r="QJ228" s="251"/>
      <c r="QK228" s="251"/>
      <c r="QL228" s="251"/>
      <c r="QM228" s="251"/>
      <c r="QN228" s="251"/>
      <c r="QO228" s="251"/>
      <c r="QP228" s="251"/>
      <c r="QQ228" s="251"/>
      <c r="QR228" s="251"/>
      <c r="QS228" s="251"/>
      <c r="QT228" s="252">
        <v>0</v>
      </c>
      <c r="QU228" s="235"/>
      <c r="QV228" s="235"/>
      <c r="QW228" s="252"/>
      <c r="QX228" s="252"/>
      <c r="QY228" s="252"/>
      <c r="QZ228" s="252"/>
      <c r="RA228" s="252"/>
      <c r="RB228" s="252"/>
      <c r="RC228" s="252"/>
      <c r="RD228" s="252"/>
      <c r="RE228" s="252"/>
      <c r="RF228" s="252"/>
      <c r="RG228" s="252"/>
      <c r="RH228" s="252"/>
      <c r="RI228" s="252"/>
      <c r="RJ228" s="252"/>
      <c r="RK228" s="252"/>
      <c r="RL228" s="252"/>
      <c r="RM228" s="252"/>
      <c r="RN228" s="252"/>
      <c r="RO228" s="252"/>
      <c r="RP228" s="251"/>
      <c r="RQ228" s="251"/>
      <c r="RR228" s="251"/>
      <c r="RS228" s="251"/>
      <c r="RT228" s="251"/>
      <c r="RU228" s="251"/>
      <c r="RV228" s="251"/>
      <c r="RW228" s="251"/>
      <c r="RX228" s="251"/>
      <c r="RY228" s="251"/>
      <c r="RZ228" s="251"/>
      <c r="SA228" s="251"/>
    </row>
    <row r="229" spans="1:495" ht="15" hidden="1" outlineLevel="1">
      <c r="A229" s="603">
        <f t="shared" si="1028"/>
        <v>217</v>
      </c>
      <c r="B229" s="248" t="s">
        <v>410</v>
      </c>
      <c r="C229" s="339">
        <v>0</v>
      </c>
      <c r="D229" s="340">
        <v>0</v>
      </c>
      <c r="E229" s="252"/>
      <c r="F229" s="252"/>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c r="AD229" s="251"/>
      <c r="AE229" s="251"/>
      <c r="AF229" s="251"/>
      <c r="AG229" s="251"/>
      <c r="AH229" s="255"/>
      <c r="AI229" s="275"/>
      <c r="AJ229" s="340">
        <v>0</v>
      </c>
      <c r="AK229" s="340">
        <v>0</v>
      </c>
      <c r="AL229" s="252"/>
      <c r="AM229" s="252"/>
      <c r="AN229" s="252"/>
      <c r="AO229" s="252"/>
      <c r="AP229" s="252"/>
      <c r="AQ229" s="252"/>
      <c r="AR229" s="252"/>
      <c r="AS229" s="252"/>
      <c r="AT229" s="252"/>
      <c r="AU229" s="252"/>
      <c r="AV229" s="252"/>
      <c r="AW229" s="252"/>
      <c r="AX229" s="252"/>
      <c r="AY229" s="252"/>
      <c r="AZ229" s="252"/>
      <c r="BA229" s="252"/>
      <c r="BB229" s="252"/>
      <c r="BC229" s="251"/>
      <c r="BD229" s="251"/>
      <c r="BE229" s="251"/>
      <c r="BF229" s="251"/>
      <c r="BG229" s="251"/>
      <c r="BH229" s="251"/>
      <c r="BI229" s="251"/>
      <c r="BJ229" s="251"/>
      <c r="BK229" s="251"/>
      <c r="BL229" s="251"/>
      <c r="BM229" s="251"/>
      <c r="BN229" s="251"/>
      <c r="BO229" s="255"/>
      <c r="BP229" s="275"/>
      <c r="BQ229" s="340">
        <v>0</v>
      </c>
      <c r="BR229" s="340">
        <v>0</v>
      </c>
      <c r="BS229" s="252"/>
      <c r="BT229" s="252"/>
      <c r="BU229" s="252"/>
      <c r="BV229" s="252"/>
      <c r="BW229" s="252"/>
      <c r="BX229" s="252"/>
      <c r="BY229" s="252"/>
      <c r="BZ229" s="252"/>
      <c r="CA229" s="252"/>
      <c r="CB229" s="252"/>
      <c r="CC229" s="252"/>
      <c r="CD229" s="252"/>
      <c r="CE229" s="252"/>
      <c r="CF229" s="252"/>
      <c r="CG229" s="252"/>
      <c r="CH229" s="252"/>
      <c r="CI229" s="252"/>
      <c r="CJ229" s="251"/>
      <c r="CK229" s="251"/>
      <c r="CL229" s="251"/>
      <c r="CM229" s="251"/>
      <c r="CN229" s="251"/>
      <c r="CO229" s="251"/>
      <c r="CP229" s="251"/>
      <c r="CQ229" s="251"/>
      <c r="CR229" s="251"/>
      <c r="CS229" s="251"/>
      <c r="CT229" s="251"/>
      <c r="CU229" s="251"/>
      <c r="CV229" s="255"/>
      <c r="CW229" s="275"/>
      <c r="CX229" s="340">
        <v>0</v>
      </c>
      <c r="CY229" s="340">
        <v>0</v>
      </c>
      <c r="CZ229" s="252"/>
      <c r="DA229" s="252"/>
      <c r="DB229" s="252"/>
      <c r="DC229" s="252"/>
      <c r="DD229" s="252"/>
      <c r="DE229" s="252"/>
      <c r="DF229" s="252"/>
      <c r="DG229" s="252"/>
      <c r="DH229" s="252"/>
      <c r="DI229" s="252"/>
      <c r="DJ229" s="252"/>
      <c r="DK229" s="252"/>
      <c r="DL229" s="252"/>
      <c r="DM229" s="252"/>
      <c r="DN229" s="252"/>
      <c r="DO229" s="252"/>
      <c r="DP229" s="252"/>
      <c r="DQ229" s="251"/>
      <c r="DR229" s="251"/>
      <c r="DS229" s="251"/>
      <c r="DT229" s="251"/>
      <c r="DU229" s="251"/>
      <c r="DV229" s="251"/>
      <c r="DW229" s="251"/>
      <c r="DX229" s="251"/>
      <c r="DY229" s="251"/>
      <c r="DZ229" s="251"/>
      <c r="EA229" s="251"/>
      <c r="EB229" s="251"/>
      <c r="EC229" s="255"/>
      <c r="ED229" s="275"/>
      <c r="EE229" s="340">
        <v>0</v>
      </c>
      <c r="EF229" s="340">
        <v>0</v>
      </c>
      <c r="EG229" s="252"/>
      <c r="EH229" s="252"/>
      <c r="EI229" s="252"/>
      <c r="EJ229" s="252"/>
      <c r="EK229" s="252"/>
      <c r="EL229" s="252"/>
      <c r="EM229" s="252"/>
      <c r="EN229" s="252"/>
      <c r="EO229" s="252"/>
      <c r="EP229" s="252"/>
      <c r="EQ229" s="252"/>
      <c r="ER229" s="252"/>
      <c r="ES229" s="252"/>
      <c r="ET229" s="252"/>
      <c r="EU229" s="252"/>
      <c r="EV229" s="252"/>
      <c r="EW229" s="252"/>
      <c r="EX229" s="251"/>
      <c r="EY229" s="251"/>
      <c r="EZ229" s="251"/>
      <c r="FA229" s="251"/>
      <c r="FB229" s="251"/>
      <c r="FC229" s="251"/>
      <c r="FD229" s="251"/>
      <c r="FE229" s="251"/>
      <c r="FF229" s="251"/>
      <c r="FG229" s="251"/>
      <c r="FH229" s="251"/>
      <c r="FI229" s="251"/>
      <c r="FJ229" s="255"/>
      <c r="FK229" s="275"/>
      <c r="FL229" s="340">
        <v>0</v>
      </c>
      <c r="FM229" s="340">
        <v>0</v>
      </c>
      <c r="FN229" s="252"/>
      <c r="FO229" s="252"/>
      <c r="FP229" s="252"/>
      <c r="FQ229" s="252"/>
      <c r="FR229" s="252"/>
      <c r="FS229" s="252"/>
      <c r="FT229" s="252"/>
      <c r="FU229" s="252"/>
      <c r="FV229" s="252"/>
      <c r="FW229" s="252"/>
      <c r="FX229" s="252"/>
      <c r="FY229" s="252"/>
      <c r="FZ229" s="252"/>
      <c r="GA229" s="252"/>
      <c r="GB229" s="252"/>
      <c r="GC229" s="252"/>
      <c r="GD229" s="252"/>
      <c r="GE229" s="251"/>
      <c r="GF229" s="251"/>
      <c r="GG229" s="251"/>
      <c r="GH229" s="251"/>
      <c r="GI229" s="251"/>
      <c r="GJ229" s="251"/>
      <c r="GK229" s="251"/>
      <c r="GL229" s="251"/>
      <c r="GM229" s="251"/>
      <c r="GN229" s="251"/>
      <c r="GO229" s="251"/>
      <c r="GP229" s="251"/>
      <c r="GQ229" s="255"/>
      <c r="GR229" s="275"/>
      <c r="GS229" s="340"/>
      <c r="GT229" s="252"/>
      <c r="GU229" s="252"/>
      <c r="GV229" s="252"/>
      <c r="GW229" s="252"/>
      <c r="GX229" s="252"/>
      <c r="GY229" s="252"/>
      <c r="GZ229" s="252"/>
      <c r="HA229" s="252"/>
      <c r="HB229" s="252"/>
      <c r="HC229" s="252"/>
      <c r="HD229" s="252"/>
      <c r="HE229" s="252"/>
      <c r="HF229" s="252"/>
      <c r="HG229" s="252"/>
      <c r="HH229" s="252"/>
      <c r="HI229" s="252"/>
      <c r="HJ229" s="252"/>
      <c r="HK229" s="252"/>
      <c r="HL229" s="251"/>
      <c r="HM229" s="251"/>
      <c r="HN229" s="251"/>
      <c r="HO229" s="251"/>
      <c r="HP229" s="251"/>
      <c r="HQ229" s="251"/>
      <c r="HR229" s="251"/>
      <c r="HS229" s="251"/>
      <c r="HT229" s="251"/>
      <c r="HU229" s="251"/>
      <c r="HV229" s="251"/>
      <c r="HW229" s="251"/>
      <c r="HZ229" s="252"/>
      <c r="IA229" s="252"/>
      <c r="IB229" s="252"/>
      <c r="IC229" s="252">
        <v>132048</v>
      </c>
      <c r="ID229" s="252"/>
      <c r="IE229" s="252">
        <v>183363</v>
      </c>
      <c r="IF229" s="252"/>
      <c r="IG229" s="252"/>
      <c r="IH229" s="252"/>
      <c r="II229" s="256">
        <f>930218083</f>
        <v>930218083</v>
      </c>
      <c r="IJ229" s="252"/>
      <c r="IK229" s="252"/>
      <c r="IL229" s="252"/>
      <c r="IM229" s="252"/>
      <c r="IN229" s="252">
        <f>IN315</f>
        <v>170830</v>
      </c>
      <c r="IO229" s="252"/>
      <c r="IP229" s="252"/>
      <c r="IQ229" s="252"/>
      <c r="IR229" s="252"/>
      <c r="IS229" s="251"/>
      <c r="IT229" s="251"/>
      <c r="IU229" s="251"/>
      <c r="IV229" s="251"/>
      <c r="IW229" s="251"/>
      <c r="IX229" s="251"/>
      <c r="IY229" s="251"/>
      <c r="IZ229" s="251"/>
      <c r="JA229" s="251"/>
      <c r="JB229" s="251"/>
      <c r="JC229" s="253"/>
      <c r="JD229" s="252">
        <f>JD315</f>
        <v>170830</v>
      </c>
      <c r="JE229" s="234"/>
      <c r="JG229" s="252">
        <v>1515387</v>
      </c>
      <c r="JH229" s="252">
        <v>1499102</v>
      </c>
      <c r="JI229" s="252"/>
      <c r="JJ229" s="254">
        <v>25708288</v>
      </c>
      <c r="JK229" s="252"/>
      <c r="JL229" s="252">
        <v>24940493</v>
      </c>
      <c r="JM229" s="252"/>
      <c r="JN229" s="252"/>
      <c r="JO229" s="252"/>
      <c r="JP229" s="252"/>
      <c r="JQ229" s="252"/>
      <c r="JR229" s="252"/>
      <c r="JS229" s="252"/>
      <c r="JT229" s="252"/>
      <c r="JU229" s="252"/>
      <c r="JV229" s="252"/>
      <c r="JW229" s="252"/>
      <c r="JX229" s="252"/>
      <c r="JY229" s="252"/>
      <c r="JZ229" s="251"/>
      <c r="KA229" s="251"/>
      <c r="KB229" s="251"/>
      <c r="KC229" s="251"/>
      <c r="KD229" s="251"/>
      <c r="KE229" s="251"/>
      <c r="KF229" s="251"/>
      <c r="KG229" s="251"/>
      <c r="KH229" s="251"/>
      <c r="KI229" s="251"/>
      <c r="KJ229" s="251"/>
      <c r="KK229" s="267">
        <f>Sheet1!D11</f>
        <v>28141349.152879003</v>
      </c>
      <c r="KL229" s="234"/>
      <c r="KN229" s="252"/>
      <c r="KO229" s="252"/>
      <c r="KP229" s="252"/>
      <c r="KQ229" s="252"/>
      <c r="KR229" s="252"/>
      <c r="KS229" s="252">
        <v>0</v>
      </c>
      <c r="KT229" s="252"/>
      <c r="KU229" s="252"/>
      <c r="KV229" s="252"/>
      <c r="KW229" s="252"/>
      <c r="KX229" s="252"/>
      <c r="KY229" s="252"/>
      <c r="KZ229" s="252"/>
      <c r="LA229" s="252"/>
      <c r="LB229" s="252"/>
      <c r="LC229" s="252"/>
      <c r="LD229" s="252"/>
      <c r="LE229" s="252"/>
      <c r="LF229" s="252"/>
      <c r="LG229" s="251"/>
      <c r="LH229" s="251"/>
      <c r="LI229" s="251"/>
      <c r="LJ229" s="251"/>
      <c r="LK229" s="251"/>
      <c r="LL229" s="251"/>
      <c r="LM229" s="251"/>
      <c r="LN229" s="251"/>
      <c r="LO229" s="251"/>
      <c r="LP229" s="251"/>
      <c r="LQ229" s="251"/>
      <c r="LR229" s="251">
        <f>LR315</f>
        <v>0</v>
      </c>
      <c r="LU229" s="252"/>
      <c r="LV229" s="252"/>
      <c r="LW229" s="252"/>
      <c r="LX229" s="252"/>
      <c r="LY229" s="252"/>
      <c r="LZ229" s="251">
        <f>LZ315</f>
        <v>62541211.211819984</v>
      </c>
      <c r="MA229" s="252"/>
      <c r="MB229" s="252"/>
      <c r="MC229" s="252"/>
      <c r="MD229" s="252"/>
      <c r="ME229" s="252"/>
      <c r="MF229" s="252"/>
      <c r="MG229" s="252"/>
      <c r="MH229" s="252"/>
      <c r="MI229" s="252"/>
      <c r="MJ229" s="252"/>
      <c r="MK229" s="252"/>
      <c r="ML229" s="252"/>
      <c r="MM229" s="252"/>
      <c r="MN229" s="251"/>
      <c r="MO229" s="251"/>
      <c r="MP229" s="251"/>
      <c r="MQ229" s="251"/>
      <c r="MR229" s="251"/>
      <c r="MS229" s="251"/>
      <c r="MT229" s="251"/>
      <c r="MU229" s="251"/>
      <c r="MV229" s="251"/>
      <c r="MW229" s="251"/>
      <c r="MX229" s="251"/>
      <c r="MY229" s="251">
        <f>MY315</f>
        <v>62541211.211819984</v>
      </c>
      <c r="NB229" s="252">
        <v>0</v>
      </c>
      <c r="NC229" s="252"/>
      <c r="ND229" s="252"/>
      <c r="NE229" s="252">
        <v>0</v>
      </c>
      <c r="NF229" s="252"/>
      <c r="NG229" s="252"/>
      <c r="NH229" s="252"/>
      <c r="NI229" s="252"/>
      <c r="NJ229" s="252"/>
      <c r="NK229" s="252"/>
      <c r="NL229" s="252"/>
      <c r="NM229" s="252"/>
      <c r="NN229" s="252"/>
      <c r="NO229" s="252"/>
      <c r="NP229" s="252"/>
      <c r="NQ229" s="252"/>
      <c r="NR229" s="252"/>
      <c r="NS229" s="252"/>
      <c r="NT229" s="252"/>
      <c r="NU229" s="251"/>
      <c r="NV229" s="251"/>
      <c r="NW229" s="251"/>
      <c r="NX229" s="251"/>
      <c r="NY229" s="251"/>
      <c r="NZ229" s="251"/>
      <c r="OA229" s="251"/>
      <c r="OB229" s="251"/>
      <c r="OC229" s="251"/>
      <c r="OD229" s="251"/>
      <c r="OE229" s="251"/>
      <c r="OF229" s="251">
        <f>OF315</f>
        <v>0</v>
      </c>
      <c r="OI229" s="252">
        <v>0</v>
      </c>
      <c r="OJ229" s="252"/>
      <c r="OK229" s="252"/>
      <c r="OL229" s="252">
        <v>101804934</v>
      </c>
      <c r="OM229" s="252"/>
      <c r="ON229" s="252"/>
      <c r="OO229" s="252"/>
      <c r="OP229" s="252"/>
      <c r="OQ229" s="252"/>
      <c r="OR229" s="252"/>
      <c r="OS229" s="252"/>
      <c r="OT229" s="252"/>
      <c r="OU229" s="252"/>
      <c r="OV229" s="252"/>
      <c r="OW229" s="252"/>
      <c r="OX229" s="252"/>
      <c r="OY229" s="252"/>
      <c r="OZ229" s="252"/>
      <c r="PA229" s="252"/>
      <c r="PB229" s="251"/>
      <c r="PC229" s="251"/>
      <c r="PD229" s="251"/>
      <c r="PE229" s="251"/>
      <c r="PF229" s="251"/>
      <c r="PG229" s="251"/>
      <c r="PH229" s="251"/>
      <c r="PI229" s="251"/>
      <c r="PJ229" s="251"/>
      <c r="PK229" s="251"/>
      <c r="PL229" s="251"/>
      <c r="PM229" s="251">
        <f>PM315</f>
        <v>101804934.25212014</v>
      </c>
      <c r="PP229" s="252">
        <v>0</v>
      </c>
      <c r="PQ229" s="252"/>
      <c r="PR229" s="252">
        <v>0</v>
      </c>
      <c r="PS229" s="252"/>
      <c r="PT229" s="252">
        <v>0</v>
      </c>
      <c r="PU229" s="252">
        <v>0</v>
      </c>
      <c r="PV229" s="252">
        <v>0</v>
      </c>
      <c r="PW229" s="252">
        <v>0</v>
      </c>
      <c r="PX229" s="252">
        <v>0</v>
      </c>
      <c r="PY229" s="252">
        <v>0</v>
      </c>
      <c r="PZ229" s="252">
        <v>0</v>
      </c>
      <c r="QA229" s="252">
        <v>0</v>
      </c>
      <c r="QB229" s="252">
        <v>0</v>
      </c>
      <c r="QC229" s="252"/>
      <c r="QD229" s="252">
        <v>0</v>
      </c>
      <c r="QE229" s="252">
        <v>0</v>
      </c>
      <c r="QF229" s="252">
        <v>0</v>
      </c>
      <c r="QG229" s="252">
        <v>0</v>
      </c>
      <c r="QH229" s="252"/>
      <c r="QI229" s="251"/>
      <c r="QJ229" s="251"/>
      <c r="QK229" s="251"/>
      <c r="QL229" s="251"/>
      <c r="QM229" s="251"/>
      <c r="QN229" s="251"/>
      <c r="QO229" s="251"/>
      <c r="QP229" s="251"/>
      <c r="QQ229" s="251"/>
      <c r="QR229" s="251"/>
      <c r="QS229" s="251"/>
      <c r="QT229" s="252">
        <v>0</v>
      </c>
      <c r="QU229" s="235"/>
      <c r="QV229" s="235"/>
      <c r="QW229" s="252"/>
      <c r="QX229" s="252"/>
      <c r="QY229" s="252"/>
      <c r="QZ229" s="252"/>
      <c r="RA229" s="252"/>
      <c r="RB229" s="252"/>
      <c r="RC229" s="252"/>
      <c r="RD229" s="252"/>
      <c r="RE229" s="252"/>
      <c r="RF229" s="252"/>
      <c r="RG229" s="252"/>
      <c r="RH229" s="252"/>
      <c r="RI229" s="252"/>
      <c r="RJ229" s="252"/>
      <c r="RK229" s="252"/>
      <c r="RL229" s="252"/>
      <c r="RM229" s="252"/>
      <c r="RN229" s="252"/>
      <c r="RO229" s="252"/>
      <c r="RP229" s="251"/>
      <c r="RQ229" s="251"/>
      <c r="RR229" s="251"/>
      <c r="RS229" s="251"/>
      <c r="RT229" s="251"/>
      <c r="RU229" s="251"/>
      <c r="RV229" s="251"/>
      <c r="RW229" s="251"/>
      <c r="RX229" s="251"/>
      <c r="RY229" s="251"/>
      <c r="RZ229" s="251"/>
      <c r="SA229" s="251"/>
    </row>
    <row r="230" spans="1:495" ht="15" hidden="1" outlineLevel="1">
      <c r="A230" s="603">
        <f t="shared" si="1028"/>
        <v>218</v>
      </c>
      <c r="B230" s="248" t="s">
        <v>411</v>
      </c>
      <c r="C230" s="339">
        <v>0</v>
      </c>
      <c r="D230" s="340">
        <v>0</v>
      </c>
      <c r="E230" s="270"/>
      <c r="F230" s="270"/>
      <c r="G230" s="267"/>
      <c r="H230" s="267"/>
      <c r="I230" s="267"/>
      <c r="J230" s="267"/>
      <c r="K230" s="267"/>
      <c r="L230" s="267"/>
      <c r="M230" s="267"/>
      <c r="N230" s="267"/>
      <c r="O230" s="267"/>
      <c r="P230" s="267"/>
      <c r="Q230" s="267"/>
      <c r="R230" s="267"/>
      <c r="S230" s="267"/>
      <c r="T230" s="267"/>
      <c r="U230" s="267"/>
      <c r="V230" s="267"/>
      <c r="W230" s="267"/>
      <c r="X230" s="267"/>
      <c r="Y230" s="267"/>
      <c r="Z230" s="267"/>
      <c r="AA230" s="267"/>
      <c r="AB230" s="267"/>
      <c r="AC230" s="267"/>
      <c r="AD230" s="267"/>
      <c r="AE230" s="267"/>
      <c r="AF230" s="267"/>
      <c r="AG230" s="267"/>
      <c r="AH230" s="255"/>
      <c r="AI230" s="275"/>
      <c r="AJ230" s="340">
        <v>0</v>
      </c>
      <c r="AK230" s="340">
        <v>0</v>
      </c>
      <c r="AL230" s="270"/>
      <c r="AM230" s="270"/>
      <c r="AN230" s="270"/>
      <c r="AO230" s="270"/>
      <c r="AP230" s="270"/>
      <c r="AQ230" s="270"/>
      <c r="AR230" s="270"/>
      <c r="AS230" s="270"/>
      <c r="AT230" s="270"/>
      <c r="AU230" s="270"/>
      <c r="AV230" s="270"/>
      <c r="AW230" s="270"/>
      <c r="AX230" s="270"/>
      <c r="AY230" s="270"/>
      <c r="AZ230" s="270"/>
      <c r="BA230" s="270"/>
      <c r="BB230" s="270"/>
      <c r="BC230" s="267"/>
      <c r="BD230" s="267"/>
      <c r="BE230" s="267"/>
      <c r="BF230" s="267"/>
      <c r="BG230" s="267"/>
      <c r="BH230" s="267"/>
      <c r="BI230" s="267"/>
      <c r="BJ230" s="267"/>
      <c r="BK230" s="267"/>
      <c r="BL230" s="267"/>
      <c r="BM230" s="267"/>
      <c r="BN230" s="267"/>
      <c r="BO230" s="255"/>
      <c r="BP230" s="275"/>
      <c r="BQ230" s="340">
        <v>0</v>
      </c>
      <c r="BR230" s="340">
        <v>0</v>
      </c>
      <c r="BS230" s="270"/>
      <c r="BT230" s="270"/>
      <c r="BU230" s="270"/>
      <c r="BV230" s="270"/>
      <c r="BW230" s="270"/>
      <c r="BX230" s="270"/>
      <c r="BY230" s="270"/>
      <c r="BZ230" s="270"/>
      <c r="CA230" s="270"/>
      <c r="CB230" s="270"/>
      <c r="CC230" s="270"/>
      <c r="CD230" s="270"/>
      <c r="CE230" s="270"/>
      <c r="CF230" s="270"/>
      <c r="CG230" s="270"/>
      <c r="CH230" s="270"/>
      <c r="CI230" s="270"/>
      <c r="CJ230" s="267"/>
      <c r="CK230" s="267"/>
      <c r="CL230" s="267"/>
      <c r="CM230" s="267"/>
      <c r="CN230" s="267"/>
      <c r="CO230" s="267"/>
      <c r="CP230" s="267"/>
      <c r="CQ230" s="267"/>
      <c r="CR230" s="267"/>
      <c r="CS230" s="267"/>
      <c r="CT230" s="267"/>
      <c r="CU230" s="267"/>
      <c r="CV230" s="255"/>
      <c r="CW230" s="275"/>
      <c r="CX230" s="340">
        <v>0</v>
      </c>
      <c r="CY230" s="340">
        <v>0</v>
      </c>
      <c r="CZ230" s="270"/>
      <c r="DA230" s="270"/>
      <c r="DB230" s="270"/>
      <c r="DC230" s="270"/>
      <c r="DD230" s="270"/>
      <c r="DE230" s="270"/>
      <c r="DF230" s="270"/>
      <c r="DG230" s="270"/>
      <c r="DH230" s="270"/>
      <c r="DI230" s="270"/>
      <c r="DJ230" s="270"/>
      <c r="DK230" s="270"/>
      <c r="DL230" s="270"/>
      <c r="DM230" s="270"/>
      <c r="DN230" s="270"/>
      <c r="DO230" s="270"/>
      <c r="DP230" s="270"/>
      <c r="DQ230" s="267"/>
      <c r="DR230" s="267"/>
      <c r="DS230" s="267"/>
      <c r="DT230" s="267"/>
      <c r="DU230" s="267"/>
      <c r="DV230" s="267"/>
      <c r="DW230" s="267"/>
      <c r="DX230" s="267"/>
      <c r="DY230" s="267"/>
      <c r="DZ230" s="267"/>
      <c r="EA230" s="267"/>
      <c r="EB230" s="267"/>
      <c r="EC230" s="255"/>
      <c r="ED230" s="275"/>
      <c r="EE230" s="340">
        <v>0</v>
      </c>
      <c r="EF230" s="340">
        <v>0</v>
      </c>
      <c r="EG230" s="270"/>
      <c r="EH230" s="270"/>
      <c r="EI230" s="270"/>
      <c r="EJ230" s="270"/>
      <c r="EK230" s="270"/>
      <c r="EL230" s="270"/>
      <c r="EM230" s="270"/>
      <c r="EN230" s="270"/>
      <c r="EO230" s="270"/>
      <c r="EP230" s="270"/>
      <c r="EQ230" s="270"/>
      <c r="ER230" s="270"/>
      <c r="ES230" s="270"/>
      <c r="ET230" s="270"/>
      <c r="EU230" s="270"/>
      <c r="EV230" s="270"/>
      <c r="EW230" s="270"/>
      <c r="EX230" s="267"/>
      <c r="EY230" s="267"/>
      <c r="EZ230" s="267"/>
      <c r="FA230" s="267"/>
      <c r="FB230" s="267"/>
      <c r="FC230" s="267"/>
      <c r="FD230" s="267"/>
      <c r="FE230" s="267"/>
      <c r="FF230" s="267"/>
      <c r="FG230" s="267"/>
      <c r="FH230" s="267"/>
      <c r="FI230" s="267"/>
      <c r="FJ230" s="255"/>
      <c r="FK230" s="275"/>
      <c r="FL230" s="340">
        <v>0</v>
      </c>
      <c r="FM230" s="340">
        <v>0</v>
      </c>
      <c r="FN230" s="270"/>
      <c r="FO230" s="270"/>
      <c r="FP230" s="270"/>
      <c r="FQ230" s="270"/>
      <c r="FR230" s="270"/>
      <c r="FS230" s="270"/>
      <c r="FT230" s="270"/>
      <c r="FU230" s="270"/>
      <c r="FV230" s="270"/>
      <c r="FW230" s="270"/>
      <c r="FX230" s="270"/>
      <c r="FY230" s="270"/>
      <c r="FZ230" s="270"/>
      <c r="GA230" s="270"/>
      <c r="GB230" s="270"/>
      <c r="GC230" s="270"/>
      <c r="GD230" s="270"/>
      <c r="GE230" s="267"/>
      <c r="GF230" s="267"/>
      <c r="GG230" s="267"/>
      <c r="GH230" s="267"/>
      <c r="GI230" s="267"/>
      <c r="GJ230" s="267"/>
      <c r="GK230" s="267"/>
      <c r="GL230" s="267"/>
      <c r="GM230" s="267"/>
      <c r="GN230" s="267"/>
      <c r="GO230" s="267"/>
      <c r="GP230" s="267"/>
      <c r="GQ230" s="255"/>
      <c r="GR230" s="275"/>
      <c r="GS230" s="340"/>
      <c r="GT230" s="270"/>
      <c r="GU230" s="270"/>
      <c r="GV230" s="270"/>
      <c r="GW230" s="270"/>
      <c r="GX230" s="270"/>
      <c r="GY230" s="270"/>
      <c r="GZ230" s="270"/>
      <c r="HA230" s="270"/>
      <c r="HB230" s="270"/>
      <c r="HC230" s="270"/>
      <c r="HD230" s="270"/>
      <c r="HE230" s="270"/>
      <c r="HF230" s="270"/>
      <c r="HG230" s="270"/>
      <c r="HH230" s="270"/>
      <c r="HI230" s="270"/>
      <c r="HJ230" s="270"/>
      <c r="HK230" s="270"/>
      <c r="HL230" s="267"/>
      <c r="HM230" s="267"/>
      <c r="HN230" s="267"/>
      <c r="HO230" s="267"/>
      <c r="HP230" s="267"/>
      <c r="HQ230" s="267"/>
      <c r="HR230" s="267"/>
      <c r="HS230" s="267"/>
      <c r="HT230" s="267"/>
      <c r="HU230" s="267"/>
      <c r="HV230" s="267"/>
      <c r="HW230" s="267"/>
      <c r="HZ230" s="270"/>
      <c r="IA230" s="270"/>
      <c r="IB230" s="270"/>
      <c r="IC230" s="270">
        <v>459786</v>
      </c>
      <c r="ID230" s="270"/>
      <c r="IE230" s="270">
        <v>1086402</v>
      </c>
      <c r="IF230" s="270"/>
      <c r="IG230" s="270"/>
      <c r="IH230" s="270"/>
      <c r="II230" s="271">
        <f>57023095</f>
        <v>57023095</v>
      </c>
      <c r="IJ230" s="270"/>
      <c r="IK230" s="270"/>
      <c r="IL230" s="270"/>
      <c r="IM230" s="270"/>
      <c r="IN230" s="270">
        <f>IA230</f>
        <v>0</v>
      </c>
      <c r="IO230" s="270"/>
      <c r="IP230" s="270"/>
      <c r="IQ230" s="270"/>
      <c r="IR230" s="270"/>
      <c r="IS230" s="267"/>
      <c r="IT230" s="267"/>
      <c r="IU230" s="267"/>
      <c r="IV230" s="267"/>
      <c r="IW230" s="267"/>
      <c r="IX230" s="267"/>
      <c r="IY230" s="267"/>
      <c r="IZ230" s="267"/>
      <c r="JA230" s="267"/>
      <c r="JB230" s="267"/>
      <c r="JC230" s="272"/>
      <c r="JD230" s="270">
        <f>IA230</f>
        <v>0</v>
      </c>
      <c r="JE230" s="234"/>
      <c r="JG230" s="270">
        <v>4287312</v>
      </c>
      <c r="JH230" s="270">
        <v>4205068</v>
      </c>
      <c r="JI230" s="270"/>
      <c r="JJ230" s="273">
        <v>3433100</v>
      </c>
      <c r="JK230" s="270"/>
      <c r="JL230" s="270">
        <v>3433100</v>
      </c>
      <c r="JM230" s="270"/>
      <c r="JN230" s="270"/>
      <c r="JO230" s="270"/>
      <c r="JP230" s="270"/>
      <c r="JQ230" s="270"/>
      <c r="JR230" s="270"/>
      <c r="JS230" s="270"/>
      <c r="JT230" s="270"/>
      <c r="JU230" s="270"/>
      <c r="JV230" s="270"/>
      <c r="JW230" s="270"/>
      <c r="JX230" s="270"/>
      <c r="JY230" s="270"/>
      <c r="JZ230" s="267"/>
      <c r="KA230" s="267"/>
      <c r="KB230" s="267"/>
      <c r="KC230" s="267"/>
      <c r="KD230" s="267"/>
      <c r="KE230" s="267"/>
      <c r="KF230" s="267"/>
      <c r="KG230" s="267"/>
      <c r="KH230" s="267"/>
      <c r="KI230" s="267"/>
      <c r="KJ230" s="267"/>
      <c r="KK230" s="267">
        <f>+JH323</f>
        <v>7136962.6350747999</v>
      </c>
      <c r="KL230" s="234"/>
      <c r="KM230" s="234"/>
      <c r="KN230" s="270"/>
      <c r="KO230" s="270"/>
      <c r="KP230" s="270"/>
      <c r="KQ230" s="270">
        <v>442945</v>
      </c>
      <c r="KR230" s="270"/>
      <c r="KS230" s="270">
        <v>0</v>
      </c>
      <c r="KT230" s="270"/>
      <c r="KU230" s="270"/>
      <c r="KV230" s="270"/>
      <c r="KW230" s="270"/>
      <c r="KX230" s="270"/>
      <c r="KY230" s="270"/>
      <c r="KZ230" s="270"/>
      <c r="LA230" s="270"/>
      <c r="LB230" s="270"/>
      <c r="LC230" s="270"/>
      <c r="LD230" s="270"/>
      <c r="LE230" s="270"/>
      <c r="LF230" s="270"/>
      <c r="LG230" s="267"/>
      <c r="LH230" s="267"/>
      <c r="LI230" s="267"/>
      <c r="LJ230" s="267"/>
      <c r="LK230" s="267"/>
      <c r="LL230" s="267"/>
      <c r="LM230" s="267"/>
      <c r="LN230" s="267"/>
      <c r="LO230" s="267"/>
      <c r="LP230" s="267"/>
      <c r="LQ230" s="267"/>
      <c r="LR230" s="267">
        <f>LR323</f>
        <v>0</v>
      </c>
      <c r="LU230" s="270">
        <v>4576070</v>
      </c>
      <c r="LV230" s="270">
        <v>4236515</v>
      </c>
      <c r="LW230" s="270"/>
      <c r="LX230" s="270">
        <v>3249405</v>
      </c>
      <c r="LY230" s="270"/>
      <c r="LZ230" s="270">
        <v>3249405</v>
      </c>
      <c r="MA230" s="270"/>
      <c r="MB230" s="270"/>
      <c r="MC230" s="270"/>
      <c r="MD230" s="270"/>
      <c r="ME230" s="270"/>
      <c r="MF230" s="270"/>
      <c r="MG230" s="270"/>
      <c r="MH230" s="270"/>
      <c r="MI230" s="270"/>
      <c r="MJ230" s="270"/>
      <c r="MK230" s="270"/>
      <c r="ML230" s="270"/>
      <c r="MM230" s="270"/>
      <c r="MN230" s="267"/>
      <c r="MO230" s="267"/>
      <c r="MP230" s="267"/>
      <c r="MQ230" s="267"/>
      <c r="MR230" s="267"/>
      <c r="MS230" s="267"/>
      <c r="MT230" s="267"/>
      <c r="MU230" s="267"/>
      <c r="MV230" s="267"/>
      <c r="MW230" s="267"/>
      <c r="MX230" s="267"/>
      <c r="MY230" s="267">
        <f>LV230</f>
        <v>4236515</v>
      </c>
      <c r="NB230" s="270">
        <v>8850211</v>
      </c>
      <c r="NC230" s="270"/>
      <c r="ND230" s="270"/>
      <c r="NE230" s="270">
        <v>0</v>
      </c>
      <c r="NF230" s="270"/>
      <c r="NG230" s="270"/>
      <c r="NH230" s="270"/>
      <c r="NI230" s="270"/>
      <c r="NJ230" s="270"/>
      <c r="NK230" s="270"/>
      <c r="NL230" s="270"/>
      <c r="NM230" s="270"/>
      <c r="NN230" s="270"/>
      <c r="NO230" s="270"/>
      <c r="NP230" s="270"/>
      <c r="NQ230" s="270"/>
      <c r="NR230" s="270"/>
      <c r="NS230" s="270"/>
      <c r="NT230" s="270"/>
      <c r="NU230" s="267"/>
      <c r="NV230" s="267"/>
      <c r="NW230" s="267"/>
      <c r="NX230" s="267"/>
      <c r="NY230" s="267"/>
      <c r="NZ230" s="267"/>
      <c r="OA230" s="267"/>
      <c r="OB230" s="267"/>
      <c r="OC230" s="267"/>
      <c r="OD230" s="267"/>
      <c r="OE230" s="267"/>
      <c r="OF230" s="267">
        <f>NB230</f>
        <v>8850211</v>
      </c>
      <c r="OI230" s="270">
        <v>4254650</v>
      </c>
      <c r="OJ230" s="270">
        <v>379815</v>
      </c>
      <c r="OK230" s="270"/>
      <c r="OL230" s="270">
        <v>0</v>
      </c>
      <c r="OM230" s="270"/>
      <c r="ON230" s="270"/>
      <c r="OO230" s="270"/>
      <c r="OP230" s="270"/>
      <c r="OQ230" s="270"/>
      <c r="OR230" s="270"/>
      <c r="OS230" s="270"/>
      <c r="OT230" s="270"/>
      <c r="OU230" s="270"/>
      <c r="OV230" s="270"/>
      <c r="OW230" s="270"/>
      <c r="OX230" s="270"/>
      <c r="OY230" s="270"/>
      <c r="OZ230" s="270"/>
      <c r="PA230" s="270"/>
      <c r="PB230" s="267"/>
      <c r="PC230" s="267"/>
      <c r="PD230" s="267"/>
      <c r="PE230" s="267"/>
      <c r="PF230" s="267"/>
      <c r="PG230" s="267"/>
      <c r="PH230" s="267"/>
      <c r="PI230" s="267"/>
      <c r="PJ230" s="267"/>
      <c r="PK230" s="267"/>
      <c r="PL230" s="267"/>
      <c r="PM230" s="267">
        <f>OI230</f>
        <v>4254650</v>
      </c>
      <c r="PP230" s="270">
        <v>4318724</v>
      </c>
      <c r="PQ230" s="270"/>
      <c r="PR230" s="270">
        <v>0</v>
      </c>
      <c r="PS230" s="270"/>
      <c r="PT230" s="270">
        <v>0</v>
      </c>
      <c r="PU230" s="270">
        <v>0</v>
      </c>
      <c r="PV230" s="270">
        <v>0</v>
      </c>
      <c r="PW230" s="270">
        <v>0</v>
      </c>
      <c r="PX230" s="270">
        <v>0</v>
      </c>
      <c r="PY230" s="270">
        <v>0</v>
      </c>
      <c r="PZ230" s="270">
        <v>0</v>
      </c>
      <c r="QA230" s="270">
        <v>0</v>
      </c>
      <c r="QB230" s="270">
        <v>0</v>
      </c>
      <c r="QC230" s="270">
        <v>0</v>
      </c>
      <c r="QD230" s="270">
        <v>0</v>
      </c>
      <c r="QE230" s="270">
        <v>0</v>
      </c>
      <c r="QF230" s="270">
        <v>0</v>
      </c>
      <c r="QG230" s="270">
        <v>0</v>
      </c>
      <c r="QH230" s="270"/>
      <c r="QI230" s="267"/>
      <c r="QJ230" s="267"/>
      <c r="QK230" s="267"/>
      <c r="QL230" s="267"/>
      <c r="QM230" s="267"/>
      <c r="QN230" s="267"/>
      <c r="QO230" s="267"/>
      <c r="QP230" s="267"/>
      <c r="QQ230" s="267"/>
      <c r="QR230" s="267"/>
      <c r="QS230" s="267"/>
      <c r="QT230" s="267">
        <f>PP230</f>
        <v>4318724</v>
      </c>
      <c r="QU230" s="235"/>
      <c r="QV230" s="235"/>
      <c r="QW230" s="270"/>
      <c r="QX230" s="270"/>
      <c r="QY230" s="270"/>
      <c r="QZ230" s="270"/>
      <c r="RA230" s="270"/>
      <c r="RB230" s="270"/>
      <c r="RC230" s="270"/>
      <c r="RD230" s="270"/>
      <c r="RE230" s="270"/>
      <c r="RF230" s="270"/>
      <c r="RG230" s="270"/>
      <c r="RH230" s="270"/>
      <c r="RI230" s="270"/>
      <c r="RJ230" s="270"/>
      <c r="RK230" s="270"/>
      <c r="RL230" s="270"/>
      <c r="RM230" s="270"/>
      <c r="RN230" s="270"/>
      <c r="RO230" s="270"/>
      <c r="RP230" s="267"/>
      <c r="RQ230" s="267"/>
      <c r="RR230" s="267"/>
      <c r="RS230" s="267"/>
      <c r="RT230" s="267"/>
      <c r="RU230" s="267"/>
      <c r="RV230" s="267"/>
      <c r="RW230" s="267"/>
      <c r="RX230" s="267"/>
      <c r="RY230" s="267"/>
      <c r="RZ230" s="267"/>
      <c r="SA230" s="267"/>
    </row>
    <row r="231" spans="1:495" ht="15" collapsed="1">
      <c r="A231" s="603">
        <f t="shared" si="1028"/>
        <v>219</v>
      </c>
      <c r="B231" s="341" t="s">
        <v>364</v>
      </c>
      <c r="C231" s="276"/>
      <c r="D231" s="277"/>
      <c r="E231" s="277"/>
      <c r="F231" s="277"/>
      <c r="G231" s="277"/>
      <c r="H231" s="277"/>
      <c r="I231" s="277"/>
      <c r="J231" s="277"/>
      <c r="K231" s="277"/>
      <c r="L231" s="277"/>
      <c r="M231" s="277"/>
      <c r="N231" s="277"/>
      <c r="O231" s="277"/>
      <c r="P231" s="277"/>
      <c r="Q231" s="277"/>
      <c r="R231" s="277"/>
      <c r="S231" s="277"/>
      <c r="T231" s="277"/>
      <c r="U231" s="277"/>
      <c r="V231" s="277"/>
      <c r="W231" s="277"/>
      <c r="X231" s="277"/>
      <c r="Y231" s="277"/>
      <c r="Z231" s="277"/>
      <c r="AA231" s="277"/>
      <c r="AB231" s="277"/>
      <c r="AC231" s="277"/>
      <c r="AD231" s="277"/>
      <c r="AE231" s="277"/>
      <c r="AF231" s="277"/>
      <c r="AG231" s="277"/>
      <c r="AH231" s="255"/>
      <c r="AI231" s="275"/>
      <c r="AJ231" s="277"/>
      <c r="AK231" s="277"/>
      <c r="AL231" s="277"/>
      <c r="AM231" s="277"/>
      <c r="AN231" s="277"/>
      <c r="AO231" s="277"/>
      <c r="AP231" s="277"/>
      <c r="AQ231" s="277"/>
      <c r="AR231" s="277"/>
      <c r="AS231" s="277"/>
      <c r="AT231" s="277"/>
      <c r="AU231" s="277"/>
      <c r="AV231" s="277"/>
      <c r="AW231" s="277"/>
      <c r="AX231" s="277"/>
      <c r="AY231" s="277"/>
      <c r="AZ231" s="277"/>
      <c r="BA231" s="277"/>
      <c r="BB231" s="277"/>
      <c r="BC231" s="277"/>
      <c r="BD231" s="277"/>
      <c r="BE231" s="277"/>
      <c r="BF231" s="277"/>
      <c r="BG231" s="277"/>
      <c r="BH231" s="277"/>
      <c r="BI231" s="277"/>
      <c r="BJ231" s="277"/>
      <c r="BK231" s="277"/>
      <c r="BL231" s="277"/>
      <c r="BM231" s="277"/>
      <c r="BN231" s="277"/>
      <c r="BO231" s="255"/>
      <c r="BP231" s="275"/>
      <c r="BQ231" s="277"/>
      <c r="BR231" s="277"/>
      <c r="BS231" s="277"/>
      <c r="BT231" s="277"/>
      <c r="BU231" s="277"/>
      <c r="BV231" s="277"/>
      <c r="BW231" s="277"/>
      <c r="BX231" s="277"/>
      <c r="BY231" s="277"/>
      <c r="BZ231" s="277"/>
      <c r="CA231" s="277"/>
      <c r="CB231" s="277"/>
      <c r="CC231" s="277"/>
      <c r="CD231" s="277"/>
      <c r="CE231" s="277"/>
      <c r="CF231" s="277"/>
      <c r="CG231" s="277"/>
      <c r="CH231" s="277"/>
      <c r="CI231" s="277"/>
      <c r="CJ231" s="277"/>
      <c r="CK231" s="277"/>
      <c r="CL231" s="277"/>
      <c r="CM231" s="277"/>
      <c r="CN231" s="277"/>
      <c r="CO231" s="277"/>
      <c r="CP231" s="277"/>
      <c r="CQ231" s="277"/>
      <c r="CR231" s="277"/>
      <c r="CS231" s="277"/>
      <c r="CT231" s="277"/>
      <c r="CU231" s="277"/>
      <c r="CV231" s="255"/>
      <c r="CW231" s="275"/>
      <c r="CX231" s="277"/>
      <c r="CY231" s="277"/>
      <c r="CZ231" s="277"/>
      <c r="DA231" s="277"/>
      <c r="DB231" s="277"/>
      <c r="DC231" s="277"/>
      <c r="DD231" s="277"/>
      <c r="DE231" s="277"/>
      <c r="DF231" s="277"/>
      <c r="DG231" s="277"/>
      <c r="DH231" s="277"/>
      <c r="DI231" s="277"/>
      <c r="DJ231" s="277"/>
      <c r="DK231" s="277"/>
      <c r="DL231" s="277"/>
      <c r="DM231" s="277"/>
      <c r="DN231" s="277"/>
      <c r="DO231" s="277"/>
      <c r="DP231" s="277"/>
      <c r="DQ231" s="277"/>
      <c r="DR231" s="277"/>
      <c r="DS231" s="277"/>
      <c r="DT231" s="277"/>
      <c r="DU231" s="277"/>
      <c r="DV231" s="277"/>
      <c r="DW231" s="277"/>
      <c r="DX231" s="277"/>
      <c r="DY231" s="277"/>
      <c r="DZ231" s="277"/>
      <c r="EA231" s="277"/>
      <c r="EB231" s="277"/>
      <c r="EC231" s="255"/>
      <c r="ED231" s="275"/>
      <c r="EE231" s="277"/>
      <c r="EF231" s="277"/>
      <c r="EG231" s="277"/>
      <c r="EH231" s="277"/>
      <c r="EI231" s="277"/>
      <c r="EJ231" s="277"/>
      <c r="EK231" s="277"/>
      <c r="EL231" s="277"/>
      <c r="EM231" s="277"/>
      <c r="EN231" s="277"/>
      <c r="EO231" s="277"/>
      <c r="EP231" s="277"/>
      <c r="EQ231" s="277"/>
      <c r="ER231" s="277"/>
      <c r="ES231" s="277"/>
      <c r="ET231" s="277"/>
      <c r="EU231" s="277"/>
      <c r="EV231" s="277"/>
      <c r="EW231" s="277"/>
      <c r="EX231" s="277"/>
      <c r="EY231" s="277"/>
      <c r="EZ231" s="277"/>
      <c r="FA231" s="277"/>
      <c r="FB231" s="277"/>
      <c r="FC231" s="277"/>
      <c r="FD231" s="277"/>
      <c r="FE231" s="277"/>
      <c r="FF231" s="277"/>
      <c r="FG231" s="277"/>
      <c r="FH231" s="277"/>
      <c r="FI231" s="277"/>
      <c r="FJ231" s="255"/>
      <c r="FK231" s="275"/>
      <c r="FL231" s="277"/>
      <c r="FM231" s="277"/>
      <c r="FN231" s="277"/>
      <c r="FO231" s="277"/>
      <c r="FP231" s="277"/>
      <c r="FQ231" s="277"/>
      <c r="FR231" s="277"/>
      <c r="FS231" s="277"/>
      <c r="FT231" s="277"/>
      <c r="FU231" s="277"/>
      <c r="FV231" s="277"/>
      <c r="FW231" s="277"/>
      <c r="FX231" s="277"/>
      <c r="FY231" s="277"/>
      <c r="FZ231" s="277"/>
      <c r="GA231" s="277"/>
      <c r="GB231" s="277"/>
      <c r="GC231" s="277"/>
      <c r="GD231" s="277"/>
      <c r="GE231" s="277"/>
      <c r="GF231" s="277"/>
      <c r="GG231" s="277"/>
      <c r="GH231" s="277"/>
      <c r="GI231" s="277"/>
      <c r="GJ231" s="277"/>
      <c r="GK231" s="277"/>
      <c r="GL231" s="277"/>
      <c r="GM231" s="277"/>
      <c r="GN231" s="277"/>
      <c r="GO231" s="277"/>
      <c r="GP231" s="277"/>
      <c r="GQ231" s="255"/>
      <c r="GR231" s="275"/>
      <c r="GS231" s="277"/>
      <c r="GT231" s="277"/>
      <c r="GU231" s="277"/>
      <c r="GV231" s="277"/>
      <c r="GW231" s="277"/>
      <c r="GX231" s="277"/>
      <c r="GY231" s="277"/>
      <c r="GZ231" s="277"/>
      <c r="HA231" s="277"/>
      <c r="HB231" s="277"/>
      <c r="HC231" s="277"/>
      <c r="HD231" s="277"/>
      <c r="HE231" s="277"/>
      <c r="HF231" s="277"/>
      <c r="HG231" s="277"/>
      <c r="HH231" s="277"/>
      <c r="HI231" s="277"/>
      <c r="HJ231" s="277"/>
      <c r="HK231" s="277"/>
      <c r="HL231" s="277"/>
      <c r="HM231" s="277"/>
      <c r="HN231" s="277"/>
      <c r="HO231" s="277"/>
      <c r="HP231" s="277"/>
      <c r="HQ231" s="277"/>
      <c r="HR231" s="277"/>
      <c r="HS231" s="277"/>
      <c r="HT231" s="277"/>
      <c r="HU231" s="277"/>
      <c r="HV231" s="277"/>
      <c r="HW231" s="277"/>
      <c r="HZ231" s="277"/>
      <c r="IA231" s="277"/>
      <c r="IB231" s="277"/>
      <c r="IC231" s="277"/>
      <c r="ID231" s="277"/>
      <c r="IE231" s="277"/>
      <c r="IF231" s="277"/>
      <c r="IG231" s="277"/>
      <c r="IH231" s="277"/>
      <c r="II231" s="278"/>
      <c r="IJ231" s="277"/>
      <c r="IK231" s="277"/>
      <c r="IL231" s="277"/>
      <c r="IM231" s="277"/>
      <c r="IN231" s="277"/>
      <c r="IO231" s="277"/>
      <c r="IP231" s="277"/>
      <c r="IQ231" s="277"/>
      <c r="IR231" s="277"/>
      <c r="IS231" s="277"/>
      <c r="IT231" s="277"/>
      <c r="IU231" s="277"/>
      <c r="IV231" s="277"/>
      <c r="IW231" s="277"/>
      <c r="IX231" s="277"/>
      <c r="IY231" s="277"/>
      <c r="IZ231" s="277"/>
      <c r="JA231" s="277"/>
      <c r="JB231" s="277"/>
      <c r="JC231" s="279"/>
      <c r="JD231" s="277"/>
      <c r="JE231" s="234"/>
      <c r="JG231" s="277"/>
      <c r="JH231" s="277"/>
      <c r="JI231" s="277"/>
      <c r="JJ231" s="280"/>
      <c r="JK231" s="277"/>
      <c r="JL231" s="277"/>
      <c r="JM231" s="277"/>
      <c r="JN231" s="277"/>
      <c r="JO231" s="277"/>
      <c r="JP231" s="277"/>
      <c r="JQ231" s="277"/>
      <c r="JR231" s="277"/>
      <c r="JS231" s="277"/>
      <c r="JT231" s="277"/>
      <c r="JU231" s="277"/>
      <c r="JV231" s="277"/>
      <c r="JW231" s="277"/>
      <c r="JX231" s="277"/>
      <c r="JY231" s="277"/>
      <c r="JZ231" s="277"/>
      <c r="KA231" s="277"/>
      <c r="KB231" s="277"/>
      <c r="KC231" s="277"/>
      <c r="KD231" s="277"/>
      <c r="KE231" s="277"/>
      <c r="KF231" s="277"/>
      <c r="KG231" s="277"/>
      <c r="KH231" s="277"/>
      <c r="KI231" s="277"/>
      <c r="KJ231" s="277"/>
      <c r="KK231" s="277">
        <f>KK343</f>
        <v>0</v>
      </c>
      <c r="KL231" s="234"/>
      <c r="KN231" s="277"/>
      <c r="KO231" s="277"/>
      <c r="KP231" s="277"/>
      <c r="KQ231" s="277"/>
      <c r="KR231" s="277"/>
      <c r="KS231" s="277"/>
      <c r="KT231" s="277"/>
      <c r="KU231" s="277"/>
      <c r="KV231" s="277"/>
      <c r="KW231" s="277"/>
      <c r="KX231" s="277"/>
      <c r="KY231" s="277"/>
      <c r="KZ231" s="277"/>
      <c r="LA231" s="277"/>
      <c r="LB231" s="277"/>
      <c r="LC231" s="277"/>
      <c r="LD231" s="277"/>
      <c r="LE231" s="277"/>
      <c r="LF231" s="277"/>
      <c r="LG231" s="277"/>
      <c r="LH231" s="277"/>
      <c r="LI231" s="277"/>
      <c r="LJ231" s="277"/>
      <c r="LK231" s="277"/>
      <c r="LL231" s="277"/>
      <c r="LM231" s="277"/>
      <c r="LN231" s="277"/>
      <c r="LO231" s="277"/>
      <c r="LP231" s="277"/>
      <c r="LQ231" s="277"/>
      <c r="LR231" s="277"/>
      <c r="LU231" s="277"/>
      <c r="LV231" s="277"/>
      <c r="LW231" s="277"/>
      <c r="LX231" s="277"/>
      <c r="LY231" s="277"/>
      <c r="LZ231" s="277"/>
      <c r="MA231" s="277"/>
      <c r="MB231" s="277"/>
      <c r="MC231" s="277"/>
      <c r="MD231" s="277"/>
      <c r="ME231" s="277"/>
      <c r="MF231" s="277"/>
      <c r="MG231" s="277"/>
      <c r="MH231" s="277"/>
      <c r="MI231" s="277"/>
      <c r="MJ231" s="277"/>
      <c r="MK231" s="277"/>
      <c r="ML231" s="277"/>
      <c r="MM231" s="277"/>
      <c r="MN231" s="277"/>
      <c r="MO231" s="277"/>
      <c r="MP231" s="277"/>
      <c r="MQ231" s="277"/>
      <c r="MR231" s="277"/>
      <c r="MS231" s="277"/>
      <c r="MT231" s="277"/>
      <c r="MU231" s="277"/>
      <c r="MV231" s="277"/>
      <c r="MW231" s="277"/>
      <c r="MX231" s="277"/>
      <c r="MY231" s="277"/>
      <c r="NB231" s="277"/>
      <c r="NC231" s="277"/>
      <c r="ND231" s="277"/>
      <c r="NE231" s="277"/>
      <c r="NF231" s="277"/>
      <c r="NG231" s="277"/>
      <c r="NH231" s="277"/>
      <c r="NI231" s="277"/>
      <c r="NJ231" s="277"/>
      <c r="NK231" s="277"/>
      <c r="NL231" s="277"/>
      <c r="NM231" s="277"/>
      <c r="NN231" s="277"/>
      <c r="NO231" s="277"/>
      <c r="NP231" s="277"/>
      <c r="NQ231" s="277"/>
      <c r="NR231" s="277"/>
      <c r="NS231" s="277"/>
      <c r="NT231" s="277"/>
      <c r="NU231" s="277"/>
      <c r="NV231" s="277"/>
      <c r="NW231" s="277"/>
      <c r="NX231" s="277"/>
      <c r="NY231" s="277"/>
      <c r="NZ231" s="277"/>
      <c r="OA231" s="277"/>
      <c r="OB231" s="277"/>
      <c r="OC231" s="277"/>
      <c r="OD231" s="277"/>
      <c r="OE231" s="277"/>
      <c r="OF231" s="277"/>
      <c r="OI231" s="277"/>
      <c r="OJ231" s="277"/>
      <c r="OK231" s="277"/>
      <c r="OL231" s="277"/>
      <c r="OM231" s="277"/>
      <c r="ON231" s="277"/>
      <c r="OO231" s="277"/>
      <c r="OP231" s="277"/>
      <c r="OQ231" s="277"/>
      <c r="OR231" s="277"/>
      <c r="OS231" s="277"/>
      <c r="OT231" s="277"/>
      <c r="OU231" s="277"/>
      <c r="OV231" s="277"/>
      <c r="OW231" s="277"/>
      <c r="OX231" s="277"/>
      <c r="OY231" s="277"/>
      <c r="OZ231" s="277"/>
      <c r="PA231" s="277"/>
      <c r="PB231" s="277"/>
      <c r="PC231" s="277"/>
      <c r="PD231" s="277"/>
      <c r="PE231" s="277"/>
      <c r="PF231" s="277"/>
      <c r="PG231" s="277"/>
      <c r="PH231" s="277"/>
      <c r="PI231" s="277"/>
      <c r="PJ231" s="277"/>
      <c r="PK231" s="277"/>
      <c r="PL231" s="277"/>
      <c r="PM231" s="277"/>
      <c r="PP231" s="277"/>
      <c r="PQ231" s="277"/>
      <c r="PR231" s="277"/>
      <c r="PS231" s="277"/>
      <c r="PT231" s="277"/>
      <c r="PU231" s="277"/>
      <c r="PV231" s="277"/>
      <c r="PW231" s="277"/>
      <c r="PX231" s="277"/>
      <c r="PY231" s="277"/>
      <c r="PZ231" s="277"/>
      <c r="QA231" s="277"/>
      <c r="QB231" s="277"/>
      <c r="QC231" s="277"/>
      <c r="QD231" s="277"/>
      <c r="QE231" s="277"/>
      <c r="QF231" s="277"/>
      <c r="QG231" s="277"/>
      <c r="QH231" s="277"/>
      <c r="QI231" s="277"/>
      <c r="QJ231" s="277"/>
      <c r="QK231" s="277"/>
      <c r="QL231" s="277"/>
      <c r="QM231" s="277"/>
      <c r="QN231" s="277"/>
      <c r="QO231" s="277"/>
      <c r="QP231" s="277"/>
      <c r="QQ231" s="277"/>
      <c r="QR231" s="277"/>
      <c r="QS231" s="277"/>
      <c r="QT231" s="277"/>
      <c r="QU231" s="235"/>
      <c r="QV231" s="235"/>
      <c r="QW231" s="277"/>
      <c r="QX231" s="277"/>
      <c r="QY231" s="277"/>
      <c r="QZ231" s="277"/>
      <c r="RA231" s="277"/>
      <c r="RB231" s="277"/>
      <c r="RC231" s="277"/>
      <c r="RD231" s="277"/>
      <c r="RE231" s="277"/>
      <c r="RF231" s="277"/>
      <c r="RG231" s="277"/>
      <c r="RH231" s="277"/>
      <c r="RI231" s="277"/>
      <c r="RJ231" s="277"/>
      <c r="RK231" s="277"/>
      <c r="RL231" s="277"/>
      <c r="RM231" s="277"/>
      <c r="RN231" s="277"/>
      <c r="RO231" s="277"/>
      <c r="RP231" s="277"/>
      <c r="RQ231" s="277"/>
      <c r="RR231" s="277"/>
      <c r="RS231" s="277"/>
      <c r="RT231" s="277"/>
      <c r="RU231" s="277"/>
      <c r="RV231" s="277"/>
      <c r="RW231" s="277"/>
      <c r="RX231" s="277"/>
      <c r="RY231" s="277"/>
      <c r="RZ231" s="277"/>
      <c r="SA231" s="277"/>
    </row>
    <row r="232" spans="1:495" ht="15">
      <c r="A232" s="603">
        <f t="shared" si="1028"/>
        <v>220</v>
      </c>
      <c r="B232" s="249" t="s">
        <v>369</v>
      </c>
      <c r="C232" s="251"/>
      <c r="D232" s="252"/>
      <c r="E232" s="252"/>
      <c r="F232" s="252"/>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c r="AD232" s="251"/>
      <c r="AE232" s="251"/>
      <c r="AF232" s="251"/>
      <c r="AG232" s="251"/>
      <c r="AH232" s="255"/>
      <c r="AI232" s="275"/>
      <c r="AJ232" s="252"/>
      <c r="AK232" s="252"/>
      <c r="AL232" s="252"/>
      <c r="AM232" s="252"/>
      <c r="AN232" s="252"/>
      <c r="AO232" s="252"/>
      <c r="AP232" s="252"/>
      <c r="AQ232" s="252"/>
      <c r="AR232" s="252"/>
      <c r="AS232" s="252"/>
      <c r="AT232" s="252"/>
      <c r="AU232" s="252"/>
      <c r="AV232" s="252"/>
      <c r="AW232" s="252"/>
      <c r="AX232" s="252"/>
      <c r="AY232" s="252"/>
      <c r="AZ232" s="252"/>
      <c r="BA232" s="252"/>
      <c r="BB232" s="252"/>
      <c r="BC232" s="251"/>
      <c r="BD232" s="251"/>
      <c r="BE232" s="251"/>
      <c r="BF232" s="251"/>
      <c r="BG232" s="251"/>
      <c r="BH232" s="251"/>
      <c r="BI232" s="251"/>
      <c r="BJ232" s="251"/>
      <c r="BK232" s="251"/>
      <c r="BL232" s="251"/>
      <c r="BM232" s="251"/>
      <c r="BN232" s="251"/>
      <c r="BO232" s="255"/>
      <c r="BP232" s="275"/>
      <c r="BQ232" s="252"/>
      <c r="BR232" s="252"/>
      <c r="BS232" s="252"/>
      <c r="BT232" s="252"/>
      <c r="BU232" s="252"/>
      <c r="BV232" s="252"/>
      <c r="BW232" s="252"/>
      <c r="BX232" s="252"/>
      <c r="BY232" s="252"/>
      <c r="BZ232" s="252"/>
      <c r="CA232" s="252"/>
      <c r="CB232" s="252"/>
      <c r="CC232" s="252"/>
      <c r="CD232" s="252"/>
      <c r="CE232" s="252"/>
      <c r="CF232" s="252"/>
      <c r="CG232" s="252"/>
      <c r="CH232" s="252"/>
      <c r="CI232" s="252"/>
      <c r="CJ232" s="251"/>
      <c r="CK232" s="251"/>
      <c r="CL232" s="251"/>
      <c r="CM232" s="251"/>
      <c r="CN232" s="251"/>
      <c r="CO232" s="251"/>
      <c r="CP232" s="251"/>
      <c r="CQ232" s="251"/>
      <c r="CR232" s="251"/>
      <c r="CS232" s="251"/>
      <c r="CT232" s="251"/>
      <c r="CU232" s="251"/>
      <c r="CV232" s="255"/>
      <c r="CW232" s="275"/>
      <c r="CX232" s="252"/>
      <c r="CY232" s="252"/>
      <c r="CZ232" s="252"/>
      <c r="DA232" s="252"/>
      <c r="DB232" s="252"/>
      <c r="DC232" s="252"/>
      <c r="DD232" s="252"/>
      <c r="DE232" s="252"/>
      <c r="DF232" s="252"/>
      <c r="DG232" s="252"/>
      <c r="DH232" s="252"/>
      <c r="DI232" s="252"/>
      <c r="DJ232" s="252"/>
      <c r="DK232" s="252"/>
      <c r="DL232" s="252"/>
      <c r="DM232" s="252"/>
      <c r="DN232" s="252"/>
      <c r="DO232" s="252"/>
      <c r="DP232" s="252"/>
      <c r="DQ232" s="251"/>
      <c r="DR232" s="251"/>
      <c r="DS232" s="251"/>
      <c r="DT232" s="251"/>
      <c r="DU232" s="251"/>
      <c r="DV232" s="251"/>
      <c r="DW232" s="251"/>
      <c r="DX232" s="251"/>
      <c r="DY232" s="251"/>
      <c r="DZ232" s="251"/>
      <c r="EA232" s="251"/>
      <c r="EB232" s="251"/>
      <c r="EC232" s="255"/>
      <c r="ED232" s="275"/>
      <c r="EE232" s="252"/>
      <c r="EF232" s="252"/>
      <c r="EG232" s="252"/>
      <c r="EH232" s="252"/>
      <c r="EI232" s="252"/>
      <c r="EJ232" s="252"/>
      <c r="EK232" s="252"/>
      <c r="EL232" s="252"/>
      <c r="EM232" s="252"/>
      <c r="EN232" s="252"/>
      <c r="EO232" s="252"/>
      <c r="EP232" s="252"/>
      <c r="EQ232" s="252"/>
      <c r="ER232" s="252"/>
      <c r="ES232" s="252"/>
      <c r="ET232" s="252"/>
      <c r="EU232" s="252"/>
      <c r="EV232" s="252"/>
      <c r="EW232" s="252"/>
      <c r="EX232" s="251"/>
      <c r="EY232" s="251"/>
      <c r="EZ232" s="251"/>
      <c r="FA232" s="251"/>
      <c r="FB232" s="251"/>
      <c r="FC232" s="251"/>
      <c r="FD232" s="251"/>
      <c r="FE232" s="251"/>
      <c r="FF232" s="251"/>
      <c r="FG232" s="251"/>
      <c r="FH232" s="251"/>
      <c r="FI232" s="251"/>
      <c r="FJ232" s="255"/>
      <c r="FK232" s="275"/>
      <c r="FL232" s="252"/>
      <c r="FM232" s="252"/>
      <c r="FN232" s="252"/>
      <c r="FO232" s="252"/>
      <c r="FP232" s="252"/>
      <c r="FQ232" s="252"/>
      <c r="FR232" s="252"/>
      <c r="FS232" s="252"/>
      <c r="FT232" s="252"/>
      <c r="FU232" s="252"/>
      <c r="FV232" s="252"/>
      <c r="FW232" s="252"/>
      <c r="FX232" s="252"/>
      <c r="FY232" s="252"/>
      <c r="FZ232" s="252"/>
      <c r="GA232" s="252"/>
      <c r="GB232" s="252"/>
      <c r="GC232" s="252"/>
      <c r="GD232" s="252"/>
      <c r="GE232" s="251"/>
      <c r="GF232" s="251"/>
      <c r="GG232" s="251"/>
      <c r="GH232" s="251"/>
      <c r="GI232" s="251"/>
      <c r="GJ232" s="251"/>
      <c r="GK232" s="251"/>
      <c r="GL232" s="251"/>
      <c r="GM232" s="251"/>
      <c r="GN232" s="251"/>
      <c r="GO232" s="251"/>
      <c r="GP232" s="251"/>
      <c r="GQ232" s="255"/>
      <c r="GR232" s="275"/>
      <c r="GS232" s="252"/>
      <c r="GT232" s="252"/>
      <c r="GU232" s="252"/>
      <c r="GV232" s="252"/>
      <c r="GW232" s="252"/>
      <c r="GX232" s="252"/>
      <c r="GY232" s="252"/>
      <c r="GZ232" s="252"/>
      <c r="HA232" s="252"/>
      <c r="HB232" s="252"/>
      <c r="HC232" s="252"/>
      <c r="HD232" s="252"/>
      <c r="HE232" s="252"/>
      <c r="HF232" s="252"/>
      <c r="HG232" s="252"/>
      <c r="HH232" s="252"/>
      <c r="HI232" s="252"/>
      <c r="HJ232" s="252"/>
      <c r="HK232" s="252"/>
      <c r="HL232" s="251"/>
      <c r="HM232" s="251"/>
      <c r="HN232" s="251"/>
      <c r="HO232" s="251"/>
      <c r="HP232" s="251"/>
      <c r="HQ232" s="251"/>
      <c r="HR232" s="251"/>
      <c r="HS232" s="251"/>
      <c r="HT232" s="251"/>
      <c r="HU232" s="251"/>
      <c r="HV232" s="251"/>
      <c r="HW232" s="251"/>
      <c r="HZ232" s="252"/>
      <c r="IA232" s="252"/>
      <c r="IB232" s="252"/>
      <c r="IC232" s="252"/>
      <c r="ID232" s="252"/>
      <c r="IE232" s="252">
        <v>-12635441</v>
      </c>
      <c r="IF232" s="252"/>
      <c r="IG232" s="252"/>
      <c r="IH232" s="252"/>
      <c r="II232" s="271">
        <f>12635441</f>
        <v>12635441</v>
      </c>
      <c r="IJ232" s="252"/>
      <c r="IK232" s="252"/>
      <c r="IL232" s="252"/>
      <c r="IM232" s="252"/>
      <c r="IN232" s="252">
        <v>-12635441</v>
      </c>
      <c r="IO232" s="252"/>
      <c r="IP232" s="252"/>
      <c r="IQ232" s="252"/>
      <c r="IR232" s="252"/>
      <c r="IS232" s="251"/>
      <c r="IT232" s="251"/>
      <c r="IU232" s="251"/>
      <c r="IV232" s="251"/>
      <c r="IW232" s="251"/>
      <c r="IX232" s="251"/>
      <c r="IY232" s="251"/>
      <c r="IZ232" s="251"/>
      <c r="JA232" s="251"/>
      <c r="JB232" s="251"/>
      <c r="JC232" s="253"/>
      <c r="JD232" s="252">
        <f ca="1">JD357+JD351</f>
        <v>55313114.412330009</v>
      </c>
      <c r="JE232" s="234"/>
      <c r="JG232" s="252"/>
      <c r="JH232" s="252"/>
      <c r="JI232" s="252"/>
      <c r="JJ232" s="254"/>
      <c r="JK232" s="252"/>
      <c r="JL232" s="252"/>
      <c r="JM232" s="252"/>
      <c r="JN232" s="252"/>
      <c r="JO232" s="252"/>
      <c r="JP232" s="252"/>
      <c r="JQ232" s="252"/>
      <c r="JR232" s="252"/>
      <c r="JS232" s="252"/>
      <c r="JT232" s="252"/>
      <c r="JU232" s="252"/>
      <c r="JV232" s="252"/>
      <c r="JW232" s="252"/>
      <c r="JX232" s="252"/>
      <c r="JY232" s="252"/>
      <c r="JZ232" s="251"/>
      <c r="KA232" s="251"/>
      <c r="KB232" s="251"/>
      <c r="KC232" s="251"/>
      <c r="KD232" s="251"/>
      <c r="KE232" s="251"/>
      <c r="KF232" s="251"/>
      <c r="KG232" s="251"/>
      <c r="KH232" s="251"/>
      <c r="KI232" s="277"/>
      <c r="KJ232" s="277"/>
      <c r="KK232" s="277"/>
      <c r="KL232" s="234"/>
      <c r="KN232" s="252"/>
      <c r="KO232" s="252"/>
      <c r="KP232" s="252"/>
      <c r="KQ232" s="252"/>
      <c r="KR232" s="252"/>
      <c r="KS232" s="252">
        <v>-21864335</v>
      </c>
      <c r="KT232" s="252"/>
      <c r="KU232" s="252"/>
      <c r="KV232" s="252"/>
      <c r="KW232" s="252"/>
      <c r="KX232" s="252"/>
      <c r="KY232" s="252"/>
      <c r="KZ232" s="252"/>
      <c r="LA232" s="252"/>
      <c r="LB232" s="252"/>
      <c r="LC232" s="252"/>
      <c r="LD232" s="252"/>
      <c r="LE232" s="252"/>
      <c r="LF232" s="252"/>
      <c r="LG232" s="251"/>
      <c r="LH232" s="251"/>
      <c r="LI232" s="251"/>
      <c r="LJ232" s="251"/>
      <c r="LK232" s="251"/>
      <c r="LL232" s="251"/>
      <c r="LM232" s="251"/>
      <c r="LN232" s="251"/>
      <c r="LO232" s="251"/>
      <c r="LP232" s="251"/>
      <c r="LQ232" s="251"/>
      <c r="LR232" s="252">
        <v>21864335</v>
      </c>
      <c r="LS232" s="234"/>
      <c r="LU232" s="252"/>
      <c r="LV232" s="252"/>
      <c r="LW232" s="252"/>
      <c r="LX232" s="252"/>
      <c r="LY232" s="252"/>
      <c r="LZ232" s="252"/>
      <c r="MA232" s="252"/>
      <c r="MB232" s="252"/>
      <c r="MC232" s="252"/>
      <c r="MD232" s="252"/>
      <c r="ME232" s="252"/>
      <c r="MF232" s="252"/>
      <c r="MG232" s="252"/>
      <c r="MH232" s="252"/>
      <c r="MI232" s="252"/>
      <c r="MJ232" s="252"/>
      <c r="MK232" s="252"/>
      <c r="ML232" s="252"/>
      <c r="MM232" s="252"/>
      <c r="MN232" s="251"/>
      <c r="MO232" s="251"/>
      <c r="MP232" s="251"/>
      <c r="MQ232" s="251"/>
      <c r="MR232" s="251"/>
      <c r="MS232" s="251"/>
      <c r="MT232" s="251"/>
      <c r="MU232" s="251"/>
      <c r="MV232" s="251"/>
      <c r="MW232" s="251"/>
      <c r="MX232" s="251"/>
      <c r="MY232" s="251"/>
      <c r="NB232" s="252"/>
      <c r="NC232" s="252"/>
      <c r="ND232" s="252"/>
      <c r="NE232" s="252"/>
      <c r="NF232" s="252"/>
      <c r="NG232" s="252"/>
      <c r="NH232" s="252"/>
      <c r="NI232" s="252"/>
      <c r="NJ232" s="252"/>
      <c r="NK232" s="252"/>
      <c r="NL232" s="252"/>
      <c r="NM232" s="252"/>
      <c r="NN232" s="252"/>
      <c r="NO232" s="252"/>
      <c r="NP232" s="252"/>
      <c r="NQ232" s="252"/>
      <c r="NR232" s="252"/>
      <c r="NS232" s="252"/>
      <c r="NT232" s="252"/>
      <c r="NU232" s="251"/>
      <c r="NV232" s="251"/>
      <c r="NW232" s="251"/>
      <c r="NX232" s="251"/>
      <c r="NY232" s="251"/>
      <c r="NZ232" s="251"/>
      <c r="OA232" s="251"/>
      <c r="OB232" s="251"/>
      <c r="OC232" s="251"/>
      <c r="OD232" s="251"/>
      <c r="OE232" s="251"/>
      <c r="OF232" s="251"/>
      <c r="OI232" s="252"/>
      <c r="OJ232" s="252"/>
      <c r="OK232" s="252"/>
      <c r="OL232" s="252"/>
      <c r="OM232" s="252"/>
      <c r="ON232" s="252"/>
      <c r="OO232" s="252"/>
      <c r="OP232" s="252"/>
      <c r="OQ232" s="252"/>
      <c r="OR232" s="252"/>
      <c r="OS232" s="252"/>
      <c r="OT232" s="252"/>
      <c r="OU232" s="252"/>
      <c r="OV232" s="252"/>
      <c r="OW232" s="252"/>
      <c r="OX232" s="252"/>
      <c r="OY232" s="252"/>
      <c r="OZ232" s="252"/>
      <c r="PA232" s="252"/>
      <c r="PB232" s="251"/>
      <c r="PC232" s="251"/>
      <c r="PD232" s="251"/>
      <c r="PE232" s="251"/>
      <c r="PF232" s="251"/>
      <c r="PG232" s="251"/>
      <c r="PH232" s="251"/>
      <c r="PI232" s="251"/>
      <c r="PJ232" s="251"/>
      <c r="PK232" s="251"/>
      <c r="PL232" s="251"/>
      <c r="PM232" s="251"/>
      <c r="PP232" s="252"/>
      <c r="PQ232" s="252"/>
      <c r="PR232" s="252"/>
      <c r="PS232" s="252"/>
      <c r="PT232" s="252"/>
      <c r="PU232" s="252"/>
      <c r="PV232" s="252"/>
      <c r="PW232" s="252"/>
      <c r="PX232" s="252"/>
      <c r="PY232" s="252"/>
      <c r="PZ232" s="252"/>
      <c r="QA232" s="252"/>
      <c r="QB232" s="252"/>
      <c r="QC232" s="252"/>
      <c r="QD232" s="252"/>
      <c r="QE232" s="252"/>
      <c r="QF232" s="252"/>
      <c r="QG232" s="252"/>
      <c r="QH232" s="252"/>
      <c r="QI232" s="251"/>
      <c r="QJ232" s="251"/>
      <c r="QK232" s="251"/>
      <c r="QL232" s="251"/>
      <c r="QM232" s="251"/>
      <c r="QN232" s="251"/>
      <c r="QO232" s="251"/>
      <c r="QP232" s="251"/>
      <c r="QQ232" s="251"/>
      <c r="QR232" s="251"/>
      <c r="QS232" s="251"/>
      <c r="QT232" s="251"/>
      <c r="QU232" s="235"/>
      <c r="QV232" s="235"/>
      <c r="QW232" s="252"/>
      <c r="QX232" s="252"/>
      <c r="QY232" s="252"/>
      <c r="QZ232" s="252"/>
      <c r="RA232" s="252"/>
      <c r="RB232" s="252"/>
      <c r="RC232" s="252"/>
      <c r="RD232" s="252"/>
      <c r="RE232" s="252"/>
      <c r="RF232" s="252"/>
      <c r="RG232" s="252"/>
      <c r="RH232" s="252"/>
      <c r="RI232" s="252"/>
      <c r="RJ232" s="252"/>
      <c r="RK232" s="252"/>
      <c r="RL232" s="252"/>
      <c r="RM232" s="252"/>
      <c r="RN232" s="252"/>
      <c r="RO232" s="252"/>
      <c r="RP232" s="251"/>
      <c r="RQ232" s="251"/>
      <c r="RR232" s="251"/>
      <c r="RS232" s="251"/>
      <c r="RT232" s="251"/>
      <c r="RU232" s="251"/>
      <c r="RV232" s="251"/>
      <c r="RW232" s="251"/>
      <c r="RX232" s="251"/>
      <c r="RY232" s="251"/>
      <c r="RZ232" s="251"/>
      <c r="SA232" s="251"/>
    </row>
    <row r="233" spans="1:495" s="347" customFormat="1" ht="15">
      <c r="A233" s="603">
        <f t="shared" si="1028"/>
        <v>221</v>
      </c>
      <c r="B233" s="342" t="s">
        <v>206</v>
      </c>
      <c r="C233" s="343">
        <f>+ROUND(C214+C226+C231,0)</f>
        <v>0</v>
      </c>
      <c r="D233" s="344">
        <f>+ROUND(D214+D217+D226+D231,0)</f>
        <v>0</v>
      </c>
      <c r="E233" s="344">
        <f t="shared" ref="E233:AG233" si="1436">+ROUND(E214-E217-E226+E231,0)</f>
        <v>0</v>
      </c>
      <c r="F233" s="344">
        <f t="shared" si="1436"/>
        <v>0</v>
      </c>
      <c r="G233" s="344">
        <f t="shared" si="1436"/>
        <v>0</v>
      </c>
      <c r="H233" s="344">
        <f t="shared" si="1436"/>
        <v>0</v>
      </c>
      <c r="I233" s="344">
        <f t="shared" ref="I233" si="1437">+ROUND(I214-I217-I226+I231,0)</f>
        <v>0</v>
      </c>
      <c r="J233" s="344">
        <f t="shared" ref="J233:K233" si="1438">+ROUND(J214-J217-J226+J231,0)</f>
        <v>0</v>
      </c>
      <c r="K233" s="344">
        <f t="shared" si="1438"/>
        <v>0</v>
      </c>
      <c r="L233" s="344">
        <f t="shared" si="1436"/>
        <v>0</v>
      </c>
      <c r="M233" s="344">
        <f t="shared" ref="M233:N233" si="1439">+ROUND(M214-M217-M226+M231,0)</f>
        <v>0</v>
      </c>
      <c r="N233" s="344">
        <f t="shared" si="1439"/>
        <v>0</v>
      </c>
      <c r="O233" s="344">
        <f t="shared" ref="O233:P233" si="1440">+ROUND(O214-O217-O226+O231,0)</f>
        <v>0</v>
      </c>
      <c r="P233" s="344">
        <f t="shared" si="1440"/>
        <v>0</v>
      </c>
      <c r="Q233" s="344">
        <f t="shared" si="1436"/>
        <v>0</v>
      </c>
      <c r="R233" s="344">
        <f t="shared" ref="R233:S233" si="1441">+ROUND(R214-R217-R226+R231,0)</f>
        <v>0</v>
      </c>
      <c r="S233" s="344">
        <f t="shared" si="1441"/>
        <v>0</v>
      </c>
      <c r="T233" s="344">
        <f t="shared" si="1436"/>
        <v>0</v>
      </c>
      <c r="U233" s="344">
        <f t="shared" ref="U233:V233" si="1442">+ROUND(U214-U217-U226+U231,0)</f>
        <v>0</v>
      </c>
      <c r="V233" s="344">
        <f t="shared" si="1442"/>
        <v>0</v>
      </c>
      <c r="W233" s="344">
        <f t="shared" si="1436"/>
        <v>0</v>
      </c>
      <c r="X233" s="344">
        <f t="shared" si="1436"/>
        <v>0</v>
      </c>
      <c r="Y233" s="344">
        <f t="shared" si="1436"/>
        <v>0</v>
      </c>
      <c r="Z233" s="344">
        <f t="shared" ref="Z233:AA233" si="1443">+ROUND(Z214-Z217-Z226+Z231,0)</f>
        <v>0</v>
      </c>
      <c r="AA233" s="344">
        <f t="shared" si="1443"/>
        <v>0</v>
      </c>
      <c r="AB233" s="344">
        <f t="shared" si="1436"/>
        <v>0</v>
      </c>
      <c r="AC233" s="344">
        <f t="shared" ref="AC233:AD233" si="1444">+ROUND(AC214-AC217-AC226+AC231,0)</f>
        <v>0</v>
      </c>
      <c r="AD233" s="344">
        <f t="shared" si="1444"/>
        <v>0</v>
      </c>
      <c r="AE233" s="344">
        <f t="shared" si="1436"/>
        <v>0</v>
      </c>
      <c r="AF233" s="344">
        <f t="shared" si="1436"/>
        <v>0</v>
      </c>
      <c r="AG233" s="344">
        <f t="shared" si="1436"/>
        <v>0</v>
      </c>
      <c r="AH233" s="345"/>
      <c r="AI233" s="346"/>
      <c r="AJ233" s="344">
        <f>+ROUND(AJ214+AJ226+AJ231,0)</f>
        <v>0</v>
      </c>
      <c r="AK233" s="344">
        <f>+ROUND(AK214+AK217+AK226+AK231,0)</f>
        <v>0</v>
      </c>
      <c r="AL233" s="344">
        <f t="shared" ref="AL233:AO233" si="1445">+ROUND(AL214-AL217-AL226+AL231,0)</f>
        <v>0</v>
      </c>
      <c r="AM233" s="344">
        <f t="shared" si="1445"/>
        <v>0</v>
      </c>
      <c r="AN233" s="344">
        <f t="shared" ref="AN233" si="1446">+ROUND(AN214-AN217-AN226+AN231,0)</f>
        <v>0</v>
      </c>
      <c r="AO233" s="344">
        <f t="shared" si="1445"/>
        <v>0</v>
      </c>
      <c r="AP233" s="344">
        <f t="shared" ref="AP233:AR233" si="1447">+ROUND(AP214-AP217-AP226+AP231,0)</f>
        <v>0</v>
      </c>
      <c r="AQ233" s="344">
        <f t="shared" si="1447"/>
        <v>0</v>
      </c>
      <c r="AR233" s="344">
        <f t="shared" si="1447"/>
        <v>0</v>
      </c>
      <c r="AS233" s="344">
        <f t="shared" ref="AS233:AU233" si="1448">+ROUND(AS214-AS217-AS226+AS231,0)</f>
        <v>0</v>
      </c>
      <c r="AT233" s="344">
        <f t="shared" si="1448"/>
        <v>0</v>
      </c>
      <c r="AU233" s="344">
        <f t="shared" si="1448"/>
        <v>0</v>
      </c>
      <c r="AV233" s="344">
        <f t="shared" ref="AV233:AX233" si="1449">+ROUND(AV214-AV217-AV226+AV231,0)</f>
        <v>0</v>
      </c>
      <c r="AW233" s="344">
        <f t="shared" si="1449"/>
        <v>0</v>
      </c>
      <c r="AX233" s="344">
        <f t="shared" si="1449"/>
        <v>0</v>
      </c>
      <c r="AY233" s="344">
        <f t="shared" ref="AY233:BN233" si="1450">+ROUND(AY214-AY217-AY226+AY231,0)</f>
        <v>0</v>
      </c>
      <c r="AZ233" s="344">
        <f t="shared" ref="AZ233:BA233" si="1451">+ROUND(AZ214-AZ217-AZ226+AZ231,0)</f>
        <v>0</v>
      </c>
      <c r="BA233" s="344">
        <f t="shared" si="1451"/>
        <v>0</v>
      </c>
      <c r="BB233" s="344">
        <f t="shared" si="1450"/>
        <v>0</v>
      </c>
      <c r="BC233" s="344">
        <f t="shared" si="1450"/>
        <v>0</v>
      </c>
      <c r="BD233" s="344">
        <f t="shared" si="1450"/>
        <v>0</v>
      </c>
      <c r="BE233" s="344">
        <f t="shared" si="1450"/>
        <v>0</v>
      </c>
      <c r="BF233" s="344">
        <f t="shared" si="1450"/>
        <v>0</v>
      </c>
      <c r="BG233" s="344">
        <f t="shared" si="1450"/>
        <v>0</v>
      </c>
      <c r="BH233" s="344">
        <f t="shared" si="1450"/>
        <v>0</v>
      </c>
      <c r="BI233" s="344">
        <f t="shared" si="1450"/>
        <v>0</v>
      </c>
      <c r="BJ233" s="344">
        <f t="shared" si="1450"/>
        <v>0</v>
      </c>
      <c r="BK233" s="344">
        <f t="shared" si="1450"/>
        <v>0</v>
      </c>
      <c r="BL233" s="344">
        <f t="shared" si="1450"/>
        <v>0</v>
      </c>
      <c r="BM233" s="344">
        <f t="shared" si="1450"/>
        <v>0</v>
      </c>
      <c r="BN233" s="344">
        <f t="shared" si="1450"/>
        <v>0</v>
      </c>
      <c r="BO233" s="345"/>
      <c r="BP233" s="346"/>
      <c r="BQ233" s="344">
        <f>+ROUND(BQ214+BQ226+BQ231,0)</f>
        <v>0</v>
      </c>
      <c r="BR233" s="344">
        <f>+ROUND(BR214+BR217+BR226+BR231,0)</f>
        <v>0</v>
      </c>
      <c r="BS233" s="344">
        <f t="shared" ref="BS233:BW233" si="1452">+ROUND(BS214-BS217-BS226+BS231,0)</f>
        <v>0</v>
      </c>
      <c r="BT233" s="344">
        <f t="shared" si="1452"/>
        <v>0</v>
      </c>
      <c r="BU233" s="344">
        <f t="shared" si="1452"/>
        <v>0</v>
      </c>
      <c r="BV233" s="344">
        <f t="shared" si="1452"/>
        <v>0</v>
      </c>
      <c r="BW233" s="344">
        <f t="shared" si="1452"/>
        <v>0</v>
      </c>
      <c r="BX233" s="344">
        <f t="shared" ref="BX233:BZ233" si="1453">+ROUND(BX214-BX217-BX226+BX231,0)</f>
        <v>0</v>
      </c>
      <c r="BY233" s="344">
        <f t="shared" si="1453"/>
        <v>0</v>
      </c>
      <c r="BZ233" s="344">
        <f t="shared" si="1453"/>
        <v>0</v>
      </c>
      <c r="CA233" s="344">
        <f t="shared" ref="CA233:CB233" si="1454">+ROUND(CA214-CA217-CA226+CA231,0)</f>
        <v>0</v>
      </c>
      <c r="CB233" s="344">
        <f t="shared" si="1454"/>
        <v>0</v>
      </c>
      <c r="CC233" s="344">
        <f t="shared" ref="CC233:CD233" si="1455">+ROUND(CC214-CC217-CC226+CC231,0)</f>
        <v>0</v>
      </c>
      <c r="CD233" s="344">
        <f t="shared" si="1455"/>
        <v>0</v>
      </c>
      <c r="CE233" s="344">
        <f t="shared" ref="CE233" si="1456">+ROUND(CE214-CE217-CE226+CE231,0)</f>
        <v>0</v>
      </c>
      <c r="CF233" s="344">
        <f t="shared" ref="CF233:CH233" si="1457">+ROUND(CF214-CF217-CF226+CF231,0)</f>
        <v>0</v>
      </c>
      <c r="CG233" s="344">
        <f t="shared" ref="CG233:CU233" si="1458">+ROUND(CG214-CG217-CG226+CG231,0)</f>
        <v>0</v>
      </c>
      <c r="CH233" s="344">
        <f t="shared" si="1457"/>
        <v>0</v>
      </c>
      <c r="CI233" s="344">
        <f t="shared" si="1458"/>
        <v>0</v>
      </c>
      <c r="CJ233" s="344">
        <f t="shared" si="1458"/>
        <v>0</v>
      </c>
      <c r="CK233" s="344">
        <f t="shared" si="1458"/>
        <v>0</v>
      </c>
      <c r="CL233" s="344">
        <f t="shared" si="1458"/>
        <v>0</v>
      </c>
      <c r="CM233" s="344">
        <f t="shared" si="1458"/>
        <v>0</v>
      </c>
      <c r="CN233" s="344">
        <f t="shared" si="1458"/>
        <v>0</v>
      </c>
      <c r="CO233" s="344">
        <f t="shared" si="1458"/>
        <v>0</v>
      </c>
      <c r="CP233" s="344">
        <f t="shared" si="1458"/>
        <v>0</v>
      </c>
      <c r="CQ233" s="344">
        <f t="shared" si="1458"/>
        <v>0</v>
      </c>
      <c r="CR233" s="344">
        <f t="shared" si="1458"/>
        <v>0</v>
      </c>
      <c r="CS233" s="344">
        <f t="shared" si="1458"/>
        <v>0</v>
      </c>
      <c r="CT233" s="344">
        <f t="shared" si="1458"/>
        <v>0</v>
      </c>
      <c r="CU233" s="344">
        <f t="shared" si="1458"/>
        <v>0</v>
      </c>
      <c r="CV233" s="345"/>
      <c r="CW233" s="346"/>
      <c r="CX233" s="344">
        <f>+ROUND(CX214+CX226+CX231,0)</f>
        <v>0</v>
      </c>
      <c r="CY233" s="344">
        <f>+ROUND(CY214+CY217+CY226+CY231,0)</f>
        <v>0</v>
      </c>
      <c r="CZ233" s="344">
        <f t="shared" ref="CZ233:DC233" si="1459">+ROUND(CZ214-CZ217-CZ226+CZ231,0)</f>
        <v>0</v>
      </c>
      <c r="DA233" s="344">
        <f t="shared" si="1459"/>
        <v>0</v>
      </c>
      <c r="DB233" s="344">
        <f t="shared" si="1459"/>
        <v>0</v>
      </c>
      <c r="DC233" s="344">
        <f t="shared" si="1459"/>
        <v>0</v>
      </c>
      <c r="DD233" s="344">
        <f t="shared" ref="DD233:DG233" si="1460">+ROUND(DD214-DD217-DD226+DD231,0)</f>
        <v>0</v>
      </c>
      <c r="DE233" s="344">
        <f t="shared" si="1460"/>
        <v>0</v>
      </c>
      <c r="DF233" s="344">
        <f t="shared" si="1460"/>
        <v>0</v>
      </c>
      <c r="DG233" s="344">
        <f t="shared" si="1460"/>
        <v>0</v>
      </c>
      <c r="DH233" s="344">
        <f t="shared" ref="DH233:DK233" si="1461">+ROUND(DH214-DH217-DH226+DH231,0)</f>
        <v>0</v>
      </c>
      <c r="DI233" s="344">
        <f t="shared" si="1461"/>
        <v>0</v>
      </c>
      <c r="DJ233" s="344">
        <f t="shared" si="1461"/>
        <v>0</v>
      </c>
      <c r="DK233" s="344">
        <f t="shared" si="1461"/>
        <v>0</v>
      </c>
      <c r="DL233" s="344">
        <f t="shared" ref="DL233" si="1462">+ROUND(DL214-DL217-DL226+DL231,0)</f>
        <v>0</v>
      </c>
      <c r="DM233" s="344">
        <f t="shared" ref="DM233:DO233" si="1463">+ROUND(DM214-DM217-DM226+DM231,0)</f>
        <v>0</v>
      </c>
      <c r="DN233" s="344">
        <f t="shared" ref="DN233:EB233" si="1464">+ROUND(DN214-DN217-DN226+DN231,0)</f>
        <v>0</v>
      </c>
      <c r="DO233" s="344">
        <f t="shared" si="1463"/>
        <v>0</v>
      </c>
      <c r="DP233" s="344">
        <f t="shared" si="1464"/>
        <v>0</v>
      </c>
      <c r="DQ233" s="344">
        <f t="shared" si="1464"/>
        <v>0</v>
      </c>
      <c r="DR233" s="344">
        <f t="shared" si="1464"/>
        <v>0</v>
      </c>
      <c r="DS233" s="344">
        <f t="shared" si="1464"/>
        <v>0</v>
      </c>
      <c r="DT233" s="344">
        <f t="shared" si="1464"/>
        <v>0</v>
      </c>
      <c r="DU233" s="344">
        <f t="shared" si="1464"/>
        <v>0</v>
      </c>
      <c r="DV233" s="344">
        <f t="shared" si="1464"/>
        <v>0</v>
      </c>
      <c r="DW233" s="344">
        <f t="shared" si="1464"/>
        <v>0</v>
      </c>
      <c r="DX233" s="344">
        <f t="shared" si="1464"/>
        <v>0</v>
      </c>
      <c r="DY233" s="344">
        <f t="shared" si="1464"/>
        <v>0</v>
      </c>
      <c r="DZ233" s="344">
        <f t="shared" si="1464"/>
        <v>0</v>
      </c>
      <c r="EA233" s="344">
        <f t="shared" si="1464"/>
        <v>0</v>
      </c>
      <c r="EB233" s="344">
        <f t="shared" si="1464"/>
        <v>0</v>
      </c>
      <c r="EC233" s="345"/>
      <c r="ED233" s="346"/>
      <c r="EE233" s="344">
        <f>+ROUND(EE214+EE226+EE231,0)</f>
        <v>0</v>
      </c>
      <c r="EF233" s="344">
        <f>+ROUND(EF214+EF217+EF226+EF231,0)</f>
        <v>0</v>
      </c>
      <c r="EG233" s="344">
        <f t="shared" ref="EG233:EJ233" si="1465">+ROUND(EG214-EG217-EG226+EG231,0)</f>
        <v>0</v>
      </c>
      <c r="EH233" s="344">
        <f t="shared" si="1465"/>
        <v>0</v>
      </c>
      <c r="EI233" s="344">
        <f t="shared" si="1465"/>
        <v>0</v>
      </c>
      <c r="EJ233" s="344">
        <f t="shared" si="1465"/>
        <v>0</v>
      </c>
      <c r="EK233" s="344">
        <f t="shared" ref="EK233:EN233" si="1466">+ROUND(EK214-EK217-EK226+EK231,0)</f>
        <v>0</v>
      </c>
      <c r="EL233" s="344">
        <f t="shared" si="1466"/>
        <v>0</v>
      </c>
      <c r="EM233" s="344">
        <f t="shared" si="1466"/>
        <v>0</v>
      </c>
      <c r="EN233" s="344">
        <f t="shared" si="1466"/>
        <v>0</v>
      </c>
      <c r="EO233" s="344">
        <f t="shared" ref="EO233:ER233" si="1467">+ROUND(EO214-EO217-EO226+EO231,0)</f>
        <v>0</v>
      </c>
      <c r="EP233" s="344">
        <f t="shared" si="1467"/>
        <v>0</v>
      </c>
      <c r="EQ233" s="344">
        <f t="shared" si="1467"/>
        <v>0</v>
      </c>
      <c r="ER233" s="344">
        <f t="shared" si="1467"/>
        <v>0</v>
      </c>
      <c r="ES233" s="344">
        <f t="shared" ref="ES233:EU233" si="1468">+ROUND(ES214-ES217-ES226+ES231,0)</f>
        <v>0</v>
      </c>
      <c r="ET233" s="344">
        <f t="shared" si="1468"/>
        <v>0</v>
      </c>
      <c r="EU233" s="344">
        <f t="shared" si="1468"/>
        <v>0</v>
      </c>
      <c r="EV233" s="344">
        <f t="shared" ref="EV233:FI233" si="1469">+ROUND(EV214-EV217-EV226+EV231,0)</f>
        <v>0</v>
      </c>
      <c r="EW233" s="344">
        <f t="shared" si="1469"/>
        <v>0</v>
      </c>
      <c r="EX233" s="344">
        <f t="shared" si="1469"/>
        <v>0</v>
      </c>
      <c r="EY233" s="344">
        <f t="shared" si="1469"/>
        <v>0</v>
      </c>
      <c r="EZ233" s="344">
        <f t="shared" si="1469"/>
        <v>0</v>
      </c>
      <c r="FA233" s="344">
        <f t="shared" si="1469"/>
        <v>0</v>
      </c>
      <c r="FB233" s="344">
        <f t="shared" si="1469"/>
        <v>0</v>
      </c>
      <c r="FC233" s="344">
        <f t="shared" si="1469"/>
        <v>0</v>
      </c>
      <c r="FD233" s="344">
        <f t="shared" si="1469"/>
        <v>0</v>
      </c>
      <c r="FE233" s="344">
        <f t="shared" si="1469"/>
        <v>0</v>
      </c>
      <c r="FF233" s="344">
        <f t="shared" si="1469"/>
        <v>0</v>
      </c>
      <c r="FG233" s="344">
        <f t="shared" si="1469"/>
        <v>0</v>
      </c>
      <c r="FH233" s="344">
        <f t="shared" si="1469"/>
        <v>0</v>
      </c>
      <c r="FI233" s="344">
        <f t="shared" si="1469"/>
        <v>0</v>
      </c>
      <c r="FJ233" s="345"/>
      <c r="FK233" s="346"/>
      <c r="FL233" s="344">
        <f>+ROUND(FL214+FL226+FL231,0)</f>
        <v>0</v>
      </c>
      <c r="FM233" s="344">
        <f>+ROUND(FM214+FM217+FM226+FM231,0)</f>
        <v>0</v>
      </c>
      <c r="FN233" s="344">
        <f t="shared" ref="FN233:FQ233" si="1470">+ROUND(FN214-FN217-FN226+FN231,0)</f>
        <v>0</v>
      </c>
      <c r="FO233" s="344">
        <f t="shared" si="1470"/>
        <v>0</v>
      </c>
      <c r="FP233" s="344">
        <f t="shared" si="1470"/>
        <v>0</v>
      </c>
      <c r="FQ233" s="344">
        <f t="shared" si="1470"/>
        <v>0</v>
      </c>
      <c r="FR233" s="344">
        <f t="shared" ref="FR233:FU233" si="1471">+ROUND(FR214-FR217-FR226+FR231,0)</f>
        <v>0</v>
      </c>
      <c r="FS233" s="344">
        <f t="shared" si="1471"/>
        <v>0</v>
      </c>
      <c r="FT233" s="344">
        <f t="shared" si="1471"/>
        <v>0</v>
      </c>
      <c r="FU233" s="344">
        <f t="shared" si="1471"/>
        <v>0</v>
      </c>
      <c r="FV233" s="344">
        <f t="shared" ref="FV233:FY233" si="1472">+ROUND(FV214-FV217-FV226+FV231,0)</f>
        <v>0</v>
      </c>
      <c r="FW233" s="344">
        <f t="shared" si="1472"/>
        <v>0</v>
      </c>
      <c r="FX233" s="344">
        <f t="shared" si="1472"/>
        <v>0</v>
      </c>
      <c r="FY233" s="344">
        <f t="shared" si="1472"/>
        <v>0</v>
      </c>
      <c r="FZ233" s="344">
        <f t="shared" ref="FZ233:GB233" si="1473">+ROUND(FZ214-FZ217-FZ226+FZ231,0)</f>
        <v>0</v>
      </c>
      <c r="GA233" s="344">
        <f t="shared" si="1473"/>
        <v>0</v>
      </c>
      <c r="GB233" s="344">
        <f t="shared" si="1473"/>
        <v>0</v>
      </c>
      <c r="GC233" s="344">
        <f t="shared" ref="GC233:GP233" si="1474">+ROUND(GC214-GC217-GC226+GC231,0)</f>
        <v>0</v>
      </c>
      <c r="GD233" s="344">
        <f t="shared" si="1474"/>
        <v>0</v>
      </c>
      <c r="GE233" s="344">
        <f t="shared" si="1474"/>
        <v>0</v>
      </c>
      <c r="GF233" s="344">
        <f t="shared" si="1474"/>
        <v>0</v>
      </c>
      <c r="GG233" s="344">
        <f t="shared" si="1474"/>
        <v>0</v>
      </c>
      <c r="GH233" s="344">
        <f t="shared" si="1474"/>
        <v>0</v>
      </c>
      <c r="GI233" s="344">
        <f t="shared" ref="GI233" si="1475">+ROUND(GI214-GI217-GI226+GI231,0)</f>
        <v>0</v>
      </c>
      <c r="GJ233" s="344">
        <f t="shared" si="1474"/>
        <v>0</v>
      </c>
      <c r="GK233" s="344">
        <f t="shared" si="1474"/>
        <v>0</v>
      </c>
      <c r="GL233" s="344">
        <f t="shared" si="1474"/>
        <v>0</v>
      </c>
      <c r="GM233" s="344">
        <f t="shared" si="1474"/>
        <v>0</v>
      </c>
      <c r="GN233" s="344">
        <f t="shared" si="1474"/>
        <v>0</v>
      </c>
      <c r="GO233" s="344">
        <f t="shared" si="1474"/>
        <v>0</v>
      </c>
      <c r="GP233" s="344">
        <f t="shared" si="1474"/>
        <v>0</v>
      </c>
      <c r="GQ233" s="345"/>
      <c r="GR233" s="346"/>
      <c r="GS233" s="344"/>
      <c r="GT233" s="344"/>
      <c r="GU233" s="344"/>
      <c r="GV233" s="344"/>
      <c r="GW233" s="344"/>
      <c r="GX233" s="344"/>
      <c r="GY233" s="344"/>
      <c r="GZ233" s="344"/>
      <c r="HA233" s="344"/>
      <c r="HB233" s="344"/>
      <c r="HC233" s="344"/>
      <c r="HD233" s="344"/>
      <c r="HE233" s="344"/>
      <c r="HF233" s="344"/>
      <c r="HG233" s="344"/>
      <c r="HH233" s="344"/>
      <c r="HI233" s="344"/>
      <c r="HJ233" s="344"/>
      <c r="HK233" s="344"/>
      <c r="HL233" s="344"/>
      <c r="HM233" s="344"/>
      <c r="HN233" s="344"/>
      <c r="HO233" s="344"/>
      <c r="HP233" s="344"/>
      <c r="HQ233" s="344"/>
      <c r="HR233" s="344"/>
      <c r="HS233" s="344"/>
      <c r="HT233" s="344"/>
      <c r="HU233" s="344"/>
      <c r="HV233" s="344"/>
      <c r="HW233" s="344"/>
      <c r="HZ233" s="344">
        <f>+SUM(HZ214+HZ226+HZ232,HZ228:HZ231)</f>
        <v>-17425300.402999997</v>
      </c>
      <c r="IA233" s="344">
        <f t="shared" ref="IA233:JD233" si="1476">+SUM(IA214+IA226+IA232,IA228:IA231)</f>
        <v>-14497315.402999997</v>
      </c>
      <c r="IB233" s="344">
        <f t="shared" si="1476"/>
        <v>0</v>
      </c>
      <c r="IC233" s="344">
        <f t="shared" si="1476"/>
        <v>13796640.51699996</v>
      </c>
      <c r="ID233" s="344">
        <f t="shared" si="1476"/>
        <v>0</v>
      </c>
      <c r="IE233" s="344">
        <f>+SUM(IE214+IE226+IE232,IE228:IE231)</f>
        <v>6970600.8169999719</v>
      </c>
      <c r="IF233" s="344">
        <f t="shared" si="1476"/>
        <v>0</v>
      </c>
      <c r="IG233" s="344">
        <f t="shared" si="1476"/>
        <v>0</v>
      </c>
      <c r="IH233" s="344">
        <f t="shared" si="1476"/>
        <v>0</v>
      </c>
      <c r="II233" s="344">
        <f>SUM(II214,II226,II229,II230,II232)</f>
        <v>2138493744.066</v>
      </c>
      <c r="IJ233" s="344">
        <f t="shared" si="1476"/>
        <v>0</v>
      </c>
      <c r="IK233" s="344">
        <f t="shared" si="1476"/>
        <v>0</v>
      </c>
      <c r="IL233" s="344">
        <f t="shared" si="1476"/>
        <v>0</v>
      </c>
      <c r="IM233" s="344">
        <f t="shared" si="1476"/>
        <v>0</v>
      </c>
      <c r="IN233" s="344">
        <f t="shared" si="1476"/>
        <v>4617948.0659999847</v>
      </c>
      <c r="IO233" s="344">
        <f t="shared" si="1476"/>
        <v>0</v>
      </c>
      <c r="IP233" s="344">
        <f t="shared" si="1476"/>
        <v>0</v>
      </c>
      <c r="IQ233" s="344">
        <f t="shared" si="1476"/>
        <v>0</v>
      </c>
      <c r="IR233" s="344">
        <f t="shared" si="1476"/>
        <v>0</v>
      </c>
      <c r="IS233" s="344">
        <f t="shared" si="1476"/>
        <v>0</v>
      </c>
      <c r="IT233" s="344">
        <f t="shared" si="1476"/>
        <v>0</v>
      </c>
      <c r="IU233" s="344">
        <f t="shared" si="1476"/>
        <v>0</v>
      </c>
      <c r="IV233" s="344">
        <f t="shared" si="1476"/>
        <v>0</v>
      </c>
      <c r="IW233" s="344">
        <f t="shared" si="1476"/>
        <v>0</v>
      </c>
      <c r="IX233" s="344">
        <f t="shared" si="1476"/>
        <v>0</v>
      </c>
      <c r="IY233" s="344">
        <f t="shared" si="1476"/>
        <v>0</v>
      </c>
      <c r="IZ233" s="344">
        <f t="shared" si="1476"/>
        <v>0</v>
      </c>
      <c r="JA233" s="344">
        <f t="shared" si="1476"/>
        <v>0</v>
      </c>
      <c r="JB233" s="344">
        <f t="shared" si="1476"/>
        <v>0</v>
      </c>
      <c r="JC233" s="348">
        <f t="shared" si="1476"/>
        <v>0</v>
      </c>
      <c r="JD233" s="344">
        <f t="shared" ca="1" si="1476"/>
        <v>72566503.478329986</v>
      </c>
      <c r="JE233" s="234"/>
      <c r="JG233" s="344">
        <f t="shared" ref="JG233:KK233" si="1477">+SUM(JG214+JG226+JG232,JG228:JG231)</f>
        <v>157341439.18959999</v>
      </c>
      <c r="JH233" s="344">
        <f t="shared" si="1477"/>
        <v>155614321.18959999</v>
      </c>
      <c r="JI233" s="344">
        <f t="shared" si="1477"/>
        <v>0</v>
      </c>
      <c r="JJ233" s="344">
        <f>ROUND(JJ214+JJ226+SUM(JJ228:JJ232),-1)</f>
        <v>250698980</v>
      </c>
      <c r="JK233" s="344">
        <f t="shared" si="1477"/>
        <v>0</v>
      </c>
      <c r="JL233" s="344">
        <f t="shared" si="1477"/>
        <v>247737888.69050002</v>
      </c>
      <c r="JM233" s="344">
        <f t="shared" si="1477"/>
        <v>0</v>
      </c>
      <c r="JN233" s="344">
        <f t="shared" si="1477"/>
        <v>0</v>
      </c>
      <c r="JO233" s="344">
        <f t="shared" si="1477"/>
        <v>0</v>
      </c>
      <c r="JP233" s="344">
        <f t="shared" si="1477"/>
        <v>0</v>
      </c>
      <c r="JQ233" s="344">
        <f t="shared" si="1477"/>
        <v>0</v>
      </c>
      <c r="JR233" s="344">
        <f t="shared" si="1477"/>
        <v>0</v>
      </c>
      <c r="JS233" s="344">
        <f t="shared" si="1477"/>
        <v>0</v>
      </c>
      <c r="JT233" s="344">
        <f t="shared" si="1477"/>
        <v>0</v>
      </c>
      <c r="JU233" s="344">
        <f t="shared" si="1477"/>
        <v>0</v>
      </c>
      <c r="JV233" s="344">
        <f t="shared" si="1477"/>
        <v>0</v>
      </c>
      <c r="JW233" s="344">
        <f t="shared" si="1477"/>
        <v>0</v>
      </c>
      <c r="JX233" s="344">
        <f t="shared" si="1477"/>
        <v>0</v>
      </c>
      <c r="JY233" s="344">
        <f t="shared" si="1477"/>
        <v>0</v>
      </c>
      <c r="JZ233" s="344">
        <f t="shared" si="1477"/>
        <v>0</v>
      </c>
      <c r="KA233" s="344">
        <f t="shared" si="1477"/>
        <v>0</v>
      </c>
      <c r="KB233" s="344">
        <f t="shared" si="1477"/>
        <v>0</v>
      </c>
      <c r="KC233" s="344">
        <f t="shared" si="1477"/>
        <v>0</v>
      </c>
      <c r="KD233" s="344">
        <f t="shared" si="1477"/>
        <v>0</v>
      </c>
      <c r="KE233" s="344">
        <f t="shared" si="1477"/>
        <v>0</v>
      </c>
      <c r="KF233" s="344">
        <f t="shared" si="1477"/>
        <v>0</v>
      </c>
      <c r="KG233" s="344">
        <f t="shared" si="1477"/>
        <v>0</v>
      </c>
      <c r="KH233" s="344">
        <f t="shared" si="1477"/>
        <v>0</v>
      </c>
      <c r="KI233" s="344">
        <f t="shared" si="1477"/>
        <v>0</v>
      </c>
      <c r="KJ233" s="344">
        <f t="shared" si="1477"/>
        <v>0</v>
      </c>
      <c r="KK233" s="344">
        <f t="shared" si="1477"/>
        <v>252354864.40165383</v>
      </c>
      <c r="KL233" s="589"/>
      <c r="KN233" s="344">
        <f t="shared" ref="KN233:KQ233" si="1478">+SUM(KN214+KN226+KN232,KN228:KN231)</f>
        <v>-27687552.008249998</v>
      </c>
      <c r="KO233" s="344">
        <f t="shared" si="1478"/>
        <v>-183585449.66725001</v>
      </c>
      <c r="KP233" s="344">
        <f t="shared" si="1478"/>
        <v>0</v>
      </c>
      <c r="KQ233" s="344">
        <f t="shared" si="1478"/>
        <v>3172016.6407499909</v>
      </c>
      <c r="KR233" s="344">
        <f t="shared" ref="KR233" si="1479">+ROUND(KR214-KR217-KR226+KR231,0)</f>
        <v>0</v>
      </c>
      <c r="KS233" s="344">
        <f>ROUNDUP(+SUM(KS214+KS226+KS232,KS228:KS231),-3)</f>
        <v>-131186000</v>
      </c>
      <c r="KT233" s="344">
        <f t="shared" ref="KT233:LB233" si="1480">+ROUND(KT214-KT217-KT226+KT231,0)</f>
        <v>0</v>
      </c>
      <c r="KU233" s="344">
        <f t="shared" si="1480"/>
        <v>0</v>
      </c>
      <c r="KV233" s="344">
        <f t="shared" si="1480"/>
        <v>0</v>
      </c>
      <c r="KW233" s="344">
        <f t="shared" si="1480"/>
        <v>0</v>
      </c>
      <c r="KX233" s="344">
        <f t="shared" ref="KX233:LA233" si="1481">+ROUND(KX214-KX217-KX226+KX231,0)</f>
        <v>0</v>
      </c>
      <c r="KY233" s="344">
        <f t="shared" si="1481"/>
        <v>0</v>
      </c>
      <c r="KZ233" s="344">
        <f t="shared" si="1481"/>
        <v>0</v>
      </c>
      <c r="LA233" s="344">
        <f t="shared" si="1481"/>
        <v>0</v>
      </c>
      <c r="LB233" s="344">
        <f t="shared" si="1480"/>
        <v>0</v>
      </c>
      <c r="LC233" s="344">
        <f t="shared" ref="LC233:LE233" si="1482">+ROUND(LC214-LC217-LC226+LC231,0)</f>
        <v>0</v>
      </c>
      <c r="LD233" s="344">
        <f t="shared" ref="LD233:LQ233" si="1483">+ROUND(LD214-LD217-LD226+LD231,0)</f>
        <v>0</v>
      </c>
      <c r="LE233" s="344">
        <f t="shared" si="1482"/>
        <v>0</v>
      </c>
      <c r="LF233" s="344">
        <f t="shared" si="1483"/>
        <v>0</v>
      </c>
      <c r="LG233" s="344">
        <f t="shared" si="1483"/>
        <v>0</v>
      </c>
      <c r="LH233" s="344">
        <f t="shared" si="1483"/>
        <v>0</v>
      </c>
      <c r="LI233" s="344">
        <f t="shared" si="1483"/>
        <v>0</v>
      </c>
      <c r="LJ233" s="344">
        <f t="shared" si="1483"/>
        <v>0</v>
      </c>
      <c r="LK233" s="344">
        <f t="shared" ref="LK233" si="1484">+ROUND(LK214-LK217-LK226+LK231,0)</f>
        <v>0</v>
      </c>
      <c r="LL233" s="344">
        <f t="shared" si="1483"/>
        <v>0</v>
      </c>
      <c r="LM233" s="344">
        <f t="shared" si="1483"/>
        <v>0</v>
      </c>
      <c r="LN233" s="344">
        <f t="shared" si="1483"/>
        <v>0</v>
      </c>
      <c r="LO233" s="344">
        <f t="shared" si="1483"/>
        <v>0</v>
      </c>
      <c r="LP233" s="344">
        <f t="shared" si="1483"/>
        <v>0</v>
      </c>
      <c r="LQ233" s="344">
        <f t="shared" si="1483"/>
        <v>0</v>
      </c>
      <c r="LR233" s="344">
        <f>ROUNDDOWN(+SUM(LR214+LR226+LR232,LR228:LR231),-1)</f>
        <v>-89029500</v>
      </c>
      <c r="LU233" s="344">
        <f t="shared" ref="LU233:MX233" si="1485">+SUM(LU214+LU226+LU232,LU228:LU231)</f>
        <v>-6656765.5410000086</v>
      </c>
      <c r="LV233" s="344">
        <f t="shared" si="1485"/>
        <v>-15380400.541000009</v>
      </c>
      <c r="LW233" s="344">
        <f t="shared" si="1485"/>
        <v>0</v>
      </c>
      <c r="LX233" s="344">
        <f t="shared" si="1485"/>
        <v>176974991.69949996</v>
      </c>
      <c r="LY233" s="344">
        <f t="shared" si="1485"/>
        <v>0</v>
      </c>
      <c r="LZ233" s="344">
        <f t="shared" si="1485"/>
        <v>239516202.91131994</v>
      </c>
      <c r="MA233" s="344">
        <f t="shared" si="1485"/>
        <v>0</v>
      </c>
      <c r="MB233" s="344">
        <f t="shared" si="1485"/>
        <v>0</v>
      </c>
      <c r="MC233" s="344">
        <f t="shared" si="1485"/>
        <v>0</v>
      </c>
      <c r="MD233" s="344">
        <f t="shared" si="1485"/>
        <v>0</v>
      </c>
      <c r="ME233" s="344">
        <f t="shared" si="1485"/>
        <v>0</v>
      </c>
      <c r="MF233" s="344">
        <f t="shared" si="1485"/>
        <v>0</v>
      </c>
      <c r="MG233" s="344">
        <f t="shared" si="1485"/>
        <v>0</v>
      </c>
      <c r="MH233" s="344">
        <f t="shared" si="1485"/>
        <v>0</v>
      </c>
      <c r="MI233" s="344">
        <f t="shared" si="1485"/>
        <v>0</v>
      </c>
      <c r="MJ233" s="344">
        <f t="shared" si="1485"/>
        <v>0</v>
      </c>
      <c r="MK233" s="344">
        <f t="shared" si="1485"/>
        <v>0</v>
      </c>
      <c r="ML233" s="344">
        <f t="shared" si="1485"/>
        <v>0</v>
      </c>
      <c r="MM233" s="344">
        <f t="shared" si="1485"/>
        <v>0</v>
      </c>
      <c r="MN233" s="344">
        <f t="shared" si="1485"/>
        <v>0</v>
      </c>
      <c r="MO233" s="344">
        <f t="shared" si="1485"/>
        <v>0</v>
      </c>
      <c r="MP233" s="344">
        <f t="shared" si="1485"/>
        <v>0</v>
      </c>
      <c r="MQ233" s="344">
        <f t="shared" si="1485"/>
        <v>0</v>
      </c>
      <c r="MR233" s="344">
        <f t="shared" si="1485"/>
        <v>0</v>
      </c>
      <c r="MS233" s="344">
        <f t="shared" si="1485"/>
        <v>0</v>
      </c>
      <c r="MT233" s="344">
        <f t="shared" si="1485"/>
        <v>0</v>
      </c>
      <c r="MU233" s="344">
        <f t="shared" si="1485"/>
        <v>0</v>
      </c>
      <c r="MV233" s="344">
        <f t="shared" si="1485"/>
        <v>0</v>
      </c>
      <c r="MW233" s="344">
        <f t="shared" si="1485"/>
        <v>0</v>
      </c>
      <c r="MX233" s="344">
        <f t="shared" si="1485"/>
        <v>0</v>
      </c>
      <c r="MY233" s="344">
        <f>+SUM(MY214+MY226+MY232,MY228:MY231)</f>
        <v>231924472.91131994</v>
      </c>
      <c r="MZ233" s="618"/>
      <c r="NB233" s="344">
        <f t="shared" ref="NB233:OF233" si="1486">+SUM(NB214+NB226+NB232,NB228:NB231)</f>
        <v>-27070515.496000051</v>
      </c>
      <c r="NC233" s="344">
        <f t="shared" si="1486"/>
        <v>0</v>
      </c>
      <c r="ND233" s="344">
        <f t="shared" si="1486"/>
        <v>0</v>
      </c>
      <c r="NE233" s="344">
        <f t="shared" si="1486"/>
        <v>55298046.993999958</v>
      </c>
      <c r="NF233" s="344">
        <f t="shared" si="1486"/>
        <v>0</v>
      </c>
      <c r="NG233" s="344">
        <f t="shared" si="1486"/>
        <v>0</v>
      </c>
      <c r="NH233" s="344">
        <f t="shared" si="1486"/>
        <v>0</v>
      </c>
      <c r="NI233" s="344">
        <f t="shared" si="1486"/>
        <v>0</v>
      </c>
      <c r="NJ233" s="344">
        <f t="shared" si="1486"/>
        <v>0</v>
      </c>
      <c r="NK233" s="344">
        <f t="shared" si="1486"/>
        <v>0</v>
      </c>
      <c r="NL233" s="344">
        <f t="shared" si="1486"/>
        <v>0</v>
      </c>
      <c r="NM233" s="344">
        <f t="shared" si="1486"/>
        <v>0</v>
      </c>
      <c r="NN233" s="344">
        <f t="shared" si="1486"/>
        <v>0</v>
      </c>
      <c r="NO233" s="344">
        <f t="shared" si="1486"/>
        <v>0</v>
      </c>
      <c r="NP233" s="344">
        <f t="shared" si="1486"/>
        <v>0</v>
      </c>
      <c r="NQ233" s="344">
        <f t="shared" si="1486"/>
        <v>0</v>
      </c>
      <c r="NR233" s="344">
        <f t="shared" si="1486"/>
        <v>0</v>
      </c>
      <c r="NS233" s="344">
        <f t="shared" si="1486"/>
        <v>0</v>
      </c>
      <c r="NT233" s="344">
        <f t="shared" si="1486"/>
        <v>0</v>
      </c>
      <c r="NU233" s="344">
        <f t="shared" si="1486"/>
        <v>0</v>
      </c>
      <c r="NV233" s="344">
        <f t="shared" si="1486"/>
        <v>0</v>
      </c>
      <c r="NW233" s="344">
        <f t="shared" si="1486"/>
        <v>0</v>
      </c>
      <c r="NX233" s="344">
        <f t="shared" si="1486"/>
        <v>0</v>
      </c>
      <c r="NY233" s="344">
        <f t="shared" si="1486"/>
        <v>0</v>
      </c>
      <c r="NZ233" s="344">
        <f t="shared" si="1486"/>
        <v>0</v>
      </c>
      <c r="OA233" s="344">
        <f t="shared" si="1486"/>
        <v>0</v>
      </c>
      <c r="OB233" s="344">
        <f t="shared" si="1486"/>
        <v>0</v>
      </c>
      <c r="OC233" s="344">
        <f t="shared" si="1486"/>
        <v>0</v>
      </c>
      <c r="OD233" s="344">
        <f t="shared" si="1486"/>
        <v>0</v>
      </c>
      <c r="OE233" s="344">
        <f t="shared" si="1486"/>
        <v>0</v>
      </c>
      <c r="OF233" s="344">
        <f t="shared" si="1486"/>
        <v>63719743.993999958</v>
      </c>
      <c r="OI233" s="344">
        <f t="shared" ref="OI233" si="1487">+SUM(OI214+OI226+OI232,OI227:OI231)</f>
        <v>-19797428.475999832</v>
      </c>
      <c r="OJ233" s="344">
        <f>+SUM(OJ214+OJ226+OJ232,OJ227:OJ231)</f>
        <v>-32911175.475999832</v>
      </c>
      <c r="OK233" s="344">
        <f t="shared" ref="OK233:PM233" si="1488">+SUM(OK214+OK226+OK232,OK227:OK231)</f>
        <v>0</v>
      </c>
      <c r="OL233" s="344">
        <f t="shared" si="1488"/>
        <v>416474730.76400042</v>
      </c>
      <c r="OM233" s="344">
        <f t="shared" si="1488"/>
        <v>0</v>
      </c>
      <c r="ON233" s="344">
        <f t="shared" si="1488"/>
        <v>0</v>
      </c>
      <c r="OO233" s="344">
        <f t="shared" si="1488"/>
        <v>0</v>
      </c>
      <c r="OP233" s="344">
        <f t="shared" si="1488"/>
        <v>0</v>
      </c>
      <c r="OQ233" s="344">
        <f t="shared" si="1488"/>
        <v>0</v>
      </c>
      <c r="OR233" s="344">
        <f t="shared" si="1488"/>
        <v>0</v>
      </c>
      <c r="OS233" s="344">
        <f t="shared" si="1488"/>
        <v>0</v>
      </c>
      <c r="OT233" s="344">
        <f t="shared" si="1488"/>
        <v>0</v>
      </c>
      <c r="OU233" s="344">
        <f t="shared" si="1488"/>
        <v>0</v>
      </c>
      <c r="OV233" s="344">
        <f t="shared" si="1488"/>
        <v>0</v>
      </c>
      <c r="OW233" s="344">
        <f t="shared" si="1488"/>
        <v>0</v>
      </c>
      <c r="OX233" s="344">
        <f t="shared" si="1488"/>
        <v>0</v>
      </c>
      <c r="OY233" s="344">
        <f t="shared" si="1488"/>
        <v>0</v>
      </c>
      <c r="OZ233" s="344">
        <f t="shared" si="1488"/>
        <v>0</v>
      </c>
      <c r="PA233" s="344">
        <f t="shared" si="1488"/>
        <v>0</v>
      </c>
      <c r="PB233" s="344">
        <f t="shared" si="1488"/>
        <v>0</v>
      </c>
      <c r="PC233" s="344">
        <f t="shared" si="1488"/>
        <v>0</v>
      </c>
      <c r="PD233" s="344">
        <f t="shared" si="1488"/>
        <v>0</v>
      </c>
      <c r="PE233" s="344">
        <f t="shared" si="1488"/>
        <v>0</v>
      </c>
      <c r="PF233" s="344">
        <f t="shared" si="1488"/>
        <v>0</v>
      </c>
      <c r="PG233" s="344">
        <f t="shared" si="1488"/>
        <v>0</v>
      </c>
      <c r="PH233" s="344">
        <f t="shared" si="1488"/>
        <v>0</v>
      </c>
      <c r="PI233" s="344">
        <f t="shared" si="1488"/>
        <v>0</v>
      </c>
      <c r="PJ233" s="344">
        <f t="shared" si="1488"/>
        <v>0</v>
      </c>
      <c r="PK233" s="344">
        <f t="shared" si="1488"/>
        <v>0</v>
      </c>
      <c r="PL233" s="344">
        <f t="shared" si="1488"/>
        <v>0</v>
      </c>
      <c r="PM233" s="344">
        <f t="shared" si="1488"/>
        <v>405312342.01612055</v>
      </c>
      <c r="PP233" s="344">
        <f t="shared" ref="PP233" si="1489">+SUM(PP214+PP226+PP232,PP227:PP231)</f>
        <v>22833439.066999912</v>
      </c>
      <c r="PQ233" s="344">
        <f>+ROUND(PQ214+PQ226+PQ231,0)</f>
        <v>0</v>
      </c>
      <c r="PR233" s="344">
        <f t="shared" ref="PR233:PU233" si="1490">+ROUND(PR214-PR217-PR226+PR231,0)</f>
        <v>0</v>
      </c>
      <c r="PS233" s="344">
        <f t="shared" si="1490"/>
        <v>0</v>
      </c>
      <c r="PT233" s="344">
        <f t="shared" si="1490"/>
        <v>0</v>
      </c>
      <c r="PU233" s="344">
        <f t="shared" si="1490"/>
        <v>0</v>
      </c>
      <c r="PV233" s="344">
        <f t="shared" ref="PV233:QD233" si="1491">+ROUND(PV214-PV217-PV226+PV231,0)</f>
        <v>0</v>
      </c>
      <c r="PW233" s="344">
        <f t="shared" si="1491"/>
        <v>0</v>
      </c>
      <c r="PX233" s="344">
        <f t="shared" si="1491"/>
        <v>0</v>
      </c>
      <c r="PY233" s="344">
        <f t="shared" si="1491"/>
        <v>0</v>
      </c>
      <c r="PZ233" s="344">
        <f t="shared" ref="PZ233:QC233" si="1492">+ROUND(PZ214-PZ217-PZ226+PZ231,0)</f>
        <v>0</v>
      </c>
      <c r="QA233" s="344">
        <f t="shared" si="1492"/>
        <v>0</v>
      </c>
      <c r="QB233" s="344">
        <f t="shared" si="1492"/>
        <v>0</v>
      </c>
      <c r="QC233" s="344">
        <f t="shared" si="1492"/>
        <v>0</v>
      </c>
      <c r="QD233" s="344">
        <f t="shared" si="1491"/>
        <v>0</v>
      </c>
      <c r="QE233" s="344">
        <f t="shared" ref="QE233:QG233" si="1493">+ROUND(QE214-QE217-QE226+QE231,0)</f>
        <v>0</v>
      </c>
      <c r="QF233" s="344">
        <f t="shared" ref="QF233:QS233" si="1494">+ROUND(QF214-QF217-QF226+QF231,0)</f>
        <v>0</v>
      </c>
      <c r="QG233" s="344">
        <f t="shared" si="1493"/>
        <v>0</v>
      </c>
      <c r="QH233" s="344">
        <f t="shared" si="1494"/>
        <v>0</v>
      </c>
      <c r="QI233" s="344">
        <f t="shared" si="1494"/>
        <v>0</v>
      </c>
      <c r="QJ233" s="344">
        <f t="shared" si="1494"/>
        <v>0</v>
      </c>
      <c r="QK233" s="344">
        <f t="shared" si="1494"/>
        <v>0</v>
      </c>
      <c r="QL233" s="344">
        <f t="shared" si="1494"/>
        <v>0</v>
      </c>
      <c r="QM233" s="344">
        <f t="shared" ref="QM233" si="1495">+ROUND(QM214-QM217-QM226+QM231,0)</f>
        <v>0</v>
      </c>
      <c r="QN233" s="344">
        <f t="shared" si="1494"/>
        <v>0</v>
      </c>
      <c r="QO233" s="344">
        <f t="shared" si="1494"/>
        <v>0</v>
      </c>
      <c r="QP233" s="344">
        <f t="shared" si="1494"/>
        <v>0</v>
      </c>
      <c r="QQ233" s="344">
        <f t="shared" si="1494"/>
        <v>0</v>
      </c>
      <c r="QR233" s="344">
        <f t="shared" si="1494"/>
        <v>0</v>
      </c>
      <c r="QS233" s="344">
        <f t="shared" si="1494"/>
        <v>0</v>
      </c>
      <c r="QT233" s="344">
        <f t="shared" ref="QT233" si="1496">+SUM(QT214+QT226+QT232,QT227:QT231)</f>
        <v>22833439.066999912</v>
      </c>
      <c r="QU233" s="590"/>
      <c r="QV233" s="590"/>
      <c r="QW233" s="344">
        <f>+ROUND(QW214-QW217-QW226+QW231,0)</f>
        <v>0</v>
      </c>
      <c r="QX233" s="344">
        <f t="shared" ref="QX233:RM233" si="1497">+ROUND(QX214-QX217-QX226+QX231,0)</f>
        <v>0</v>
      </c>
      <c r="QY233" s="344">
        <f t="shared" si="1497"/>
        <v>0</v>
      </c>
      <c r="QZ233" s="344">
        <f t="shared" si="1497"/>
        <v>0</v>
      </c>
      <c r="RA233" s="344">
        <f t="shared" si="1497"/>
        <v>0</v>
      </c>
      <c r="RB233" s="344">
        <f t="shared" si="1497"/>
        <v>0</v>
      </c>
      <c r="RC233" s="344">
        <f t="shared" ref="RC233:RF233" si="1498">+ROUND(RC214-RC217-RC226+RC231,0)</f>
        <v>0</v>
      </c>
      <c r="RD233" s="344">
        <f t="shared" si="1498"/>
        <v>0</v>
      </c>
      <c r="RE233" s="344">
        <f t="shared" si="1498"/>
        <v>0</v>
      </c>
      <c r="RF233" s="344">
        <f t="shared" si="1498"/>
        <v>0</v>
      </c>
      <c r="RG233" s="344">
        <f t="shared" si="1497"/>
        <v>0</v>
      </c>
      <c r="RH233" s="344">
        <f t="shared" si="1497"/>
        <v>0</v>
      </c>
      <c r="RI233" s="344">
        <f t="shared" ref="RI233:RJ233" si="1499">+ROUND(RI214-RI217-RI226+RI231,0)</f>
        <v>0</v>
      </c>
      <c r="RJ233" s="344">
        <f t="shared" si="1499"/>
        <v>0</v>
      </c>
      <c r="RK233" s="344">
        <f t="shared" ref="RK233:RL233" si="1500">+ROUND(RK214-RK217-RK226+RK231,0)</f>
        <v>0</v>
      </c>
      <c r="RL233" s="344">
        <f t="shared" si="1500"/>
        <v>0</v>
      </c>
      <c r="RM233" s="344">
        <f t="shared" si="1497"/>
        <v>0</v>
      </c>
      <c r="RN233" s="344">
        <f t="shared" ref="RN233:SA233" si="1501">+ROUND(RN214-RN217-RN226+RN231,0)</f>
        <v>0</v>
      </c>
      <c r="RO233" s="344">
        <f t="shared" si="1501"/>
        <v>0</v>
      </c>
      <c r="RP233" s="344">
        <f t="shared" si="1501"/>
        <v>0</v>
      </c>
      <c r="RQ233" s="344">
        <f t="shared" si="1501"/>
        <v>0</v>
      </c>
      <c r="RR233" s="344">
        <f t="shared" si="1501"/>
        <v>0</v>
      </c>
      <c r="RS233" s="344">
        <f t="shared" si="1501"/>
        <v>0</v>
      </c>
      <c r="RT233" s="344">
        <f t="shared" ref="RT233" si="1502">+ROUND(RT214-RT217-RT226+RT231,0)</f>
        <v>0</v>
      </c>
      <c r="RU233" s="344">
        <f t="shared" si="1501"/>
        <v>0</v>
      </c>
      <c r="RV233" s="344">
        <f t="shared" si="1501"/>
        <v>0</v>
      </c>
      <c r="RW233" s="344">
        <f t="shared" si="1501"/>
        <v>0</v>
      </c>
      <c r="RX233" s="344">
        <f t="shared" si="1501"/>
        <v>0</v>
      </c>
      <c r="RY233" s="344">
        <f t="shared" si="1501"/>
        <v>0</v>
      </c>
      <c r="RZ233" s="344">
        <f t="shared" si="1501"/>
        <v>0</v>
      </c>
      <c r="SA233" s="344">
        <f t="shared" si="1501"/>
        <v>0</v>
      </c>
    </row>
    <row r="234" spans="1:495" ht="15">
      <c r="A234" s="603">
        <f t="shared" si="1028"/>
        <v>222</v>
      </c>
      <c r="B234" s="249" t="s">
        <v>261</v>
      </c>
      <c r="C234" s="267">
        <v>0</v>
      </c>
      <c r="D234" s="270">
        <v>0</v>
      </c>
      <c r="E234" s="270">
        <v>0</v>
      </c>
      <c r="F234" s="270">
        <v>0</v>
      </c>
      <c r="G234" s="267">
        <v>0</v>
      </c>
      <c r="H234" s="267"/>
      <c r="I234" s="267"/>
      <c r="J234" s="267"/>
      <c r="K234" s="267"/>
      <c r="L234" s="267">
        <v>0</v>
      </c>
      <c r="M234" s="267">
        <v>0</v>
      </c>
      <c r="N234" s="267">
        <v>0</v>
      </c>
      <c r="O234" s="267">
        <v>0</v>
      </c>
      <c r="P234" s="267">
        <v>0</v>
      </c>
      <c r="Q234" s="267"/>
      <c r="R234" s="267"/>
      <c r="S234" s="267"/>
      <c r="T234" s="267">
        <v>0</v>
      </c>
      <c r="U234" s="267">
        <v>0</v>
      </c>
      <c r="V234" s="267">
        <v>0</v>
      </c>
      <c r="W234" s="267"/>
      <c r="X234" s="267"/>
      <c r="Y234" s="267"/>
      <c r="Z234" s="267"/>
      <c r="AA234" s="267"/>
      <c r="AB234" s="267">
        <v>0</v>
      </c>
      <c r="AC234" s="267">
        <v>0</v>
      </c>
      <c r="AD234" s="267">
        <v>0</v>
      </c>
      <c r="AE234" s="267">
        <v>0</v>
      </c>
      <c r="AF234" s="267">
        <v>0</v>
      </c>
      <c r="AG234" s="267"/>
      <c r="AH234" s="255"/>
      <c r="AI234" s="275"/>
      <c r="AJ234" s="270">
        <v>0</v>
      </c>
      <c r="AK234" s="270">
        <v>0</v>
      </c>
      <c r="AL234" s="270">
        <v>0</v>
      </c>
      <c r="AM234" s="270">
        <v>0</v>
      </c>
      <c r="AN234" s="270">
        <v>0</v>
      </c>
      <c r="AO234" s="270">
        <v>0</v>
      </c>
      <c r="AP234" s="270">
        <v>0</v>
      </c>
      <c r="AQ234" s="270">
        <v>0</v>
      </c>
      <c r="AR234" s="270">
        <v>0</v>
      </c>
      <c r="AS234" s="270">
        <v>0</v>
      </c>
      <c r="AT234" s="270">
        <v>0</v>
      </c>
      <c r="AU234" s="270">
        <v>0</v>
      </c>
      <c r="AV234" s="270">
        <v>0</v>
      </c>
      <c r="AW234" s="270">
        <v>0</v>
      </c>
      <c r="AX234" s="270">
        <v>0</v>
      </c>
      <c r="AY234" s="270">
        <v>0</v>
      </c>
      <c r="AZ234" s="270">
        <v>0</v>
      </c>
      <c r="BA234" s="270">
        <v>0</v>
      </c>
      <c r="BB234" s="270">
        <v>0</v>
      </c>
      <c r="BC234" s="267">
        <v>0</v>
      </c>
      <c r="BD234" s="267"/>
      <c r="BE234" s="267">
        <v>0</v>
      </c>
      <c r="BF234" s="267"/>
      <c r="BG234" s="267">
        <v>0</v>
      </c>
      <c r="BH234" s="267"/>
      <c r="BI234" s="267"/>
      <c r="BJ234" s="267"/>
      <c r="BK234" s="267">
        <v>0</v>
      </c>
      <c r="BL234" s="267">
        <v>0</v>
      </c>
      <c r="BM234" s="267">
        <v>0</v>
      </c>
      <c r="BN234" s="267"/>
      <c r="BO234" s="255"/>
      <c r="BP234" s="275"/>
      <c r="BQ234" s="270">
        <v>0</v>
      </c>
      <c r="BR234" s="270">
        <v>0</v>
      </c>
      <c r="BS234" s="270">
        <v>0</v>
      </c>
      <c r="BT234" s="270">
        <v>0</v>
      </c>
      <c r="BU234" s="270">
        <v>0</v>
      </c>
      <c r="BV234" s="270">
        <v>0</v>
      </c>
      <c r="BW234" s="270">
        <v>0</v>
      </c>
      <c r="BX234" s="270">
        <v>0</v>
      </c>
      <c r="BY234" s="270">
        <v>0</v>
      </c>
      <c r="BZ234" s="270">
        <v>0</v>
      </c>
      <c r="CA234" s="270">
        <v>0</v>
      </c>
      <c r="CB234" s="270">
        <v>0</v>
      </c>
      <c r="CC234" s="270">
        <v>0</v>
      </c>
      <c r="CD234" s="270">
        <v>0</v>
      </c>
      <c r="CE234" s="270">
        <v>0</v>
      </c>
      <c r="CF234" s="270">
        <v>0</v>
      </c>
      <c r="CG234" s="270">
        <v>0</v>
      </c>
      <c r="CH234" s="270">
        <v>0</v>
      </c>
      <c r="CI234" s="270">
        <v>0</v>
      </c>
      <c r="CJ234" s="267">
        <v>0</v>
      </c>
      <c r="CK234" s="267"/>
      <c r="CL234" s="267">
        <v>0</v>
      </c>
      <c r="CM234" s="267"/>
      <c r="CN234" s="267">
        <v>0</v>
      </c>
      <c r="CO234" s="267"/>
      <c r="CP234" s="267"/>
      <c r="CQ234" s="267"/>
      <c r="CR234" s="267">
        <v>0</v>
      </c>
      <c r="CS234" s="267">
        <v>0</v>
      </c>
      <c r="CT234" s="267"/>
      <c r="CU234" s="267"/>
      <c r="CV234" s="255"/>
      <c r="CW234" s="275"/>
      <c r="CX234" s="270">
        <v>0</v>
      </c>
      <c r="CY234" s="270">
        <v>0</v>
      </c>
      <c r="CZ234" s="270">
        <v>0</v>
      </c>
      <c r="DA234" s="270">
        <v>0</v>
      </c>
      <c r="DB234" s="270">
        <v>0</v>
      </c>
      <c r="DC234" s="270">
        <v>0</v>
      </c>
      <c r="DD234" s="270">
        <v>0</v>
      </c>
      <c r="DE234" s="270">
        <v>0</v>
      </c>
      <c r="DF234" s="270">
        <v>0</v>
      </c>
      <c r="DG234" s="270">
        <v>0</v>
      </c>
      <c r="DH234" s="270">
        <v>0</v>
      </c>
      <c r="DI234" s="270">
        <v>0</v>
      </c>
      <c r="DJ234" s="270">
        <v>0</v>
      </c>
      <c r="DK234" s="270">
        <v>0</v>
      </c>
      <c r="DL234" s="270">
        <v>0</v>
      </c>
      <c r="DM234" s="270">
        <v>0</v>
      </c>
      <c r="DN234" s="270">
        <v>0</v>
      </c>
      <c r="DO234" s="270">
        <v>0</v>
      </c>
      <c r="DP234" s="270">
        <v>0</v>
      </c>
      <c r="DQ234" s="267">
        <v>0</v>
      </c>
      <c r="DR234" s="267"/>
      <c r="DS234" s="267">
        <v>0</v>
      </c>
      <c r="DT234" s="267"/>
      <c r="DU234" s="267">
        <v>0</v>
      </c>
      <c r="DV234" s="267"/>
      <c r="DW234" s="267"/>
      <c r="DX234" s="267"/>
      <c r="DY234" s="267">
        <v>0</v>
      </c>
      <c r="DZ234" s="267"/>
      <c r="EA234" s="267"/>
      <c r="EB234" s="267"/>
      <c r="EC234" s="255"/>
      <c r="ED234" s="275"/>
      <c r="EE234" s="270">
        <v>0</v>
      </c>
      <c r="EF234" s="270">
        <v>0</v>
      </c>
      <c r="EG234" s="270">
        <v>0</v>
      </c>
      <c r="EH234" s="270">
        <v>0</v>
      </c>
      <c r="EI234" s="270">
        <v>0</v>
      </c>
      <c r="EJ234" s="270">
        <v>0</v>
      </c>
      <c r="EK234" s="270">
        <v>0</v>
      </c>
      <c r="EL234" s="270">
        <v>0</v>
      </c>
      <c r="EM234" s="270">
        <v>0</v>
      </c>
      <c r="EN234" s="270">
        <v>0</v>
      </c>
      <c r="EO234" s="270">
        <v>0</v>
      </c>
      <c r="EP234" s="270">
        <v>0</v>
      </c>
      <c r="EQ234" s="270">
        <v>0</v>
      </c>
      <c r="ER234" s="270">
        <v>0</v>
      </c>
      <c r="ES234" s="270">
        <v>0</v>
      </c>
      <c r="ET234" s="270">
        <v>0</v>
      </c>
      <c r="EU234" s="270">
        <v>0</v>
      </c>
      <c r="EV234" s="270">
        <v>0</v>
      </c>
      <c r="EW234" s="270">
        <v>0</v>
      </c>
      <c r="EX234" s="267">
        <v>0</v>
      </c>
      <c r="EY234" s="267"/>
      <c r="EZ234" s="267">
        <v>0</v>
      </c>
      <c r="FA234" s="267"/>
      <c r="FB234" s="267">
        <v>0</v>
      </c>
      <c r="FC234" s="267"/>
      <c r="FD234" s="267"/>
      <c r="FE234" s="267"/>
      <c r="FF234" s="267">
        <v>0</v>
      </c>
      <c r="FG234" s="267"/>
      <c r="FH234" s="267"/>
      <c r="FI234" s="267"/>
      <c r="FJ234" s="255"/>
      <c r="FK234" s="275"/>
      <c r="FL234" s="270">
        <v>0</v>
      </c>
      <c r="FM234" s="270">
        <v>0</v>
      </c>
      <c r="FN234" s="270">
        <v>0</v>
      </c>
      <c r="FO234" s="270">
        <v>0</v>
      </c>
      <c r="FP234" s="270">
        <v>0</v>
      </c>
      <c r="FQ234" s="270">
        <v>0</v>
      </c>
      <c r="FR234" s="270">
        <v>0</v>
      </c>
      <c r="FS234" s="270">
        <v>0</v>
      </c>
      <c r="FT234" s="270">
        <v>0</v>
      </c>
      <c r="FU234" s="270">
        <v>0</v>
      </c>
      <c r="FV234" s="270">
        <v>0</v>
      </c>
      <c r="FW234" s="270">
        <v>0</v>
      </c>
      <c r="FX234" s="270">
        <v>0</v>
      </c>
      <c r="FY234" s="270">
        <v>0</v>
      </c>
      <c r="FZ234" s="270">
        <v>0</v>
      </c>
      <c r="GA234" s="270">
        <v>0</v>
      </c>
      <c r="GB234" s="270">
        <v>0</v>
      </c>
      <c r="GC234" s="270">
        <v>0</v>
      </c>
      <c r="GD234" s="270">
        <v>0</v>
      </c>
      <c r="GE234" s="267">
        <v>0</v>
      </c>
      <c r="GF234" s="267"/>
      <c r="GG234" s="267">
        <v>0</v>
      </c>
      <c r="GH234" s="267"/>
      <c r="GI234" s="267">
        <v>0</v>
      </c>
      <c r="GJ234" s="267"/>
      <c r="GK234" s="267"/>
      <c r="GL234" s="267"/>
      <c r="GM234" s="267">
        <v>0</v>
      </c>
      <c r="GN234" s="267"/>
      <c r="GO234" s="267"/>
      <c r="GP234" s="267"/>
      <c r="GQ234" s="255"/>
      <c r="GR234" s="275"/>
      <c r="GS234" s="270"/>
      <c r="GT234" s="270"/>
      <c r="GU234" s="270"/>
      <c r="GV234" s="270"/>
      <c r="GW234" s="270"/>
      <c r="GX234" s="270"/>
      <c r="GY234" s="270"/>
      <c r="GZ234" s="270"/>
      <c r="HA234" s="270"/>
      <c r="HB234" s="270"/>
      <c r="HC234" s="270"/>
      <c r="HD234" s="270"/>
      <c r="HE234" s="270"/>
      <c r="HF234" s="270"/>
      <c r="HG234" s="270"/>
      <c r="HH234" s="270"/>
      <c r="HI234" s="270"/>
      <c r="HJ234" s="270"/>
      <c r="HK234" s="270"/>
      <c r="HL234" s="267"/>
      <c r="HM234" s="267"/>
      <c r="HN234" s="267"/>
      <c r="HO234" s="267"/>
      <c r="HP234" s="267"/>
      <c r="HQ234" s="267"/>
      <c r="HR234" s="267"/>
      <c r="HS234" s="267"/>
      <c r="HT234" s="267"/>
      <c r="HU234" s="267"/>
      <c r="HV234" s="267"/>
      <c r="HW234" s="267"/>
      <c r="HZ234" s="270">
        <v>-100000000</v>
      </c>
      <c r="IA234" s="270">
        <v>-100000000</v>
      </c>
      <c r="IB234" s="270">
        <v>0</v>
      </c>
      <c r="IC234" s="270">
        <v>-100000000</v>
      </c>
      <c r="ID234" s="270">
        <v>0</v>
      </c>
      <c r="IE234" s="270">
        <v>-100000000</v>
      </c>
      <c r="IF234" s="270">
        <v>0</v>
      </c>
      <c r="IG234" s="270">
        <v>0</v>
      </c>
      <c r="IH234" s="270">
        <v>0</v>
      </c>
      <c r="II234" s="271">
        <f>-100000000</f>
        <v>-100000000</v>
      </c>
      <c r="IJ234" s="270">
        <v>0</v>
      </c>
      <c r="IK234" s="270">
        <v>0</v>
      </c>
      <c r="IL234" s="270">
        <v>0</v>
      </c>
      <c r="IM234" s="270">
        <v>0</v>
      </c>
      <c r="IN234" s="270">
        <v>-100000000</v>
      </c>
      <c r="IO234" s="270">
        <v>0</v>
      </c>
      <c r="IP234" s="270">
        <v>0</v>
      </c>
      <c r="IQ234" s="270">
        <v>0</v>
      </c>
      <c r="IR234" s="270"/>
      <c r="IS234" s="267"/>
      <c r="IT234" s="267"/>
      <c r="IU234" s="267"/>
      <c r="IV234" s="267"/>
      <c r="IW234" s="267"/>
      <c r="IX234" s="267"/>
      <c r="IY234" s="267"/>
      <c r="IZ234" s="267"/>
      <c r="JA234" s="267">
        <v>0</v>
      </c>
      <c r="JB234" s="267"/>
      <c r="JC234" s="272"/>
      <c r="JD234" s="270">
        <f>II234-318967600</f>
        <v>-418967600</v>
      </c>
      <c r="JE234" s="234"/>
      <c r="JG234" s="270">
        <v>-160000000</v>
      </c>
      <c r="JH234" s="270">
        <v>-160000000</v>
      </c>
      <c r="JI234" s="270">
        <v>0</v>
      </c>
      <c r="JJ234" s="273">
        <v>-160000000</v>
      </c>
      <c r="JK234" s="270"/>
      <c r="JL234" s="270">
        <v>-160000000</v>
      </c>
      <c r="JM234" s="270"/>
      <c r="JN234" s="270"/>
      <c r="JO234" s="270"/>
      <c r="JP234" s="270"/>
      <c r="JQ234" s="270"/>
      <c r="JR234" s="270"/>
      <c r="JS234" s="270"/>
      <c r="JT234" s="270"/>
      <c r="JU234" s="270"/>
      <c r="JV234" s="270"/>
      <c r="JW234" s="270"/>
      <c r="JX234" s="270"/>
      <c r="JY234" s="270"/>
      <c r="JZ234" s="267"/>
      <c r="KA234" s="267"/>
      <c r="KB234" s="267"/>
      <c r="KC234" s="267"/>
      <c r="KD234" s="267"/>
      <c r="KE234" s="267"/>
      <c r="KF234" s="267"/>
      <c r="KG234" s="267"/>
      <c r="KH234" s="267">
        <v>0</v>
      </c>
      <c r="KI234" s="267"/>
      <c r="KJ234" s="267"/>
      <c r="KK234" s="270">
        <v>-160000000</v>
      </c>
      <c r="KL234" s="234"/>
      <c r="KN234" s="270"/>
      <c r="KO234" s="270"/>
      <c r="KP234" s="270"/>
      <c r="KQ234" s="270"/>
      <c r="KR234" s="270"/>
      <c r="KS234" s="270"/>
      <c r="KT234" s="270"/>
      <c r="KU234" s="270"/>
      <c r="KV234" s="270"/>
      <c r="KW234" s="270"/>
      <c r="KX234" s="270"/>
      <c r="KY234" s="270"/>
      <c r="KZ234" s="270"/>
      <c r="LA234" s="270"/>
      <c r="LB234" s="270"/>
      <c r="LC234" s="270"/>
      <c r="LD234" s="270"/>
      <c r="LE234" s="270"/>
      <c r="LF234" s="270"/>
      <c r="LG234" s="267"/>
      <c r="LH234" s="267"/>
      <c r="LI234" s="267"/>
      <c r="LJ234" s="267"/>
      <c r="LK234" s="267"/>
      <c r="LL234" s="267"/>
      <c r="LM234" s="267"/>
      <c r="LN234" s="267"/>
      <c r="LO234" s="267">
        <v>0</v>
      </c>
      <c r="LP234" s="267"/>
      <c r="LQ234" s="267"/>
      <c r="LR234" s="267"/>
      <c r="LU234" s="270"/>
      <c r="LV234" s="270"/>
      <c r="LW234" s="270"/>
      <c r="LX234" s="270"/>
      <c r="LY234" s="270"/>
      <c r="LZ234" s="270"/>
      <c r="MA234" s="270"/>
      <c r="MB234" s="270"/>
      <c r="MC234" s="270"/>
      <c r="MD234" s="270"/>
      <c r="ME234" s="270"/>
      <c r="MF234" s="270"/>
      <c r="MG234" s="270"/>
      <c r="MH234" s="270"/>
      <c r="MI234" s="270"/>
      <c r="MJ234" s="270"/>
      <c r="MK234" s="270"/>
      <c r="ML234" s="270"/>
      <c r="MM234" s="270"/>
      <c r="MN234" s="267"/>
      <c r="MO234" s="267"/>
      <c r="MP234" s="267"/>
      <c r="MQ234" s="267"/>
      <c r="MR234" s="267"/>
      <c r="MS234" s="267"/>
      <c r="MT234" s="267"/>
      <c r="MU234" s="267"/>
      <c r="MV234" s="267">
        <v>0</v>
      </c>
      <c r="MW234" s="267"/>
      <c r="MX234" s="267"/>
      <c r="MY234" s="267"/>
      <c r="NB234" s="270">
        <v>0</v>
      </c>
      <c r="NC234" s="270"/>
      <c r="ND234" s="270"/>
      <c r="NE234" s="270"/>
      <c r="NF234" s="270"/>
      <c r="NG234" s="270"/>
      <c r="NH234" s="270"/>
      <c r="NI234" s="270"/>
      <c r="NJ234" s="270"/>
      <c r="NK234" s="270"/>
      <c r="NL234" s="270"/>
      <c r="NM234" s="270"/>
      <c r="NN234" s="270"/>
      <c r="NO234" s="270"/>
      <c r="NP234" s="270"/>
      <c r="NQ234" s="270"/>
      <c r="NR234" s="270"/>
      <c r="NS234" s="270"/>
      <c r="NT234" s="270"/>
      <c r="NU234" s="267"/>
      <c r="NV234" s="267"/>
      <c r="NW234" s="267"/>
      <c r="NX234" s="267"/>
      <c r="NY234" s="267"/>
      <c r="NZ234" s="267"/>
      <c r="OA234" s="267"/>
      <c r="OB234" s="267"/>
      <c r="OC234" s="267">
        <v>0</v>
      </c>
      <c r="OD234" s="267"/>
      <c r="OE234" s="267"/>
      <c r="OF234" s="267"/>
      <c r="OI234" s="270"/>
      <c r="OJ234" s="270"/>
      <c r="OK234" s="270"/>
      <c r="OL234" s="270"/>
      <c r="OM234" s="270"/>
      <c r="ON234" s="270"/>
      <c r="OO234" s="270"/>
      <c r="OP234" s="270"/>
      <c r="OQ234" s="270"/>
      <c r="OR234" s="270"/>
      <c r="OS234" s="270"/>
      <c r="OT234" s="270"/>
      <c r="OU234" s="270"/>
      <c r="OV234" s="270"/>
      <c r="OW234" s="270"/>
      <c r="OX234" s="270"/>
      <c r="OY234" s="270"/>
      <c r="OZ234" s="270"/>
      <c r="PA234" s="270"/>
      <c r="PB234" s="267"/>
      <c r="PC234" s="267"/>
      <c r="PD234" s="267"/>
      <c r="PE234" s="267"/>
      <c r="PF234" s="267"/>
      <c r="PG234" s="267"/>
      <c r="PH234" s="267"/>
      <c r="PI234" s="267"/>
      <c r="PJ234" s="267">
        <v>0</v>
      </c>
      <c r="PK234" s="267"/>
      <c r="PL234" s="267"/>
      <c r="PM234" s="267"/>
      <c r="PP234" s="261">
        <v>-22833440</v>
      </c>
      <c r="PQ234" s="270"/>
      <c r="PR234" s="270"/>
      <c r="PS234" s="270"/>
      <c r="PT234" s="270"/>
      <c r="PU234" s="270"/>
      <c r="PV234" s="270"/>
      <c r="PW234" s="270"/>
      <c r="PX234" s="270"/>
      <c r="PY234" s="270"/>
      <c r="PZ234" s="270"/>
      <c r="QA234" s="270"/>
      <c r="QB234" s="270"/>
      <c r="QC234" s="270"/>
      <c r="QD234" s="270"/>
      <c r="QE234" s="270"/>
      <c r="QF234" s="270"/>
      <c r="QG234" s="270"/>
      <c r="QH234" s="270"/>
      <c r="QI234" s="267"/>
      <c r="QJ234" s="267"/>
      <c r="QK234" s="267"/>
      <c r="QL234" s="267"/>
      <c r="QM234" s="267"/>
      <c r="QN234" s="267"/>
      <c r="QO234" s="267"/>
      <c r="QP234" s="267"/>
      <c r="QQ234" s="267">
        <v>0</v>
      </c>
      <c r="QR234" s="267"/>
      <c r="QS234" s="267"/>
      <c r="QT234" s="261">
        <v>-22833440</v>
      </c>
      <c r="QU234" s="235"/>
      <c r="QV234" s="235"/>
      <c r="QW234" s="270"/>
      <c r="QX234" s="270"/>
      <c r="QY234" s="270"/>
      <c r="QZ234" s="270"/>
      <c r="RA234" s="270"/>
      <c r="RB234" s="270"/>
      <c r="RC234" s="270"/>
      <c r="RD234" s="270"/>
      <c r="RE234" s="270"/>
      <c r="RF234" s="270"/>
      <c r="RG234" s="270"/>
      <c r="RH234" s="270"/>
      <c r="RI234" s="270"/>
      <c r="RJ234" s="270"/>
      <c r="RK234" s="270"/>
      <c r="RL234" s="270"/>
      <c r="RM234" s="270"/>
      <c r="RN234" s="270"/>
      <c r="RO234" s="270"/>
      <c r="RP234" s="267"/>
      <c r="RQ234" s="267"/>
      <c r="RR234" s="267"/>
      <c r="RS234" s="267"/>
      <c r="RT234" s="267"/>
      <c r="RU234" s="267"/>
      <c r="RV234" s="267"/>
      <c r="RW234" s="267"/>
      <c r="RX234" s="267">
        <v>0</v>
      </c>
      <c r="RY234" s="267"/>
      <c r="RZ234" s="267"/>
      <c r="SA234" s="267"/>
    </row>
    <row r="235" spans="1:495" ht="15">
      <c r="A235" s="603">
        <f t="shared" si="1028"/>
        <v>223</v>
      </c>
      <c r="B235" s="249" t="s">
        <v>207</v>
      </c>
      <c r="C235" s="267"/>
      <c r="D235" s="270"/>
      <c r="E235" s="270"/>
      <c r="F235" s="270"/>
      <c r="G235" s="267"/>
      <c r="H235" s="267"/>
      <c r="I235" s="267"/>
      <c r="J235" s="267"/>
      <c r="K235" s="267"/>
      <c r="L235" s="267"/>
      <c r="M235" s="267"/>
      <c r="N235" s="267"/>
      <c r="O235" s="267"/>
      <c r="P235" s="267"/>
      <c r="Q235" s="267"/>
      <c r="R235" s="267"/>
      <c r="S235" s="267"/>
      <c r="T235" s="267"/>
      <c r="U235" s="267"/>
      <c r="V235" s="267"/>
      <c r="W235" s="267"/>
      <c r="X235" s="270"/>
      <c r="Y235" s="267"/>
      <c r="Z235" s="267"/>
      <c r="AA235" s="267"/>
      <c r="AB235" s="267"/>
      <c r="AC235" s="267"/>
      <c r="AD235" s="267"/>
      <c r="AE235" s="267"/>
      <c r="AF235" s="270"/>
      <c r="AG235" s="270"/>
      <c r="AH235" s="255"/>
      <c r="AI235" s="255"/>
      <c r="AJ235" s="270"/>
      <c r="AK235" s="270"/>
      <c r="AL235" s="270"/>
      <c r="AM235" s="270"/>
      <c r="AN235" s="270"/>
      <c r="AO235" s="270"/>
      <c r="AP235" s="270"/>
      <c r="AQ235" s="270"/>
      <c r="AR235" s="270"/>
      <c r="AS235" s="270"/>
      <c r="AT235" s="270"/>
      <c r="AU235" s="270"/>
      <c r="AV235" s="270"/>
      <c r="AW235" s="270"/>
      <c r="AX235" s="270"/>
      <c r="AY235" s="270"/>
      <c r="AZ235" s="270"/>
      <c r="BA235" s="270"/>
      <c r="BB235" s="270"/>
      <c r="BC235" s="267"/>
      <c r="BD235" s="267"/>
      <c r="BE235" s="267"/>
      <c r="BF235" s="267"/>
      <c r="BG235" s="267"/>
      <c r="BH235" s="267"/>
      <c r="BI235" s="270"/>
      <c r="BJ235" s="267"/>
      <c r="BK235" s="267"/>
      <c r="BL235" s="267"/>
      <c r="BM235" s="270"/>
      <c r="BN235" s="270"/>
      <c r="BO235" s="255"/>
      <c r="BP235" s="255"/>
      <c r="BQ235" s="270"/>
      <c r="BR235" s="270"/>
      <c r="BS235" s="270"/>
      <c r="BT235" s="270"/>
      <c r="BU235" s="270"/>
      <c r="BV235" s="270"/>
      <c r="BW235" s="270"/>
      <c r="BX235" s="270"/>
      <c r="BY235" s="270"/>
      <c r="BZ235" s="270"/>
      <c r="CA235" s="270"/>
      <c r="CB235" s="270"/>
      <c r="CC235" s="270"/>
      <c r="CD235" s="270"/>
      <c r="CE235" s="270"/>
      <c r="CF235" s="270"/>
      <c r="CG235" s="270"/>
      <c r="CH235" s="270"/>
      <c r="CI235" s="270"/>
      <c r="CJ235" s="267"/>
      <c r="CK235" s="267"/>
      <c r="CL235" s="267"/>
      <c r="CM235" s="267"/>
      <c r="CN235" s="267"/>
      <c r="CO235" s="267"/>
      <c r="CP235" s="270"/>
      <c r="CQ235" s="267"/>
      <c r="CR235" s="267"/>
      <c r="CS235" s="267"/>
      <c r="CT235" s="270"/>
      <c r="CU235" s="270"/>
      <c r="CV235" s="255"/>
      <c r="CW235" s="255"/>
      <c r="CX235" s="270"/>
      <c r="CY235" s="270"/>
      <c r="CZ235" s="270"/>
      <c r="DA235" s="270"/>
      <c r="DB235" s="270"/>
      <c r="DC235" s="270"/>
      <c r="DD235" s="270"/>
      <c r="DE235" s="270"/>
      <c r="DF235" s="270"/>
      <c r="DG235" s="270"/>
      <c r="DH235" s="270"/>
      <c r="DI235" s="270"/>
      <c r="DJ235" s="270"/>
      <c r="DK235" s="270"/>
      <c r="DL235" s="270"/>
      <c r="DM235" s="270"/>
      <c r="DN235" s="270"/>
      <c r="DO235" s="270"/>
      <c r="DP235" s="270"/>
      <c r="DQ235" s="267"/>
      <c r="DR235" s="267"/>
      <c r="DS235" s="267"/>
      <c r="DT235" s="267"/>
      <c r="DU235" s="267"/>
      <c r="DV235" s="267"/>
      <c r="DW235" s="270"/>
      <c r="DX235" s="267"/>
      <c r="DY235" s="267"/>
      <c r="DZ235" s="267"/>
      <c r="EA235" s="270"/>
      <c r="EB235" s="270"/>
      <c r="EC235" s="255"/>
      <c r="ED235" s="255"/>
      <c r="EE235" s="270"/>
      <c r="EF235" s="270"/>
      <c r="EG235" s="270"/>
      <c r="EH235" s="270"/>
      <c r="EI235" s="270"/>
      <c r="EJ235" s="270"/>
      <c r="EK235" s="270"/>
      <c r="EL235" s="270"/>
      <c r="EM235" s="270"/>
      <c r="EN235" s="270"/>
      <c r="EO235" s="270"/>
      <c r="EP235" s="270"/>
      <c r="EQ235" s="270"/>
      <c r="ER235" s="270"/>
      <c r="ES235" s="270"/>
      <c r="ET235" s="270"/>
      <c r="EU235" s="270"/>
      <c r="EV235" s="270"/>
      <c r="EW235" s="270"/>
      <c r="EX235" s="267"/>
      <c r="EY235" s="267"/>
      <c r="EZ235" s="267"/>
      <c r="FA235" s="267"/>
      <c r="FB235" s="267"/>
      <c r="FC235" s="267"/>
      <c r="FD235" s="270"/>
      <c r="FE235" s="267"/>
      <c r="FF235" s="267"/>
      <c r="FG235" s="267"/>
      <c r="FH235" s="270"/>
      <c r="FI235" s="270"/>
      <c r="FJ235" s="255"/>
      <c r="FK235" s="255"/>
      <c r="FL235" s="270"/>
      <c r="FM235" s="270"/>
      <c r="FN235" s="270"/>
      <c r="FO235" s="270"/>
      <c r="FP235" s="270"/>
      <c r="FQ235" s="270"/>
      <c r="FR235" s="270"/>
      <c r="FS235" s="270"/>
      <c r="FT235" s="270"/>
      <c r="FU235" s="270"/>
      <c r="FV235" s="270"/>
      <c r="FW235" s="270"/>
      <c r="FX235" s="270"/>
      <c r="FY235" s="270"/>
      <c r="FZ235" s="270"/>
      <c r="GA235" s="270"/>
      <c r="GB235" s="270"/>
      <c r="GC235" s="270"/>
      <c r="GD235" s="270"/>
      <c r="GE235" s="267"/>
      <c r="GF235" s="267"/>
      <c r="GG235" s="267"/>
      <c r="GH235" s="267"/>
      <c r="GI235" s="267"/>
      <c r="GJ235" s="267"/>
      <c r="GK235" s="270"/>
      <c r="GL235" s="267"/>
      <c r="GM235" s="267"/>
      <c r="GN235" s="267"/>
      <c r="GO235" s="270"/>
      <c r="GP235" s="270"/>
      <c r="GQ235" s="255"/>
      <c r="GR235" s="255"/>
      <c r="GS235" s="270"/>
      <c r="GT235" s="270"/>
      <c r="GU235" s="270"/>
      <c r="GV235" s="270"/>
      <c r="GW235" s="270"/>
      <c r="GX235" s="270"/>
      <c r="GY235" s="270"/>
      <c r="GZ235" s="270"/>
      <c r="HA235" s="270"/>
      <c r="HB235" s="270"/>
      <c r="HC235" s="270"/>
      <c r="HD235" s="270"/>
      <c r="HE235" s="270"/>
      <c r="HF235" s="270"/>
      <c r="HG235" s="270"/>
      <c r="HH235" s="270"/>
      <c r="HI235" s="270"/>
      <c r="HJ235" s="270"/>
      <c r="HK235" s="270"/>
      <c r="HL235" s="267"/>
      <c r="HM235" s="267"/>
      <c r="HN235" s="267"/>
      <c r="HO235" s="267"/>
      <c r="HP235" s="267"/>
      <c r="HQ235" s="267"/>
      <c r="HR235" s="270"/>
      <c r="HS235" s="267"/>
      <c r="HT235" s="267"/>
      <c r="HU235" s="267"/>
      <c r="HV235" s="270"/>
      <c r="HW235" s="270"/>
      <c r="HZ235" s="270"/>
      <c r="IA235" s="270"/>
      <c r="IB235" s="270"/>
      <c r="IC235" s="270"/>
      <c r="ID235" s="270"/>
      <c r="IE235" s="270">
        <f>35291230+27143420</f>
        <v>62434650</v>
      </c>
      <c r="IF235" s="270"/>
      <c r="IG235" s="270"/>
      <c r="IH235" s="270"/>
      <c r="II235" s="271">
        <v>86203359</v>
      </c>
      <c r="IJ235" s="270"/>
      <c r="IK235" s="270"/>
      <c r="IL235" s="270"/>
      <c r="IM235" s="270"/>
      <c r="IN235" s="270">
        <f>35291230+27143420</f>
        <v>62434650</v>
      </c>
      <c r="IO235" s="270"/>
      <c r="IP235" s="270"/>
      <c r="IQ235" s="270"/>
      <c r="IR235" s="270"/>
      <c r="IS235" s="267"/>
      <c r="IT235" s="267"/>
      <c r="IU235" s="267"/>
      <c r="IV235" s="267"/>
      <c r="IW235" s="267"/>
      <c r="IX235" s="267"/>
      <c r="IY235" s="270"/>
      <c r="IZ235" s="267"/>
      <c r="JA235" s="267"/>
      <c r="JB235" s="267"/>
      <c r="JC235" s="268"/>
      <c r="JD235" s="270">
        <f>27143420</f>
        <v>27143420</v>
      </c>
      <c r="JE235" s="234"/>
      <c r="JG235" s="270"/>
      <c r="JH235" s="270"/>
      <c r="JI235" s="270"/>
      <c r="JJ235" s="273">
        <v>1360603</v>
      </c>
      <c r="JK235" s="270"/>
      <c r="JL235" s="270">
        <f>JJ235</f>
        <v>1360603</v>
      </c>
      <c r="JM235" s="270"/>
      <c r="JN235" s="270"/>
      <c r="JO235" s="270"/>
      <c r="JP235" s="270"/>
      <c r="JQ235" s="270"/>
      <c r="JR235" s="270"/>
      <c r="JS235" s="270"/>
      <c r="JT235" s="270"/>
      <c r="JU235" s="270"/>
      <c r="JV235" s="270"/>
      <c r="JW235" s="270"/>
      <c r="JX235" s="270"/>
      <c r="JY235" s="270"/>
      <c r="JZ235" s="267"/>
      <c r="KA235" s="267"/>
      <c r="KB235" s="267"/>
      <c r="KC235" s="267"/>
      <c r="KD235" s="267"/>
      <c r="KE235" s="267"/>
      <c r="KF235" s="270"/>
      <c r="KG235" s="267"/>
      <c r="KH235" s="267"/>
      <c r="KI235" s="267"/>
      <c r="KJ235" s="270"/>
      <c r="KK235" s="270">
        <f>JL235</f>
        <v>1360603</v>
      </c>
      <c r="KL235" s="234"/>
      <c r="KN235" s="270"/>
      <c r="KO235" s="270"/>
      <c r="KP235" s="270"/>
      <c r="KQ235" s="270">
        <v>0</v>
      </c>
      <c r="KR235" s="270"/>
      <c r="KS235" s="270"/>
      <c r="KT235" s="270"/>
      <c r="KU235" s="270"/>
      <c r="KV235" s="270"/>
      <c r="KW235" s="270"/>
      <c r="KX235" s="270"/>
      <c r="KY235" s="270"/>
      <c r="KZ235" s="270"/>
      <c r="LA235" s="270"/>
      <c r="LB235" s="270"/>
      <c r="LC235" s="270"/>
      <c r="LD235" s="270"/>
      <c r="LE235" s="270"/>
      <c r="LF235" s="270"/>
      <c r="LG235" s="267"/>
      <c r="LH235" s="267"/>
      <c r="LI235" s="267"/>
      <c r="LJ235" s="267"/>
      <c r="LK235" s="267"/>
      <c r="LL235" s="267"/>
      <c r="LM235" s="270"/>
      <c r="LN235" s="267"/>
      <c r="LO235" s="267"/>
      <c r="LP235" s="267"/>
      <c r="LQ235" s="270"/>
      <c r="LR235" s="270"/>
      <c r="LU235" s="270"/>
      <c r="LV235" s="270"/>
      <c r="LW235" s="270"/>
      <c r="LX235" s="270">
        <v>0</v>
      </c>
      <c r="LY235" s="270"/>
      <c r="LZ235" s="270"/>
      <c r="MA235" s="270"/>
      <c r="MB235" s="270"/>
      <c r="MC235" s="270"/>
      <c r="MD235" s="270"/>
      <c r="ME235" s="270"/>
      <c r="MF235" s="270"/>
      <c r="MG235" s="270"/>
      <c r="MH235" s="270"/>
      <c r="MI235" s="270"/>
      <c r="MJ235" s="270"/>
      <c r="MK235" s="270"/>
      <c r="ML235" s="270"/>
      <c r="MM235" s="270"/>
      <c r="MN235" s="267"/>
      <c r="MO235" s="267"/>
      <c r="MP235" s="267"/>
      <c r="MQ235" s="267"/>
      <c r="MR235" s="267"/>
      <c r="MS235" s="267"/>
      <c r="MT235" s="270"/>
      <c r="MU235" s="267"/>
      <c r="MV235" s="267"/>
      <c r="MW235" s="267"/>
      <c r="MX235" s="270"/>
      <c r="MY235" s="270"/>
      <c r="NB235" s="270"/>
      <c r="NC235" s="270"/>
      <c r="ND235" s="270"/>
      <c r="NE235" s="270"/>
      <c r="NF235" s="270"/>
      <c r="NG235" s="270"/>
      <c r="NH235" s="270"/>
      <c r="NI235" s="270"/>
      <c r="NJ235" s="270"/>
      <c r="NK235" s="270"/>
      <c r="NL235" s="270"/>
      <c r="NM235" s="270"/>
      <c r="NN235" s="270"/>
      <c r="NO235" s="270"/>
      <c r="NP235" s="270"/>
      <c r="NQ235" s="270"/>
      <c r="NR235" s="270"/>
      <c r="NS235" s="270"/>
      <c r="NT235" s="270"/>
      <c r="NU235" s="267"/>
      <c r="NV235" s="267"/>
      <c r="NW235" s="267"/>
      <c r="NX235" s="267"/>
      <c r="NY235" s="267"/>
      <c r="NZ235" s="267"/>
      <c r="OA235" s="270"/>
      <c r="OB235" s="267"/>
      <c r="OC235" s="267"/>
      <c r="OD235" s="267"/>
      <c r="OE235" s="270"/>
      <c r="OF235" s="270"/>
      <c r="OI235" s="270"/>
      <c r="OJ235" s="270"/>
      <c r="OK235" s="270"/>
      <c r="OL235" s="270"/>
      <c r="OM235" s="270"/>
      <c r="ON235" s="270"/>
      <c r="OO235" s="270"/>
      <c r="OP235" s="270"/>
      <c r="OQ235" s="270"/>
      <c r="OR235" s="270"/>
      <c r="OS235" s="270"/>
      <c r="OT235" s="270"/>
      <c r="OU235" s="270"/>
      <c r="OV235" s="270"/>
      <c r="OW235" s="270"/>
      <c r="OX235" s="270"/>
      <c r="OY235" s="270"/>
      <c r="OZ235" s="270"/>
      <c r="PA235" s="270"/>
      <c r="PB235" s="267"/>
      <c r="PC235" s="267"/>
      <c r="PD235" s="267"/>
      <c r="PE235" s="267"/>
      <c r="PF235" s="267"/>
      <c r="PG235" s="267"/>
      <c r="PH235" s="270"/>
      <c r="PI235" s="267"/>
      <c r="PJ235" s="267"/>
      <c r="PK235" s="267"/>
      <c r="PL235" s="270"/>
      <c r="PM235" s="270"/>
      <c r="PP235" s="270"/>
      <c r="PQ235" s="270"/>
      <c r="PR235" s="270"/>
      <c r="PS235" s="270"/>
      <c r="PT235" s="270"/>
      <c r="PU235" s="270"/>
      <c r="PV235" s="270"/>
      <c r="PW235" s="270"/>
      <c r="PX235" s="270"/>
      <c r="PY235" s="270"/>
      <c r="PZ235" s="270"/>
      <c r="QA235" s="270"/>
      <c r="QB235" s="270"/>
      <c r="QC235" s="270"/>
      <c r="QD235" s="270"/>
      <c r="QE235" s="270"/>
      <c r="QF235" s="270"/>
      <c r="QG235" s="270"/>
      <c r="QH235" s="270"/>
      <c r="QI235" s="267"/>
      <c r="QJ235" s="267"/>
      <c r="QK235" s="267"/>
      <c r="QL235" s="267"/>
      <c r="QM235" s="267"/>
      <c r="QN235" s="267"/>
      <c r="QO235" s="270"/>
      <c r="QP235" s="267"/>
      <c r="QQ235" s="267"/>
      <c r="QR235" s="267"/>
      <c r="QS235" s="270"/>
      <c r="QT235" s="270"/>
      <c r="QU235" s="235"/>
      <c r="QV235" s="235"/>
      <c r="QW235" s="270"/>
      <c r="QX235" s="270"/>
      <c r="QY235" s="270"/>
      <c r="QZ235" s="270"/>
      <c r="RA235" s="270"/>
      <c r="RB235" s="270"/>
      <c r="RC235" s="270"/>
      <c r="RD235" s="270"/>
      <c r="RE235" s="270"/>
      <c r="RF235" s="270"/>
      <c r="RG235" s="270"/>
      <c r="RH235" s="270"/>
      <c r="RI235" s="270"/>
      <c r="RJ235" s="270"/>
      <c r="RK235" s="270"/>
      <c r="RL235" s="270"/>
      <c r="RM235" s="270"/>
      <c r="RN235" s="270"/>
      <c r="RO235" s="270"/>
      <c r="RP235" s="267"/>
      <c r="RQ235" s="267"/>
      <c r="RR235" s="267"/>
      <c r="RS235" s="267"/>
      <c r="RT235" s="267"/>
      <c r="RU235" s="267"/>
      <c r="RV235" s="270"/>
      <c r="RW235" s="267"/>
      <c r="RX235" s="267"/>
      <c r="RY235" s="267"/>
      <c r="RZ235" s="270"/>
      <c r="SA235" s="270"/>
    </row>
    <row r="236" spans="1:495">
      <c r="A236" s="603">
        <f t="shared" si="1028"/>
        <v>224</v>
      </c>
      <c r="B236" s="265" t="s">
        <v>366</v>
      </c>
      <c r="C236" s="267"/>
      <c r="D236" s="270"/>
      <c r="E236" s="270"/>
      <c r="F236" s="270"/>
      <c r="G236" s="267"/>
      <c r="H236" s="267"/>
      <c r="I236" s="267"/>
      <c r="J236" s="267"/>
      <c r="K236" s="267"/>
      <c r="L236" s="267"/>
      <c r="M236" s="267"/>
      <c r="N236" s="267"/>
      <c r="O236" s="267"/>
      <c r="P236" s="267"/>
      <c r="Q236" s="267"/>
      <c r="R236" s="267"/>
      <c r="S236" s="267"/>
      <c r="T236" s="267"/>
      <c r="U236" s="267"/>
      <c r="V236" s="267"/>
      <c r="W236" s="267"/>
      <c r="X236" s="270"/>
      <c r="Y236" s="267"/>
      <c r="Z236" s="267"/>
      <c r="AA236" s="267"/>
      <c r="AB236" s="267"/>
      <c r="AC236" s="267"/>
      <c r="AD236" s="267"/>
      <c r="AE236" s="267"/>
      <c r="AF236" s="270"/>
      <c r="AG236" s="270"/>
      <c r="AH236" s="255"/>
      <c r="AI236" s="255"/>
      <c r="AJ236" s="270"/>
      <c r="AK236" s="270"/>
      <c r="AL236" s="270"/>
      <c r="AM236" s="270"/>
      <c r="AN236" s="270"/>
      <c r="AO236" s="270"/>
      <c r="AP236" s="270"/>
      <c r="AQ236" s="270"/>
      <c r="AR236" s="270"/>
      <c r="AS236" s="270"/>
      <c r="AT236" s="270"/>
      <c r="AU236" s="270"/>
      <c r="AV236" s="270"/>
      <c r="AW236" s="270"/>
      <c r="AX236" s="270"/>
      <c r="AY236" s="270"/>
      <c r="AZ236" s="270"/>
      <c r="BA236" s="270"/>
      <c r="BB236" s="270"/>
      <c r="BC236" s="267"/>
      <c r="BD236" s="267"/>
      <c r="BE236" s="267"/>
      <c r="BF236" s="267"/>
      <c r="BG236" s="267"/>
      <c r="BH236" s="267"/>
      <c r="BI236" s="270"/>
      <c r="BJ236" s="267"/>
      <c r="BK236" s="267"/>
      <c r="BL236" s="267"/>
      <c r="BM236" s="270"/>
      <c r="BN236" s="270"/>
      <c r="BO236" s="255"/>
      <c r="BP236" s="255"/>
      <c r="BQ236" s="270"/>
      <c r="BR236" s="270"/>
      <c r="BS236" s="270"/>
      <c r="BT236" s="270"/>
      <c r="BU236" s="270"/>
      <c r="BV236" s="270"/>
      <c r="BW236" s="270"/>
      <c r="BX236" s="270"/>
      <c r="BY236" s="270"/>
      <c r="BZ236" s="270"/>
      <c r="CA236" s="270"/>
      <c r="CB236" s="270"/>
      <c r="CC236" s="270"/>
      <c r="CD236" s="270"/>
      <c r="CE236" s="270"/>
      <c r="CF236" s="270"/>
      <c r="CG236" s="270"/>
      <c r="CH236" s="270"/>
      <c r="CI236" s="270"/>
      <c r="CJ236" s="267"/>
      <c r="CK236" s="267"/>
      <c r="CL236" s="267"/>
      <c r="CM236" s="267"/>
      <c r="CN236" s="267"/>
      <c r="CO236" s="267"/>
      <c r="CP236" s="270"/>
      <c r="CQ236" s="267"/>
      <c r="CR236" s="267"/>
      <c r="CS236" s="267"/>
      <c r="CT236" s="270"/>
      <c r="CU236" s="270"/>
      <c r="CV236" s="255"/>
      <c r="CW236" s="255"/>
      <c r="CX236" s="270"/>
      <c r="CY236" s="270"/>
      <c r="CZ236" s="270"/>
      <c r="DA236" s="270"/>
      <c r="DB236" s="270"/>
      <c r="DC236" s="270"/>
      <c r="DD236" s="270"/>
      <c r="DE236" s="270"/>
      <c r="DF236" s="270"/>
      <c r="DG236" s="270"/>
      <c r="DH236" s="270"/>
      <c r="DI236" s="270"/>
      <c r="DJ236" s="270"/>
      <c r="DK236" s="270"/>
      <c r="DL236" s="270"/>
      <c r="DM236" s="270"/>
      <c r="DN236" s="270"/>
      <c r="DO236" s="270"/>
      <c r="DP236" s="270"/>
      <c r="DQ236" s="267"/>
      <c r="DR236" s="267"/>
      <c r="DS236" s="267"/>
      <c r="DT236" s="267"/>
      <c r="DU236" s="267"/>
      <c r="DV236" s="267"/>
      <c r="DW236" s="270"/>
      <c r="DX236" s="267"/>
      <c r="DY236" s="267"/>
      <c r="DZ236" s="267"/>
      <c r="EA236" s="270"/>
      <c r="EB236" s="270"/>
      <c r="EC236" s="255"/>
      <c r="ED236" s="255"/>
      <c r="EE236" s="270"/>
      <c r="EF236" s="270"/>
      <c r="EG236" s="270"/>
      <c r="EH236" s="270"/>
      <c r="EI236" s="270"/>
      <c r="EJ236" s="270"/>
      <c r="EK236" s="270"/>
      <c r="EL236" s="270"/>
      <c r="EM236" s="270"/>
      <c r="EN236" s="270"/>
      <c r="EO236" s="270"/>
      <c r="EP236" s="270"/>
      <c r="EQ236" s="270"/>
      <c r="ER236" s="270"/>
      <c r="ES236" s="270"/>
      <c r="ET236" s="270"/>
      <c r="EU236" s="270"/>
      <c r="EV236" s="270"/>
      <c r="EW236" s="270"/>
      <c r="EX236" s="267"/>
      <c r="EY236" s="267"/>
      <c r="EZ236" s="267"/>
      <c r="FA236" s="267"/>
      <c r="FB236" s="267"/>
      <c r="FC236" s="267"/>
      <c r="FD236" s="270"/>
      <c r="FE236" s="267"/>
      <c r="FF236" s="267"/>
      <c r="FG236" s="267"/>
      <c r="FH236" s="270"/>
      <c r="FI236" s="270"/>
      <c r="FJ236" s="255"/>
      <c r="FK236" s="255"/>
      <c r="FL236" s="270"/>
      <c r="FM236" s="270"/>
      <c r="FN236" s="270"/>
      <c r="FO236" s="270"/>
      <c r="FP236" s="270"/>
      <c r="FQ236" s="270"/>
      <c r="FR236" s="270"/>
      <c r="FS236" s="270"/>
      <c r="FT236" s="270"/>
      <c r="FU236" s="270"/>
      <c r="FV236" s="270"/>
      <c r="FW236" s="270"/>
      <c r="FX236" s="270"/>
      <c r="FY236" s="270"/>
      <c r="FZ236" s="270"/>
      <c r="GA236" s="270"/>
      <c r="GB236" s="270"/>
      <c r="GC236" s="270"/>
      <c r="GD236" s="270"/>
      <c r="GE236" s="267"/>
      <c r="GF236" s="267"/>
      <c r="GG236" s="267"/>
      <c r="GH236" s="267"/>
      <c r="GI236" s="267"/>
      <c r="GJ236" s="267"/>
      <c r="GK236" s="270"/>
      <c r="GL236" s="267"/>
      <c r="GM236" s="267"/>
      <c r="GN236" s="267"/>
      <c r="GO236" s="270"/>
      <c r="GP236" s="270"/>
      <c r="GQ236" s="255"/>
      <c r="GR236" s="255"/>
      <c r="GS236" s="270"/>
      <c r="GT236" s="270"/>
      <c r="GU236" s="270"/>
      <c r="GV236" s="270"/>
      <c r="GW236" s="270"/>
      <c r="GX236" s="270"/>
      <c r="GY236" s="270"/>
      <c r="GZ236" s="270"/>
      <c r="HA236" s="270"/>
      <c r="HB236" s="270"/>
      <c r="HC236" s="270"/>
      <c r="HD236" s="270"/>
      <c r="HE236" s="270"/>
      <c r="HF236" s="270"/>
      <c r="HG236" s="270"/>
      <c r="HH236" s="270"/>
      <c r="HI236" s="270"/>
      <c r="HJ236" s="270"/>
      <c r="HK236" s="270"/>
      <c r="HL236" s="267"/>
      <c r="HM236" s="267"/>
      <c r="HN236" s="267"/>
      <c r="HO236" s="267"/>
      <c r="HP236" s="267"/>
      <c r="HQ236" s="267"/>
      <c r="HR236" s="270"/>
      <c r="HS236" s="267"/>
      <c r="HT236" s="267"/>
      <c r="HU236" s="267"/>
      <c r="HV236" s="270"/>
      <c r="HW236" s="270"/>
      <c r="HZ236" s="270"/>
      <c r="IA236" s="270"/>
      <c r="IB236" s="270"/>
      <c r="IC236" s="270"/>
      <c r="ID236" s="270"/>
      <c r="IE236" s="270">
        <f>10325156+142900+25936094</f>
        <v>36404150</v>
      </c>
      <c r="IF236" s="270"/>
      <c r="IG236" s="270"/>
      <c r="IH236" s="270"/>
      <c r="II236" s="270"/>
      <c r="IJ236" s="270"/>
      <c r="IK236" s="270"/>
      <c r="IL236" s="270"/>
      <c r="IM236" s="270"/>
      <c r="IN236" s="270">
        <f>25936094+10325156+142900</f>
        <v>36404150</v>
      </c>
      <c r="IO236" s="270"/>
      <c r="IP236" s="270"/>
      <c r="IQ236" s="270"/>
      <c r="IR236" s="270"/>
      <c r="IS236" s="267"/>
      <c r="IT236" s="267"/>
      <c r="IU236" s="267"/>
      <c r="IV236" s="267"/>
      <c r="IW236" s="267"/>
      <c r="IX236" s="267"/>
      <c r="IY236" s="270"/>
      <c r="IZ236" s="267"/>
      <c r="JA236" s="267"/>
      <c r="JB236" s="267"/>
      <c r="JC236" s="268"/>
      <c r="JD236" s="270">
        <f>-IN236</f>
        <v>-36404150</v>
      </c>
      <c r="JE236" s="234"/>
      <c r="JG236" s="270"/>
      <c r="JH236" s="270"/>
      <c r="JI236" s="270"/>
      <c r="JJ236" s="273">
        <v>0</v>
      </c>
      <c r="JK236" s="270"/>
      <c r="JL236" s="270"/>
      <c r="JM236" s="270"/>
      <c r="JN236" s="270"/>
      <c r="JO236" s="270"/>
      <c r="JP236" s="270"/>
      <c r="JQ236" s="270"/>
      <c r="JR236" s="270"/>
      <c r="JS236" s="270"/>
      <c r="JT236" s="270"/>
      <c r="JU236" s="270"/>
      <c r="JV236" s="270"/>
      <c r="JW236" s="270"/>
      <c r="JX236" s="270"/>
      <c r="JY236" s="270"/>
      <c r="JZ236" s="267"/>
      <c r="KA236" s="267"/>
      <c r="KB236" s="267"/>
      <c r="KC236" s="267"/>
      <c r="KD236" s="267"/>
      <c r="KE236" s="267"/>
      <c r="KF236" s="270"/>
      <c r="KG236" s="267"/>
      <c r="KH236" s="267"/>
      <c r="KI236" s="267"/>
      <c r="KJ236" s="270"/>
      <c r="KK236" s="270"/>
      <c r="KL236" s="234"/>
      <c r="KN236" s="270"/>
      <c r="KO236" s="270"/>
      <c r="KP236" s="270"/>
      <c r="KQ236" s="270"/>
      <c r="KR236" s="270"/>
      <c r="KS236" s="270">
        <v>131186960</v>
      </c>
      <c r="KT236" s="270"/>
      <c r="KU236" s="270"/>
      <c r="KV236" s="270"/>
      <c r="KW236" s="270"/>
      <c r="KX236" s="270"/>
      <c r="KY236" s="270"/>
      <c r="KZ236" s="270"/>
      <c r="LA236" s="270"/>
      <c r="LB236" s="270"/>
      <c r="LC236" s="270"/>
      <c r="LD236" s="270"/>
      <c r="LE236" s="270"/>
      <c r="LF236" s="270"/>
      <c r="LG236" s="267"/>
      <c r="LH236" s="267"/>
      <c r="LI236" s="267"/>
      <c r="LJ236" s="267"/>
      <c r="LK236" s="267"/>
      <c r="LL236" s="267"/>
      <c r="LM236" s="270"/>
      <c r="LN236" s="267"/>
      <c r="LO236" s="267"/>
      <c r="LP236" s="267"/>
      <c r="LQ236" s="270"/>
      <c r="LR236" s="270">
        <f>KS236-LR232</f>
        <v>109322625</v>
      </c>
      <c r="LU236" s="270"/>
      <c r="LV236" s="270"/>
      <c r="LW236" s="270"/>
      <c r="LX236" s="270"/>
      <c r="LY236" s="270"/>
      <c r="LZ236" s="270"/>
      <c r="MA236" s="270"/>
      <c r="MB236" s="270"/>
      <c r="MC236" s="270"/>
      <c r="MD236" s="270"/>
      <c r="ME236" s="270"/>
      <c r="MF236" s="270"/>
      <c r="MG236" s="270"/>
      <c r="MH236" s="270"/>
      <c r="MI236" s="270"/>
      <c r="MJ236" s="270"/>
      <c r="MK236" s="270"/>
      <c r="ML236" s="270"/>
      <c r="MM236" s="270"/>
      <c r="MN236" s="267"/>
      <c r="MO236" s="267"/>
      <c r="MP236" s="267"/>
      <c r="MQ236" s="267"/>
      <c r="MR236" s="267"/>
      <c r="MS236" s="267"/>
      <c r="MT236" s="270"/>
      <c r="MU236" s="267"/>
      <c r="MV236" s="267"/>
      <c r="MW236" s="267"/>
      <c r="MX236" s="270"/>
      <c r="MY236" s="270">
        <v>-131185962</v>
      </c>
      <c r="NB236" s="270"/>
      <c r="NC236" s="270"/>
      <c r="ND236" s="270"/>
      <c r="NE236" s="270"/>
      <c r="NF236" s="270"/>
      <c r="NG236" s="270"/>
      <c r="NH236" s="270"/>
      <c r="NI236" s="270"/>
      <c r="NJ236" s="270"/>
      <c r="NK236" s="270"/>
      <c r="NL236" s="270"/>
      <c r="NM236" s="270"/>
      <c r="NN236" s="270"/>
      <c r="NO236" s="270"/>
      <c r="NP236" s="270"/>
      <c r="NQ236" s="270"/>
      <c r="NR236" s="270"/>
      <c r="NS236" s="270"/>
      <c r="NT236" s="270"/>
      <c r="NU236" s="267"/>
      <c r="NV236" s="267"/>
      <c r="NW236" s="267"/>
      <c r="NX236" s="267"/>
      <c r="NY236" s="267"/>
      <c r="NZ236" s="267"/>
      <c r="OA236" s="270"/>
      <c r="OB236" s="267"/>
      <c r="OC236" s="267"/>
      <c r="OD236" s="267"/>
      <c r="OE236" s="270"/>
      <c r="OF236" s="270"/>
      <c r="OI236" s="270"/>
      <c r="OJ236" s="270"/>
      <c r="OK236" s="270"/>
      <c r="OL236" s="270"/>
      <c r="OM236" s="270"/>
      <c r="ON236" s="270"/>
      <c r="OO236" s="270"/>
      <c r="OP236" s="270"/>
      <c r="OQ236" s="270"/>
      <c r="OR236" s="270"/>
      <c r="OS236" s="270"/>
      <c r="OT236" s="270"/>
      <c r="OU236" s="270"/>
      <c r="OV236" s="270"/>
      <c r="OW236" s="270"/>
      <c r="OX236" s="270"/>
      <c r="OY236" s="270"/>
      <c r="OZ236" s="270"/>
      <c r="PA236" s="270"/>
      <c r="PB236" s="267"/>
      <c r="PC236" s="267"/>
      <c r="PD236" s="267"/>
      <c r="PE236" s="267"/>
      <c r="PF236" s="267"/>
      <c r="PG236" s="267"/>
      <c r="PH236" s="270"/>
      <c r="PI236" s="267"/>
      <c r="PJ236" s="267"/>
      <c r="PK236" s="267"/>
      <c r="PL236" s="270"/>
      <c r="PM236" s="270"/>
      <c r="PP236" s="270"/>
      <c r="PQ236" s="270"/>
      <c r="PR236" s="270"/>
      <c r="PS236" s="270"/>
      <c r="PT236" s="270"/>
      <c r="PU236" s="270"/>
      <c r="PV236" s="270"/>
      <c r="PW236" s="270"/>
      <c r="PX236" s="270"/>
      <c r="PY236" s="270"/>
      <c r="PZ236" s="270"/>
      <c r="QA236" s="270"/>
      <c r="QB236" s="270"/>
      <c r="QC236" s="270"/>
      <c r="QD236" s="270"/>
      <c r="QE236" s="270"/>
      <c r="QF236" s="270"/>
      <c r="QG236" s="270"/>
      <c r="QH236" s="270"/>
      <c r="QI236" s="267"/>
      <c r="QJ236" s="267"/>
      <c r="QK236" s="267"/>
      <c r="QL236" s="267"/>
      <c r="QM236" s="267"/>
      <c r="QN236" s="267"/>
      <c r="QO236" s="270"/>
      <c r="QP236" s="267"/>
      <c r="QQ236" s="267"/>
      <c r="QR236" s="267"/>
      <c r="QS236" s="270"/>
      <c r="QT236" s="270"/>
      <c r="QU236" s="235"/>
      <c r="QV236" s="235"/>
      <c r="QW236" s="270"/>
      <c r="QX236" s="270"/>
      <c r="QY236" s="270"/>
      <c r="QZ236" s="270"/>
      <c r="RA236" s="270"/>
      <c r="RB236" s="270"/>
      <c r="RC236" s="270"/>
      <c r="RD236" s="270"/>
      <c r="RE236" s="270"/>
      <c r="RF236" s="270"/>
      <c r="RG236" s="270"/>
      <c r="RH236" s="270"/>
      <c r="RI236" s="270"/>
      <c r="RJ236" s="270"/>
      <c r="RK236" s="270"/>
      <c r="RL236" s="270"/>
      <c r="RM236" s="270"/>
      <c r="RN236" s="270"/>
      <c r="RO236" s="270"/>
      <c r="RP236" s="267"/>
      <c r="RQ236" s="267"/>
      <c r="RR236" s="267"/>
      <c r="RS236" s="267"/>
      <c r="RT236" s="267"/>
      <c r="RU236" s="267"/>
      <c r="RV236" s="270"/>
      <c r="RW236" s="267"/>
      <c r="RX236" s="267"/>
      <c r="RY236" s="267"/>
      <c r="RZ236" s="270"/>
      <c r="SA236" s="270"/>
    </row>
    <row r="237" spans="1:495" ht="15">
      <c r="A237" s="603">
        <f t="shared" si="1028"/>
        <v>225</v>
      </c>
      <c r="B237" s="264" t="s">
        <v>370</v>
      </c>
      <c r="C237" s="267">
        <v>0</v>
      </c>
      <c r="D237" s="270">
        <v>0</v>
      </c>
      <c r="E237" s="270">
        <v>0</v>
      </c>
      <c r="F237" s="270">
        <v>0</v>
      </c>
      <c r="G237" s="267">
        <v>0</v>
      </c>
      <c r="H237" s="267"/>
      <c r="I237" s="267"/>
      <c r="J237" s="267"/>
      <c r="K237" s="267"/>
      <c r="L237" s="267">
        <v>0</v>
      </c>
      <c r="M237" s="267">
        <v>0</v>
      </c>
      <c r="N237" s="267">
        <v>0</v>
      </c>
      <c r="O237" s="267">
        <v>0</v>
      </c>
      <c r="P237" s="267">
        <v>0</v>
      </c>
      <c r="Q237" s="267"/>
      <c r="R237" s="267"/>
      <c r="S237" s="267"/>
      <c r="T237" s="267">
        <v>0</v>
      </c>
      <c r="U237" s="267">
        <v>0</v>
      </c>
      <c r="V237" s="267">
        <v>0</v>
      </c>
      <c r="W237" s="267"/>
      <c r="X237" s="270">
        <f>F237</f>
        <v>0</v>
      </c>
      <c r="Y237" s="267"/>
      <c r="Z237" s="267"/>
      <c r="AA237" s="267"/>
      <c r="AB237" s="267">
        <v>0</v>
      </c>
      <c r="AC237" s="267">
        <v>0</v>
      </c>
      <c r="AD237" s="267">
        <v>0</v>
      </c>
      <c r="AE237" s="267">
        <v>0</v>
      </c>
      <c r="AF237" s="270">
        <v>0</v>
      </c>
      <c r="AG237" s="270">
        <f>G237</f>
        <v>0</v>
      </c>
      <c r="AH237" s="255"/>
      <c r="AI237" s="255"/>
      <c r="AJ237" s="270">
        <v>0</v>
      </c>
      <c r="AK237" s="270">
        <v>0</v>
      </c>
      <c r="AL237" s="270">
        <v>0</v>
      </c>
      <c r="AM237" s="270">
        <v>0</v>
      </c>
      <c r="AN237" s="270">
        <v>0</v>
      </c>
      <c r="AO237" s="270">
        <v>0</v>
      </c>
      <c r="AP237" s="270">
        <v>0</v>
      </c>
      <c r="AQ237" s="270">
        <v>0</v>
      </c>
      <c r="AR237" s="270">
        <v>0</v>
      </c>
      <c r="AS237" s="270">
        <v>0</v>
      </c>
      <c r="AT237" s="270">
        <v>0</v>
      </c>
      <c r="AU237" s="270">
        <v>0</v>
      </c>
      <c r="AV237" s="270">
        <v>0</v>
      </c>
      <c r="AW237" s="270">
        <v>0</v>
      </c>
      <c r="AX237" s="270">
        <v>0</v>
      </c>
      <c r="AY237" s="270">
        <v>0</v>
      </c>
      <c r="AZ237" s="270">
        <v>0</v>
      </c>
      <c r="BA237" s="270">
        <v>0</v>
      </c>
      <c r="BB237" s="270">
        <v>0</v>
      </c>
      <c r="BC237" s="267">
        <v>0</v>
      </c>
      <c r="BD237" s="267"/>
      <c r="BE237" s="267">
        <v>0</v>
      </c>
      <c r="BF237" s="267"/>
      <c r="BG237" s="267">
        <v>0</v>
      </c>
      <c r="BH237" s="267"/>
      <c r="BI237" s="270">
        <f>BB237</f>
        <v>0</v>
      </c>
      <c r="BJ237" s="267"/>
      <c r="BK237" s="267">
        <v>0</v>
      </c>
      <c r="BL237" s="267">
        <v>0</v>
      </c>
      <c r="BM237" s="270">
        <v>0</v>
      </c>
      <c r="BN237" s="270">
        <f>BC237</f>
        <v>0</v>
      </c>
      <c r="BO237" s="255"/>
      <c r="BP237" s="255"/>
      <c r="BQ237" s="270">
        <v>0</v>
      </c>
      <c r="BR237" s="270">
        <v>0</v>
      </c>
      <c r="BS237" s="270">
        <v>0</v>
      </c>
      <c r="BT237" s="270">
        <v>0</v>
      </c>
      <c r="BU237" s="270">
        <v>0</v>
      </c>
      <c r="BV237" s="270">
        <v>0</v>
      </c>
      <c r="BW237" s="270">
        <v>0</v>
      </c>
      <c r="BX237" s="270">
        <v>0</v>
      </c>
      <c r="BY237" s="270">
        <v>0</v>
      </c>
      <c r="BZ237" s="270">
        <v>0</v>
      </c>
      <c r="CA237" s="270">
        <v>0</v>
      </c>
      <c r="CB237" s="270">
        <v>0</v>
      </c>
      <c r="CC237" s="270">
        <v>0</v>
      </c>
      <c r="CD237" s="270">
        <v>0</v>
      </c>
      <c r="CE237" s="270">
        <v>0</v>
      </c>
      <c r="CF237" s="270">
        <v>0</v>
      </c>
      <c r="CG237" s="270">
        <v>0</v>
      </c>
      <c r="CH237" s="270">
        <v>0</v>
      </c>
      <c r="CI237" s="270">
        <v>0</v>
      </c>
      <c r="CJ237" s="267">
        <v>0</v>
      </c>
      <c r="CK237" s="267"/>
      <c r="CL237" s="267">
        <v>0</v>
      </c>
      <c r="CM237" s="267"/>
      <c r="CN237" s="267">
        <v>0</v>
      </c>
      <c r="CO237" s="267"/>
      <c r="CP237" s="270">
        <f>CI237</f>
        <v>0</v>
      </c>
      <c r="CQ237" s="267"/>
      <c r="CR237" s="267">
        <v>0</v>
      </c>
      <c r="CS237" s="267">
        <v>0</v>
      </c>
      <c r="CT237" s="270" t="e">
        <f>#REF!</f>
        <v>#REF!</v>
      </c>
      <c r="CU237" s="270">
        <f>CJ237</f>
        <v>0</v>
      </c>
      <c r="CV237" s="255"/>
      <c r="CW237" s="255"/>
      <c r="CX237" s="270">
        <v>0</v>
      </c>
      <c r="CY237" s="270">
        <v>0</v>
      </c>
      <c r="CZ237" s="270">
        <v>0</v>
      </c>
      <c r="DA237" s="270">
        <v>0</v>
      </c>
      <c r="DB237" s="270">
        <v>0</v>
      </c>
      <c r="DC237" s="270">
        <v>0</v>
      </c>
      <c r="DD237" s="270">
        <v>0</v>
      </c>
      <c r="DE237" s="270">
        <v>0</v>
      </c>
      <c r="DF237" s="270">
        <v>0</v>
      </c>
      <c r="DG237" s="270">
        <v>0</v>
      </c>
      <c r="DH237" s="270">
        <v>0</v>
      </c>
      <c r="DI237" s="270">
        <v>0</v>
      </c>
      <c r="DJ237" s="270">
        <v>0</v>
      </c>
      <c r="DK237" s="270">
        <v>0</v>
      </c>
      <c r="DL237" s="270">
        <v>0</v>
      </c>
      <c r="DM237" s="270">
        <v>0</v>
      </c>
      <c r="DN237" s="270">
        <v>0</v>
      </c>
      <c r="DO237" s="270">
        <v>0</v>
      </c>
      <c r="DP237" s="270">
        <v>0</v>
      </c>
      <c r="DQ237" s="267">
        <v>0</v>
      </c>
      <c r="DR237" s="267"/>
      <c r="DS237" s="267">
        <v>0</v>
      </c>
      <c r="DT237" s="267"/>
      <c r="DU237" s="267">
        <v>0</v>
      </c>
      <c r="DV237" s="267"/>
      <c r="DW237" s="270">
        <f>DP237</f>
        <v>0</v>
      </c>
      <c r="DX237" s="267"/>
      <c r="DY237" s="267">
        <v>0</v>
      </c>
      <c r="DZ237" s="267"/>
      <c r="EA237" s="270" t="e">
        <f>#REF!</f>
        <v>#REF!</v>
      </c>
      <c r="EB237" s="270">
        <f>DQ237</f>
        <v>0</v>
      </c>
      <c r="EC237" s="255"/>
      <c r="ED237" s="255"/>
      <c r="EE237" s="270">
        <v>0</v>
      </c>
      <c r="EF237" s="270">
        <v>0</v>
      </c>
      <c r="EG237" s="270">
        <v>0</v>
      </c>
      <c r="EH237" s="270">
        <v>0</v>
      </c>
      <c r="EI237" s="270">
        <v>0</v>
      </c>
      <c r="EJ237" s="270">
        <v>0</v>
      </c>
      <c r="EK237" s="270">
        <v>0</v>
      </c>
      <c r="EL237" s="270">
        <v>0</v>
      </c>
      <c r="EM237" s="270">
        <v>0</v>
      </c>
      <c r="EN237" s="270">
        <v>0</v>
      </c>
      <c r="EO237" s="270">
        <v>0</v>
      </c>
      <c r="EP237" s="270">
        <v>0</v>
      </c>
      <c r="EQ237" s="270">
        <v>0</v>
      </c>
      <c r="ER237" s="270">
        <v>0</v>
      </c>
      <c r="ES237" s="270">
        <v>0</v>
      </c>
      <c r="ET237" s="270">
        <v>0</v>
      </c>
      <c r="EU237" s="270">
        <v>0</v>
      </c>
      <c r="EV237" s="270">
        <v>0</v>
      </c>
      <c r="EW237" s="270">
        <v>0</v>
      </c>
      <c r="EX237" s="267">
        <v>0</v>
      </c>
      <c r="EY237" s="267"/>
      <c r="EZ237" s="267">
        <v>0</v>
      </c>
      <c r="FA237" s="267"/>
      <c r="FB237" s="267">
        <v>0</v>
      </c>
      <c r="FC237" s="267"/>
      <c r="FD237" s="270">
        <f>EW237</f>
        <v>0</v>
      </c>
      <c r="FE237" s="267"/>
      <c r="FF237" s="267">
        <v>0</v>
      </c>
      <c r="FG237" s="267"/>
      <c r="FH237" s="270" t="e">
        <f>#REF!</f>
        <v>#REF!</v>
      </c>
      <c r="FI237" s="270">
        <f>EX237</f>
        <v>0</v>
      </c>
      <c r="FJ237" s="255"/>
      <c r="FK237" s="255"/>
      <c r="FL237" s="270">
        <v>0</v>
      </c>
      <c r="FM237" s="270">
        <v>0</v>
      </c>
      <c r="FN237" s="270">
        <v>0</v>
      </c>
      <c r="FO237" s="270">
        <v>0</v>
      </c>
      <c r="FP237" s="270">
        <v>0</v>
      </c>
      <c r="FQ237" s="270">
        <v>0</v>
      </c>
      <c r="FR237" s="270">
        <v>0</v>
      </c>
      <c r="FS237" s="270">
        <v>0</v>
      </c>
      <c r="FT237" s="270">
        <v>0</v>
      </c>
      <c r="FU237" s="270">
        <v>0</v>
      </c>
      <c r="FV237" s="270">
        <v>0</v>
      </c>
      <c r="FW237" s="270">
        <v>0</v>
      </c>
      <c r="FX237" s="270">
        <v>0</v>
      </c>
      <c r="FY237" s="270">
        <v>0</v>
      </c>
      <c r="FZ237" s="270">
        <v>0</v>
      </c>
      <c r="GA237" s="270">
        <v>0</v>
      </c>
      <c r="GB237" s="270">
        <v>0</v>
      </c>
      <c r="GC237" s="270">
        <v>0</v>
      </c>
      <c r="GD237" s="270">
        <v>0</v>
      </c>
      <c r="GE237" s="267">
        <v>0</v>
      </c>
      <c r="GF237" s="267"/>
      <c r="GG237" s="267">
        <v>0</v>
      </c>
      <c r="GH237" s="267"/>
      <c r="GI237" s="267">
        <v>0</v>
      </c>
      <c r="GJ237" s="267"/>
      <c r="GK237" s="270">
        <f>GD237</f>
        <v>0</v>
      </c>
      <c r="GL237" s="267"/>
      <c r="GM237" s="267">
        <v>0</v>
      </c>
      <c r="GN237" s="267"/>
      <c r="GO237" s="270" t="str">
        <f>B237</f>
        <v>Interest u/s 234D</v>
      </c>
      <c r="GP237" s="270">
        <f>GE237</f>
        <v>0</v>
      </c>
      <c r="GQ237" s="255"/>
      <c r="GR237" s="255"/>
      <c r="GS237" s="270"/>
      <c r="GT237" s="270"/>
      <c r="GU237" s="270"/>
      <c r="GV237" s="270"/>
      <c r="GW237" s="270"/>
      <c r="GX237" s="270"/>
      <c r="GY237" s="270"/>
      <c r="GZ237" s="270"/>
      <c r="HA237" s="270"/>
      <c r="HB237" s="270"/>
      <c r="HC237" s="270"/>
      <c r="HD237" s="270"/>
      <c r="HE237" s="270"/>
      <c r="HF237" s="270"/>
      <c r="HG237" s="270"/>
      <c r="HH237" s="270"/>
      <c r="HI237" s="270"/>
      <c r="HJ237" s="270"/>
      <c r="HK237" s="270"/>
      <c r="HL237" s="267"/>
      <c r="HM237" s="267"/>
      <c r="HN237" s="267"/>
      <c r="HO237" s="267"/>
      <c r="HP237" s="267"/>
      <c r="HQ237" s="267"/>
      <c r="HR237" s="270"/>
      <c r="HS237" s="267"/>
      <c r="HT237" s="267"/>
      <c r="HU237" s="267"/>
      <c r="HV237" s="270"/>
      <c r="HW237" s="270"/>
      <c r="HZ237" s="270">
        <v>0</v>
      </c>
      <c r="IA237" s="270"/>
      <c r="IB237" s="270">
        <v>0</v>
      </c>
      <c r="IC237" s="270">
        <v>0</v>
      </c>
      <c r="ID237" s="270">
        <v>0</v>
      </c>
      <c r="IE237" s="270"/>
      <c r="IF237" s="270"/>
      <c r="IG237" s="270"/>
      <c r="IH237" s="270"/>
      <c r="II237" s="271">
        <v>1764562</v>
      </c>
      <c r="IJ237" s="270"/>
      <c r="IK237" s="270"/>
      <c r="IL237" s="270"/>
      <c r="IM237" s="270"/>
      <c r="IN237" s="270"/>
      <c r="IO237" s="270">
        <v>0</v>
      </c>
      <c r="IP237" s="270">
        <v>0</v>
      </c>
      <c r="IQ237" s="270">
        <v>0</v>
      </c>
      <c r="IR237" s="270"/>
      <c r="IS237" s="267"/>
      <c r="IT237" s="267"/>
      <c r="IU237" s="267"/>
      <c r="IV237" s="267"/>
      <c r="IW237" s="267"/>
      <c r="IX237" s="267"/>
      <c r="IY237" s="270">
        <f>IR237</f>
        <v>0</v>
      </c>
      <c r="IZ237" s="267"/>
      <c r="JA237" s="267">
        <v>0</v>
      </c>
      <c r="JB237" s="267"/>
      <c r="JC237" s="268">
        <f>HY237</f>
        <v>0</v>
      </c>
      <c r="JD237" s="270"/>
      <c r="JE237" s="234">
        <f>JD237</f>
        <v>0</v>
      </c>
      <c r="JG237" s="270"/>
      <c r="JH237" s="270"/>
      <c r="JI237" s="270"/>
      <c r="JJ237" s="273">
        <v>95242</v>
      </c>
      <c r="JK237" s="270"/>
      <c r="JL237" s="270">
        <v>95242</v>
      </c>
      <c r="JM237" s="270"/>
      <c r="JN237" s="270"/>
      <c r="JO237" s="270"/>
      <c r="JP237" s="270"/>
      <c r="JQ237" s="270"/>
      <c r="JR237" s="270"/>
      <c r="JS237" s="270"/>
      <c r="JT237" s="270"/>
      <c r="JU237" s="270"/>
      <c r="JV237" s="270"/>
      <c r="JW237" s="270"/>
      <c r="JX237" s="270"/>
      <c r="JY237" s="270"/>
      <c r="JZ237" s="267"/>
      <c r="KA237" s="267"/>
      <c r="KB237" s="267"/>
      <c r="KC237" s="267"/>
      <c r="KD237" s="267"/>
      <c r="KE237" s="267"/>
      <c r="KF237" s="270">
        <f>JY237</f>
        <v>0</v>
      </c>
      <c r="KG237" s="267"/>
      <c r="KH237" s="267">
        <v>0</v>
      </c>
      <c r="KI237" s="267"/>
      <c r="KJ237" s="270">
        <f>JF237</f>
        <v>0</v>
      </c>
      <c r="KK237" s="270">
        <v>95242</v>
      </c>
      <c r="KL237" s="234"/>
      <c r="KN237" s="270"/>
      <c r="KO237" s="270"/>
      <c r="KP237" s="270"/>
      <c r="KQ237" s="270"/>
      <c r="KR237" s="270"/>
      <c r="KS237" s="270"/>
      <c r="KT237" s="270"/>
      <c r="KU237" s="270"/>
      <c r="KV237" s="270"/>
      <c r="KW237" s="270"/>
      <c r="KX237" s="270"/>
      <c r="KY237" s="270"/>
      <c r="KZ237" s="270"/>
      <c r="LA237" s="270"/>
      <c r="LB237" s="270"/>
      <c r="LC237" s="270"/>
      <c r="LD237" s="270"/>
      <c r="LE237" s="270"/>
      <c r="LF237" s="270"/>
      <c r="LG237" s="267"/>
      <c r="LH237" s="267"/>
      <c r="LI237" s="267"/>
      <c r="LJ237" s="267"/>
      <c r="LK237" s="267"/>
      <c r="LL237" s="267"/>
      <c r="LM237" s="270">
        <f>LF237</f>
        <v>0</v>
      </c>
      <c r="LN237" s="267"/>
      <c r="LO237" s="267">
        <v>0</v>
      </c>
      <c r="LP237" s="267"/>
      <c r="LQ237" s="270">
        <f>KM237</f>
        <v>0</v>
      </c>
      <c r="LR237" s="270">
        <f>LG237</f>
        <v>0</v>
      </c>
      <c r="LU237" s="270"/>
      <c r="LV237" s="270"/>
      <c r="LW237" s="270"/>
      <c r="LX237" s="270"/>
      <c r="LY237" s="270"/>
      <c r="LZ237" s="270"/>
      <c r="MA237" s="270"/>
      <c r="MB237" s="270"/>
      <c r="MC237" s="270"/>
      <c r="MD237" s="270"/>
      <c r="ME237" s="270"/>
      <c r="MF237" s="270"/>
      <c r="MG237" s="270"/>
      <c r="MH237" s="270"/>
      <c r="MI237" s="270"/>
      <c r="MJ237" s="270"/>
      <c r="MK237" s="270"/>
      <c r="ML237" s="270"/>
      <c r="MM237" s="270"/>
      <c r="MN237" s="267"/>
      <c r="MO237" s="267"/>
      <c r="MP237" s="267"/>
      <c r="MQ237" s="267"/>
      <c r="MR237" s="267"/>
      <c r="MS237" s="267"/>
      <c r="MT237" s="270">
        <f>MM237</f>
        <v>0</v>
      </c>
      <c r="MU237" s="267"/>
      <c r="MV237" s="267">
        <v>0</v>
      </c>
      <c r="MW237" s="267"/>
      <c r="MX237" s="270">
        <f>LT237</f>
        <v>0</v>
      </c>
      <c r="MY237" s="270">
        <f>MN237</f>
        <v>0</v>
      </c>
      <c r="NB237" s="270"/>
      <c r="NC237" s="270"/>
      <c r="ND237" s="270"/>
      <c r="NE237" s="270"/>
      <c r="NF237" s="270"/>
      <c r="NG237" s="270"/>
      <c r="NH237" s="270"/>
      <c r="NI237" s="270"/>
      <c r="NJ237" s="270"/>
      <c r="NK237" s="270"/>
      <c r="NL237" s="270"/>
      <c r="NM237" s="270"/>
      <c r="NN237" s="270"/>
      <c r="NO237" s="270"/>
      <c r="NP237" s="270"/>
      <c r="NQ237" s="270"/>
      <c r="NR237" s="270"/>
      <c r="NS237" s="270"/>
      <c r="NT237" s="270"/>
      <c r="NU237" s="267"/>
      <c r="NV237" s="267"/>
      <c r="NW237" s="267"/>
      <c r="NX237" s="267"/>
      <c r="NY237" s="267"/>
      <c r="NZ237" s="267"/>
      <c r="OA237" s="270">
        <f>NT237</f>
        <v>0</v>
      </c>
      <c r="OB237" s="267"/>
      <c r="OC237" s="267">
        <v>0</v>
      </c>
      <c r="OD237" s="267"/>
      <c r="OE237" s="270">
        <f>NA237</f>
        <v>0</v>
      </c>
      <c r="OF237" s="270">
        <f>NU237</f>
        <v>0</v>
      </c>
      <c r="OI237" s="270"/>
      <c r="OJ237" s="270"/>
      <c r="OK237" s="270"/>
      <c r="OL237" s="270"/>
      <c r="OM237" s="270"/>
      <c r="ON237" s="270"/>
      <c r="OO237" s="270"/>
      <c r="OP237" s="270"/>
      <c r="OQ237" s="270"/>
      <c r="OR237" s="270"/>
      <c r="OS237" s="270"/>
      <c r="OT237" s="270"/>
      <c r="OU237" s="270"/>
      <c r="OV237" s="270"/>
      <c r="OW237" s="270"/>
      <c r="OX237" s="270"/>
      <c r="OY237" s="270"/>
      <c r="OZ237" s="270"/>
      <c r="PA237" s="270"/>
      <c r="PB237" s="267"/>
      <c r="PC237" s="267"/>
      <c r="PD237" s="267"/>
      <c r="PE237" s="267"/>
      <c r="PF237" s="267"/>
      <c r="PG237" s="267"/>
      <c r="PH237" s="270">
        <f>PA237</f>
        <v>0</v>
      </c>
      <c r="PI237" s="267"/>
      <c r="PJ237" s="267">
        <v>0</v>
      </c>
      <c r="PK237" s="267"/>
      <c r="PL237" s="270">
        <f>OH237</f>
        <v>0</v>
      </c>
      <c r="PM237" s="270">
        <f>PB237</f>
        <v>0</v>
      </c>
      <c r="PP237" s="270">
        <v>0</v>
      </c>
      <c r="PQ237" s="270"/>
      <c r="PR237" s="270"/>
      <c r="PS237" s="270"/>
      <c r="PT237" s="270"/>
      <c r="PU237" s="270"/>
      <c r="PV237" s="270"/>
      <c r="PW237" s="270"/>
      <c r="PX237" s="270"/>
      <c r="PY237" s="270"/>
      <c r="PZ237" s="270"/>
      <c r="QA237" s="270"/>
      <c r="QB237" s="270"/>
      <c r="QC237" s="270"/>
      <c r="QD237" s="270"/>
      <c r="QE237" s="270"/>
      <c r="QF237" s="270"/>
      <c r="QG237" s="270"/>
      <c r="QH237" s="270"/>
      <c r="QI237" s="267"/>
      <c r="QJ237" s="267"/>
      <c r="QK237" s="267"/>
      <c r="QL237" s="267"/>
      <c r="QM237" s="267"/>
      <c r="QN237" s="267"/>
      <c r="QO237" s="270">
        <f>QH237</f>
        <v>0</v>
      </c>
      <c r="QP237" s="267"/>
      <c r="QQ237" s="267">
        <v>0</v>
      </c>
      <c r="QR237" s="267"/>
      <c r="QS237" s="270">
        <f>PO237</f>
        <v>0</v>
      </c>
      <c r="QT237" s="270">
        <f>QI237</f>
        <v>0</v>
      </c>
      <c r="QU237" s="235"/>
      <c r="QV237" s="235"/>
      <c r="QW237" s="270"/>
      <c r="QX237" s="270"/>
      <c r="QY237" s="270"/>
      <c r="QZ237" s="270"/>
      <c r="RA237" s="270"/>
      <c r="RB237" s="270"/>
      <c r="RC237" s="270"/>
      <c r="RD237" s="270"/>
      <c r="RE237" s="270"/>
      <c r="RF237" s="270"/>
      <c r="RG237" s="270"/>
      <c r="RH237" s="270"/>
      <c r="RI237" s="270"/>
      <c r="RJ237" s="270"/>
      <c r="RK237" s="270"/>
      <c r="RL237" s="270"/>
      <c r="RM237" s="270"/>
      <c r="RN237" s="270"/>
      <c r="RO237" s="270"/>
      <c r="RP237" s="267"/>
      <c r="RQ237" s="267"/>
      <c r="RR237" s="267"/>
      <c r="RS237" s="267"/>
      <c r="RT237" s="267"/>
      <c r="RU237" s="267"/>
      <c r="RV237" s="270">
        <f>RO237</f>
        <v>0</v>
      </c>
      <c r="RW237" s="267"/>
      <c r="RX237" s="267">
        <v>0</v>
      </c>
      <c r="RY237" s="267"/>
      <c r="RZ237" s="270">
        <f>QV237</f>
        <v>0</v>
      </c>
      <c r="SA237" s="270">
        <f>RP237</f>
        <v>0</v>
      </c>
    </row>
    <row r="238" spans="1:495" ht="15">
      <c r="A238" s="603">
        <f t="shared" si="1028"/>
        <v>226</v>
      </c>
      <c r="B238" s="264" t="s">
        <v>429</v>
      </c>
      <c r="C238" s="267"/>
      <c r="D238" s="270"/>
      <c r="E238" s="270"/>
      <c r="F238" s="270"/>
      <c r="G238" s="267"/>
      <c r="H238" s="267"/>
      <c r="I238" s="267"/>
      <c r="J238" s="267"/>
      <c r="K238" s="267"/>
      <c r="L238" s="267"/>
      <c r="M238" s="267"/>
      <c r="N238" s="267"/>
      <c r="O238" s="267"/>
      <c r="P238" s="267"/>
      <c r="Q238" s="267"/>
      <c r="R238" s="267"/>
      <c r="S238" s="267"/>
      <c r="T238" s="267"/>
      <c r="U238" s="267"/>
      <c r="V238" s="267"/>
      <c r="W238" s="267"/>
      <c r="X238" s="270"/>
      <c r="Y238" s="267"/>
      <c r="Z238" s="267"/>
      <c r="AA238" s="267"/>
      <c r="AB238" s="267"/>
      <c r="AC238" s="267"/>
      <c r="AD238" s="267"/>
      <c r="AE238" s="267"/>
      <c r="AF238" s="270"/>
      <c r="AG238" s="270"/>
      <c r="AH238" s="255"/>
      <c r="AI238" s="255"/>
      <c r="AJ238" s="270"/>
      <c r="AK238" s="270"/>
      <c r="AL238" s="270"/>
      <c r="AM238" s="270"/>
      <c r="AN238" s="270"/>
      <c r="AO238" s="270"/>
      <c r="AP238" s="270"/>
      <c r="AQ238" s="270"/>
      <c r="AR238" s="270"/>
      <c r="AS238" s="270"/>
      <c r="AT238" s="270"/>
      <c r="AU238" s="270"/>
      <c r="AV238" s="270"/>
      <c r="AW238" s="270"/>
      <c r="AX238" s="270"/>
      <c r="AY238" s="270"/>
      <c r="AZ238" s="270"/>
      <c r="BA238" s="270"/>
      <c r="BB238" s="270"/>
      <c r="BC238" s="267"/>
      <c r="BD238" s="267"/>
      <c r="BE238" s="267"/>
      <c r="BF238" s="267"/>
      <c r="BG238" s="267"/>
      <c r="BH238" s="267"/>
      <c r="BI238" s="270"/>
      <c r="BJ238" s="267"/>
      <c r="BK238" s="267"/>
      <c r="BL238" s="267"/>
      <c r="BM238" s="270"/>
      <c r="BN238" s="270"/>
      <c r="BO238" s="255"/>
      <c r="BP238" s="255"/>
      <c r="BQ238" s="270"/>
      <c r="BR238" s="270"/>
      <c r="BS238" s="270"/>
      <c r="BT238" s="270"/>
      <c r="BU238" s="270"/>
      <c r="BV238" s="270"/>
      <c r="BW238" s="270"/>
      <c r="BX238" s="270"/>
      <c r="BY238" s="270"/>
      <c r="BZ238" s="270"/>
      <c r="CA238" s="270"/>
      <c r="CB238" s="270"/>
      <c r="CC238" s="270"/>
      <c r="CD238" s="270"/>
      <c r="CE238" s="270"/>
      <c r="CF238" s="270"/>
      <c r="CG238" s="270"/>
      <c r="CH238" s="270"/>
      <c r="CI238" s="270"/>
      <c r="CJ238" s="267"/>
      <c r="CK238" s="267"/>
      <c r="CL238" s="267"/>
      <c r="CM238" s="267"/>
      <c r="CN238" s="267"/>
      <c r="CO238" s="267"/>
      <c r="CP238" s="270"/>
      <c r="CQ238" s="267"/>
      <c r="CR238" s="267"/>
      <c r="CS238" s="267"/>
      <c r="CT238" s="270"/>
      <c r="CU238" s="270"/>
      <c r="CV238" s="255"/>
      <c r="CW238" s="255"/>
      <c r="CX238" s="270"/>
      <c r="CY238" s="270"/>
      <c r="CZ238" s="270"/>
      <c r="DA238" s="270"/>
      <c r="DB238" s="270"/>
      <c r="DC238" s="270"/>
      <c r="DD238" s="270"/>
      <c r="DE238" s="270"/>
      <c r="DF238" s="270"/>
      <c r="DG238" s="270"/>
      <c r="DH238" s="270"/>
      <c r="DI238" s="270"/>
      <c r="DJ238" s="270"/>
      <c r="DK238" s="270"/>
      <c r="DL238" s="270"/>
      <c r="DM238" s="270"/>
      <c r="DN238" s="270"/>
      <c r="DO238" s="270"/>
      <c r="DP238" s="270"/>
      <c r="DQ238" s="267"/>
      <c r="DR238" s="267"/>
      <c r="DS238" s="267"/>
      <c r="DT238" s="267"/>
      <c r="DU238" s="267"/>
      <c r="DV238" s="267"/>
      <c r="DW238" s="270"/>
      <c r="DX238" s="267"/>
      <c r="DY238" s="267"/>
      <c r="DZ238" s="267"/>
      <c r="EA238" s="270"/>
      <c r="EB238" s="270"/>
      <c r="EC238" s="255"/>
      <c r="ED238" s="255"/>
      <c r="EE238" s="270"/>
      <c r="EF238" s="270"/>
      <c r="EG238" s="270"/>
      <c r="EH238" s="270"/>
      <c r="EI238" s="270"/>
      <c r="EJ238" s="270"/>
      <c r="EK238" s="270"/>
      <c r="EL238" s="270"/>
      <c r="EM238" s="270"/>
      <c r="EN238" s="270"/>
      <c r="EO238" s="270"/>
      <c r="EP238" s="270"/>
      <c r="EQ238" s="270"/>
      <c r="ER238" s="270"/>
      <c r="ES238" s="270"/>
      <c r="ET238" s="270"/>
      <c r="EU238" s="270"/>
      <c r="EV238" s="270"/>
      <c r="EW238" s="270"/>
      <c r="EX238" s="267"/>
      <c r="EY238" s="267"/>
      <c r="EZ238" s="267"/>
      <c r="FA238" s="267"/>
      <c r="FB238" s="267"/>
      <c r="FC238" s="267"/>
      <c r="FD238" s="270"/>
      <c r="FE238" s="267"/>
      <c r="FF238" s="267"/>
      <c r="FG238" s="267"/>
      <c r="FH238" s="270"/>
      <c r="FI238" s="270"/>
      <c r="FJ238" s="255"/>
      <c r="FK238" s="255"/>
      <c r="FL238" s="270"/>
      <c r="FM238" s="270"/>
      <c r="FN238" s="270"/>
      <c r="FO238" s="270"/>
      <c r="FP238" s="270"/>
      <c r="FQ238" s="270"/>
      <c r="FR238" s="270"/>
      <c r="FS238" s="270"/>
      <c r="FT238" s="270"/>
      <c r="FU238" s="270"/>
      <c r="FV238" s="270"/>
      <c r="FW238" s="270"/>
      <c r="FX238" s="270"/>
      <c r="FY238" s="270"/>
      <c r="FZ238" s="270"/>
      <c r="GA238" s="270"/>
      <c r="GB238" s="270"/>
      <c r="GC238" s="270"/>
      <c r="GD238" s="270"/>
      <c r="GE238" s="267"/>
      <c r="GF238" s="267"/>
      <c r="GG238" s="267"/>
      <c r="GH238" s="267"/>
      <c r="GI238" s="267"/>
      <c r="GJ238" s="267"/>
      <c r="GK238" s="270"/>
      <c r="GL238" s="267"/>
      <c r="GM238" s="267"/>
      <c r="GN238" s="267"/>
      <c r="GO238" s="270"/>
      <c r="GP238" s="270"/>
      <c r="GQ238" s="255"/>
      <c r="GR238" s="255"/>
      <c r="GS238" s="270"/>
      <c r="GT238" s="270"/>
      <c r="GU238" s="270"/>
      <c r="GV238" s="270"/>
      <c r="GW238" s="270"/>
      <c r="GX238" s="270"/>
      <c r="GY238" s="270"/>
      <c r="GZ238" s="270"/>
      <c r="HA238" s="270"/>
      <c r="HB238" s="270"/>
      <c r="HC238" s="270"/>
      <c r="HD238" s="270"/>
      <c r="HE238" s="270"/>
      <c r="HF238" s="270"/>
      <c r="HG238" s="270"/>
      <c r="HH238" s="270"/>
      <c r="HI238" s="270"/>
      <c r="HJ238" s="270"/>
      <c r="HK238" s="270"/>
      <c r="HL238" s="267"/>
      <c r="HM238" s="267"/>
      <c r="HN238" s="267"/>
      <c r="HO238" s="267"/>
      <c r="HP238" s="267"/>
      <c r="HQ238" s="267"/>
      <c r="HR238" s="270"/>
      <c r="HS238" s="267"/>
      <c r="HT238" s="267"/>
      <c r="HU238" s="267"/>
      <c r="HV238" s="270"/>
      <c r="HW238" s="270"/>
      <c r="HZ238" s="270"/>
      <c r="IA238" s="270"/>
      <c r="IB238" s="270"/>
      <c r="IC238" s="270"/>
      <c r="ID238" s="270"/>
      <c r="IE238" s="270"/>
      <c r="IF238" s="270"/>
      <c r="IG238" s="270"/>
      <c r="IH238" s="270"/>
      <c r="II238" s="271"/>
      <c r="IJ238" s="270"/>
      <c r="IK238" s="270"/>
      <c r="IL238" s="270"/>
      <c r="IM238" s="270"/>
      <c r="IN238" s="270"/>
      <c r="IO238" s="270"/>
      <c r="IP238" s="270"/>
      <c r="IQ238" s="270"/>
      <c r="IR238" s="270"/>
      <c r="IS238" s="267"/>
      <c r="IT238" s="267"/>
      <c r="IU238" s="267"/>
      <c r="IV238" s="267"/>
      <c r="IW238" s="267"/>
      <c r="IX238" s="267"/>
      <c r="IY238" s="270"/>
      <c r="IZ238" s="267"/>
      <c r="JA238" s="267"/>
      <c r="JB238" s="267"/>
      <c r="JC238" s="268"/>
      <c r="JD238" s="270">
        <f t="shared" ref="JD238:JD240" si="1503">HLOOKUP($JD$13,$HZ$13:$JC$523,A238,)</f>
        <v>0</v>
      </c>
      <c r="JE238" s="234"/>
      <c r="JG238" s="270"/>
      <c r="JH238" s="270"/>
      <c r="JI238" s="270"/>
      <c r="JJ238" s="273">
        <v>0</v>
      </c>
      <c r="JK238" s="270"/>
      <c r="JL238" s="270"/>
      <c r="JM238" s="270"/>
      <c r="JN238" s="270"/>
      <c r="JO238" s="270"/>
      <c r="JP238" s="270"/>
      <c r="JQ238" s="270"/>
      <c r="JR238" s="270"/>
      <c r="JS238" s="270"/>
      <c r="JT238" s="270"/>
      <c r="JU238" s="270"/>
      <c r="JV238" s="270"/>
      <c r="JW238" s="270"/>
      <c r="JX238" s="270"/>
      <c r="JY238" s="270"/>
      <c r="JZ238" s="267"/>
      <c r="KA238" s="267"/>
      <c r="KB238" s="267"/>
      <c r="KC238" s="267"/>
      <c r="KD238" s="267"/>
      <c r="KE238" s="267"/>
      <c r="KF238" s="270"/>
      <c r="KG238" s="267"/>
      <c r="KH238" s="267"/>
      <c r="KI238" s="267"/>
      <c r="KJ238" s="270"/>
      <c r="KK238" s="270">
        <v>-89200000</v>
      </c>
      <c r="KL238" s="234"/>
      <c r="KN238" s="270"/>
      <c r="KO238" s="270"/>
      <c r="KP238" s="270"/>
      <c r="KQ238" s="270"/>
      <c r="KR238" s="270"/>
      <c r="KS238" s="270"/>
      <c r="KT238" s="270"/>
      <c r="KU238" s="270"/>
      <c r="KV238" s="270"/>
      <c r="KW238" s="270"/>
      <c r="KX238" s="270"/>
      <c r="KY238" s="270"/>
      <c r="KZ238" s="270"/>
      <c r="LA238" s="270"/>
      <c r="LB238" s="270"/>
      <c r="LC238" s="270"/>
      <c r="LD238" s="270"/>
      <c r="LE238" s="270"/>
      <c r="LF238" s="270"/>
      <c r="LG238" s="267"/>
      <c r="LH238" s="267"/>
      <c r="LI238" s="267"/>
      <c r="LJ238" s="267"/>
      <c r="LK238" s="267"/>
      <c r="LL238" s="267"/>
      <c r="LM238" s="270"/>
      <c r="LN238" s="267"/>
      <c r="LO238" s="267"/>
      <c r="LP238" s="267"/>
      <c r="LQ238" s="270"/>
      <c r="LR238" s="270"/>
      <c r="LU238" s="270"/>
      <c r="LV238" s="270"/>
      <c r="LW238" s="270"/>
      <c r="LX238" s="270"/>
      <c r="LY238" s="270"/>
      <c r="LZ238" s="270"/>
      <c r="MA238" s="270"/>
      <c r="MB238" s="270"/>
      <c r="MC238" s="270"/>
      <c r="MD238" s="270"/>
      <c r="ME238" s="270"/>
      <c r="MF238" s="270"/>
      <c r="MG238" s="270"/>
      <c r="MH238" s="270"/>
      <c r="MI238" s="270"/>
      <c r="MJ238" s="270"/>
      <c r="MK238" s="270"/>
      <c r="ML238" s="270"/>
      <c r="MM238" s="270"/>
      <c r="MN238" s="267"/>
      <c r="MO238" s="267"/>
      <c r="MP238" s="267"/>
      <c r="MQ238" s="267"/>
      <c r="MR238" s="267"/>
      <c r="MS238" s="267"/>
      <c r="MT238" s="270"/>
      <c r="MU238" s="267"/>
      <c r="MV238" s="267"/>
      <c r="MW238" s="267"/>
      <c r="MX238" s="270"/>
      <c r="MY238" s="270"/>
      <c r="NB238" s="270"/>
      <c r="NC238" s="270"/>
      <c r="ND238" s="270"/>
      <c r="NE238" s="270"/>
      <c r="NF238" s="270"/>
      <c r="NG238" s="270"/>
      <c r="NH238" s="270"/>
      <c r="NI238" s="270"/>
      <c r="NJ238" s="270"/>
      <c r="NK238" s="270"/>
      <c r="NL238" s="270"/>
      <c r="NM238" s="270"/>
      <c r="NN238" s="270"/>
      <c r="NO238" s="270"/>
      <c r="NP238" s="270"/>
      <c r="NQ238" s="270"/>
      <c r="NR238" s="270"/>
      <c r="NS238" s="270"/>
      <c r="NT238" s="270"/>
      <c r="NU238" s="267"/>
      <c r="NV238" s="267"/>
      <c r="NW238" s="267"/>
      <c r="NX238" s="267"/>
      <c r="NY238" s="267"/>
      <c r="NZ238" s="267"/>
      <c r="OA238" s="270"/>
      <c r="OB238" s="267"/>
      <c r="OC238" s="267"/>
      <c r="OD238" s="267"/>
      <c r="OE238" s="270"/>
      <c r="OF238" s="270"/>
      <c r="OI238" s="270"/>
      <c r="OJ238" s="270"/>
      <c r="OK238" s="270"/>
      <c r="OL238" s="270"/>
      <c r="OM238" s="270"/>
      <c r="ON238" s="270"/>
      <c r="OO238" s="270"/>
      <c r="OP238" s="270"/>
      <c r="OQ238" s="270"/>
      <c r="OR238" s="270"/>
      <c r="OS238" s="270"/>
      <c r="OT238" s="270"/>
      <c r="OU238" s="270"/>
      <c r="OV238" s="270"/>
      <c r="OW238" s="270"/>
      <c r="OX238" s="270"/>
      <c r="OY238" s="270"/>
      <c r="OZ238" s="270"/>
      <c r="PA238" s="270"/>
      <c r="PB238" s="267"/>
      <c r="PC238" s="267"/>
      <c r="PD238" s="267"/>
      <c r="PE238" s="267"/>
      <c r="PF238" s="267"/>
      <c r="PG238" s="267"/>
      <c r="PH238" s="270"/>
      <c r="PI238" s="267"/>
      <c r="PJ238" s="267"/>
      <c r="PK238" s="267"/>
      <c r="PL238" s="270"/>
      <c r="PM238" s="270">
        <v>-62471210</v>
      </c>
      <c r="PP238" s="270"/>
      <c r="PQ238" s="270"/>
      <c r="PR238" s="270"/>
      <c r="PS238" s="270"/>
      <c r="PT238" s="270"/>
      <c r="PU238" s="270"/>
      <c r="PV238" s="270"/>
      <c r="PW238" s="270"/>
      <c r="PX238" s="270"/>
      <c r="PY238" s="270"/>
      <c r="PZ238" s="270"/>
      <c r="QA238" s="270"/>
      <c r="QB238" s="270"/>
      <c r="QC238" s="270"/>
      <c r="QD238" s="270"/>
      <c r="QE238" s="270"/>
      <c r="QF238" s="270"/>
      <c r="QG238" s="270"/>
      <c r="QH238" s="270"/>
      <c r="QI238" s="267"/>
      <c r="QJ238" s="267"/>
      <c r="QK238" s="267"/>
      <c r="QL238" s="267"/>
      <c r="QM238" s="267"/>
      <c r="QN238" s="267"/>
      <c r="QO238" s="270"/>
      <c r="QP238" s="267"/>
      <c r="QQ238" s="267"/>
      <c r="QR238" s="267"/>
      <c r="QS238" s="270"/>
      <c r="QT238" s="270"/>
      <c r="QU238" s="235"/>
      <c r="QV238" s="235"/>
      <c r="QW238" s="270"/>
      <c r="QX238" s="270"/>
      <c r="QY238" s="270"/>
      <c r="QZ238" s="270"/>
      <c r="RA238" s="270"/>
      <c r="RB238" s="270"/>
      <c r="RC238" s="270"/>
      <c r="RD238" s="270"/>
      <c r="RE238" s="270"/>
      <c r="RF238" s="270"/>
      <c r="RG238" s="270"/>
      <c r="RH238" s="270"/>
      <c r="RI238" s="270"/>
      <c r="RJ238" s="270"/>
      <c r="RK238" s="270"/>
      <c r="RL238" s="270"/>
      <c r="RM238" s="270"/>
      <c r="RN238" s="270"/>
      <c r="RO238" s="270"/>
      <c r="RP238" s="267"/>
      <c r="RQ238" s="267"/>
      <c r="RR238" s="267"/>
      <c r="RS238" s="267"/>
      <c r="RT238" s="267"/>
      <c r="RU238" s="267"/>
      <c r="RV238" s="270"/>
      <c r="RW238" s="267"/>
      <c r="RX238" s="267"/>
      <c r="RY238" s="267"/>
      <c r="RZ238" s="270"/>
      <c r="SA238" s="270"/>
    </row>
    <row r="239" spans="1:495" ht="17.25" customHeight="1">
      <c r="A239" s="603">
        <f t="shared" si="1028"/>
        <v>227</v>
      </c>
      <c r="B239" s="264"/>
      <c r="C239" s="267">
        <v>0</v>
      </c>
      <c r="D239" s="270">
        <v>0</v>
      </c>
      <c r="E239" s="270">
        <v>0</v>
      </c>
      <c r="F239" s="270">
        <v>0</v>
      </c>
      <c r="G239" s="267">
        <v>0</v>
      </c>
      <c r="H239" s="267"/>
      <c r="I239" s="267"/>
      <c r="J239" s="267"/>
      <c r="K239" s="267"/>
      <c r="L239" s="267">
        <v>0</v>
      </c>
      <c r="M239" s="267">
        <v>0</v>
      </c>
      <c r="N239" s="267">
        <v>0</v>
      </c>
      <c r="O239" s="267">
        <v>0</v>
      </c>
      <c r="P239" s="267">
        <v>0</v>
      </c>
      <c r="Q239" s="267"/>
      <c r="R239" s="267"/>
      <c r="S239" s="267"/>
      <c r="T239" s="267">
        <v>0</v>
      </c>
      <c r="U239" s="267">
        <v>0</v>
      </c>
      <c r="V239" s="267">
        <v>0</v>
      </c>
      <c r="W239" s="267"/>
      <c r="X239" s="270"/>
      <c r="Y239" s="267"/>
      <c r="Z239" s="267"/>
      <c r="AA239" s="267"/>
      <c r="AB239" s="267">
        <v>0</v>
      </c>
      <c r="AC239" s="267">
        <v>0</v>
      </c>
      <c r="AD239" s="267">
        <v>0</v>
      </c>
      <c r="AE239" s="267">
        <v>0</v>
      </c>
      <c r="AF239" s="270">
        <v>0</v>
      </c>
      <c r="AG239" s="270"/>
      <c r="AH239" s="255"/>
      <c r="AI239" s="255"/>
      <c r="AJ239" s="270">
        <v>0</v>
      </c>
      <c r="AK239" s="270">
        <v>0</v>
      </c>
      <c r="AL239" s="270">
        <v>0</v>
      </c>
      <c r="AM239" s="270">
        <v>0</v>
      </c>
      <c r="AN239" s="270">
        <v>0</v>
      </c>
      <c r="AO239" s="270">
        <v>0</v>
      </c>
      <c r="AP239" s="270">
        <v>0</v>
      </c>
      <c r="AQ239" s="270">
        <v>0</v>
      </c>
      <c r="AR239" s="270">
        <v>0</v>
      </c>
      <c r="AS239" s="270">
        <v>0</v>
      </c>
      <c r="AT239" s="270">
        <v>0</v>
      </c>
      <c r="AU239" s="270">
        <v>0</v>
      </c>
      <c r="AV239" s="270">
        <v>0</v>
      </c>
      <c r="AW239" s="270">
        <v>0</v>
      </c>
      <c r="AX239" s="270">
        <v>0</v>
      </c>
      <c r="AY239" s="270">
        <v>0</v>
      </c>
      <c r="AZ239" s="270">
        <v>0</v>
      </c>
      <c r="BA239" s="270">
        <v>0</v>
      </c>
      <c r="BB239" s="270">
        <v>0</v>
      </c>
      <c r="BC239" s="267">
        <v>0</v>
      </c>
      <c r="BD239" s="267"/>
      <c r="BE239" s="267">
        <v>0</v>
      </c>
      <c r="BF239" s="267"/>
      <c r="BG239" s="267">
        <v>0</v>
      </c>
      <c r="BH239" s="267"/>
      <c r="BI239" s="270"/>
      <c r="BJ239" s="267"/>
      <c r="BK239" s="267">
        <v>0</v>
      </c>
      <c r="BL239" s="267">
        <v>0</v>
      </c>
      <c r="BM239" s="270">
        <v>0</v>
      </c>
      <c r="BN239" s="270"/>
      <c r="BO239" s="255"/>
      <c r="BP239" s="255"/>
      <c r="BQ239" s="270">
        <v>0</v>
      </c>
      <c r="BR239" s="270">
        <v>0</v>
      </c>
      <c r="BS239" s="270">
        <v>0</v>
      </c>
      <c r="BT239" s="270">
        <v>0</v>
      </c>
      <c r="BU239" s="270">
        <v>0</v>
      </c>
      <c r="BV239" s="270">
        <v>0</v>
      </c>
      <c r="BW239" s="270">
        <v>0</v>
      </c>
      <c r="BX239" s="270">
        <v>0</v>
      </c>
      <c r="BY239" s="270">
        <v>0</v>
      </c>
      <c r="BZ239" s="270">
        <v>0</v>
      </c>
      <c r="CA239" s="270">
        <v>0</v>
      </c>
      <c r="CB239" s="270">
        <v>0</v>
      </c>
      <c r="CC239" s="270">
        <v>0</v>
      </c>
      <c r="CD239" s="270">
        <v>0</v>
      </c>
      <c r="CE239" s="270">
        <v>0</v>
      </c>
      <c r="CF239" s="270">
        <v>0</v>
      </c>
      <c r="CG239" s="270">
        <v>0</v>
      </c>
      <c r="CH239" s="270">
        <v>0</v>
      </c>
      <c r="CI239" s="270">
        <v>0</v>
      </c>
      <c r="CJ239" s="267">
        <v>0</v>
      </c>
      <c r="CK239" s="267"/>
      <c r="CL239" s="267">
        <v>0</v>
      </c>
      <c r="CM239" s="267"/>
      <c r="CN239" s="267">
        <v>0</v>
      </c>
      <c r="CO239" s="267"/>
      <c r="CP239" s="270"/>
      <c r="CQ239" s="267"/>
      <c r="CR239" s="267">
        <v>0</v>
      </c>
      <c r="CS239" s="267">
        <v>0</v>
      </c>
      <c r="CT239" s="270"/>
      <c r="CU239" s="270"/>
      <c r="CV239" s="255"/>
      <c r="CW239" s="255"/>
      <c r="CX239" s="270">
        <v>0</v>
      </c>
      <c r="CY239" s="270">
        <v>0</v>
      </c>
      <c r="CZ239" s="270">
        <v>0</v>
      </c>
      <c r="DA239" s="270">
        <v>0</v>
      </c>
      <c r="DB239" s="270">
        <v>0</v>
      </c>
      <c r="DC239" s="270">
        <v>0</v>
      </c>
      <c r="DD239" s="270">
        <v>0</v>
      </c>
      <c r="DE239" s="270">
        <v>0</v>
      </c>
      <c r="DF239" s="270">
        <v>0</v>
      </c>
      <c r="DG239" s="270">
        <v>0</v>
      </c>
      <c r="DH239" s="270">
        <v>0</v>
      </c>
      <c r="DI239" s="270">
        <v>0</v>
      </c>
      <c r="DJ239" s="270">
        <v>0</v>
      </c>
      <c r="DK239" s="270">
        <v>0</v>
      </c>
      <c r="DL239" s="270">
        <v>0</v>
      </c>
      <c r="DM239" s="270">
        <v>0</v>
      </c>
      <c r="DN239" s="270">
        <v>0</v>
      </c>
      <c r="DO239" s="270">
        <v>0</v>
      </c>
      <c r="DP239" s="270">
        <v>0</v>
      </c>
      <c r="DQ239" s="267">
        <v>0</v>
      </c>
      <c r="DR239" s="267"/>
      <c r="DS239" s="267">
        <v>0</v>
      </c>
      <c r="DT239" s="267"/>
      <c r="DU239" s="267">
        <v>0</v>
      </c>
      <c r="DV239" s="267"/>
      <c r="DW239" s="270"/>
      <c r="DX239" s="267"/>
      <c r="DY239" s="267">
        <v>0</v>
      </c>
      <c r="DZ239" s="267"/>
      <c r="EA239" s="270"/>
      <c r="EB239" s="270"/>
      <c r="EC239" s="255"/>
      <c r="ED239" s="255"/>
      <c r="EE239" s="270">
        <v>0</v>
      </c>
      <c r="EF239" s="270">
        <v>0</v>
      </c>
      <c r="EG239" s="270">
        <v>0</v>
      </c>
      <c r="EH239" s="270">
        <v>0</v>
      </c>
      <c r="EI239" s="270">
        <v>0</v>
      </c>
      <c r="EJ239" s="270">
        <v>0</v>
      </c>
      <c r="EK239" s="270">
        <v>0</v>
      </c>
      <c r="EL239" s="270">
        <v>0</v>
      </c>
      <c r="EM239" s="270">
        <v>0</v>
      </c>
      <c r="EN239" s="270">
        <v>0</v>
      </c>
      <c r="EO239" s="270">
        <v>0</v>
      </c>
      <c r="EP239" s="270">
        <v>0</v>
      </c>
      <c r="EQ239" s="270">
        <v>0</v>
      </c>
      <c r="ER239" s="270">
        <v>0</v>
      </c>
      <c r="ES239" s="270">
        <v>0</v>
      </c>
      <c r="ET239" s="270">
        <v>0</v>
      </c>
      <c r="EU239" s="270">
        <v>0</v>
      </c>
      <c r="EV239" s="270">
        <v>0</v>
      </c>
      <c r="EW239" s="270">
        <v>0</v>
      </c>
      <c r="EX239" s="267">
        <v>0</v>
      </c>
      <c r="EY239" s="267"/>
      <c r="EZ239" s="267">
        <v>0</v>
      </c>
      <c r="FA239" s="267"/>
      <c r="FB239" s="267">
        <v>0</v>
      </c>
      <c r="FC239" s="267"/>
      <c r="FD239" s="270"/>
      <c r="FE239" s="267"/>
      <c r="FF239" s="267">
        <v>0</v>
      </c>
      <c r="FG239" s="267"/>
      <c r="FH239" s="270"/>
      <c r="FI239" s="270"/>
      <c r="FJ239" s="255"/>
      <c r="FK239" s="255"/>
      <c r="FL239" s="270">
        <v>0</v>
      </c>
      <c r="FM239" s="270">
        <v>0</v>
      </c>
      <c r="FN239" s="270">
        <v>0</v>
      </c>
      <c r="FO239" s="270">
        <v>0</v>
      </c>
      <c r="FP239" s="270">
        <v>0</v>
      </c>
      <c r="FQ239" s="270">
        <v>0</v>
      </c>
      <c r="FR239" s="270">
        <v>0</v>
      </c>
      <c r="FS239" s="270">
        <v>0</v>
      </c>
      <c r="FT239" s="270">
        <v>0</v>
      </c>
      <c r="FU239" s="270">
        <v>0</v>
      </c>
      <c r="FV239" s="270">
        <v>0</v>
      </c>
      <c r="FW239" s="270">
        <v>0</v>
      </c>
      <c r="FX239" s="270">
        <v>0</v>
      </c>
      <c r="FY239" s="270">
        <v>0</v>
      </c>
      <c r="FZ239" s="270">
        <v>0</v>
      </c>
      <c r="GA239" s="270">
        <v>0</v>
      </c>
      <c r="GB239" s="270">
        <v>0</v>
      </c>
      <c r="GC239" s="270">
        <v>0</v>
      </c>
      <c r="GD239" s="270">
        <v>0</v>
      </c>
      <c r="GE239" s="267">
        <v>0</v>
      </c>
      <c r="GF239" s="267"/>
      <c r="GG239" s="267">
        <v>0</v>
      </c>
      <c r="GH239" s="267"/>
      <c r="GI239" s="267">
        <v>0</v>
      </c>
      <c r="GJ239" s="267"/>
      <c r="GK239" s="270"/>
      <c r="GL239" s="267"/>
      <c r="GM239" s="267">
        <v>0</v>
      </c>
      <c r="GN239" s="267"/>
      <c r="GO239" s="270"/>
      <c r="GP239" s="270"/>
      <c r="GQ239" s="255"/>
      <c r="GR239" s="255"/>
      <c r="GS239" s="270"/>
      <c r="GT239" s="270"/>
      <c r="GU239" s="270"/>
      <c r="GV239" s="270"/>
      <c r="GW239" s="270"/>
      <c r="GX239" s="270"/>
      <c r="GY239" s="270"/>
      <c r="GZ239" s="270"/>
      <c r="HA239" s="270"/>
      <c r="HB239" s="270"/>
      <c r="HC239" s="270"/>
      <c r="HD239" s="270"/>
      <c r="HE239" s="270"/>
      <c r="HF239" s="270"/>
      <c r="HG239" s="270"/>
      <c r="HH239" s="270"/>
      <c r="HI239" s="270"/>
      <c r="HJ239" s="270"/>
      <c r="HK239" s="270"/>
      <c r="HL239" s="267"/>
      <c r="HM239" s="267"/>
      <c r="HN239" s="267"/>
      <c r="HO239" s="267"/>
      <c r="HP239" s="267"/>
      <c r="HQ239" s="267"/>
      <c r="HR239" s="270"/>
      <c r="HS239" s="267"/>
      <c r="HT239" s="267"/>
      <c r="HU239" s="267"/>
      <c r="HV239" s="270"/>
      <c r="HW239" s="270"/>
      <c r="HZ239" s="270">
        <v>0</v>
      </c>
      <c r="IA239" s="270"/>
      <c r="IB239" s="270">
        <v>0</v>
      </c>
      <c r="IC239" s="270">
        <v>0</v>
      </c>
      <c r="ID239" s="270">
        <v>0</v>
      </c>
      <c r="IE239" s="270"/>
      <c r="IF239" s="270"/>
      <c r="IG239" s="270"/>
      <c r="IH239" s="270"/>
      <c r="II239" s="349"/>
      <c r="IJ239" s="270"/>
      <c r="IK239" s="270"/>
      <c r="IL239" s="270"/>
      <c r="IM239" s="270"/>
      <c r="IN239" s="349"/>
      <c r="IO239" s="270"/>
      <c r="IP239" s="270"/>
      <c r="IQ239" s="270"/>
      <c r="IR239" s="270"/>
      <c r="IS239" s="267"/>
      <c r="IT239" s="267"/>
      <c r="IU239" s="267"/>
      <c r="IV239" s="267"/>
      <c r="IW239" s="267"/>
      <c r="IX239" s="267"/>
      <c r="IY239" s="270"/>
      <c r="IZ239" s="267"/>
      <c r="JA239" s="267"/>
      <c r="JB239" s="267"/>
      <c r="JC239" s="268"/>
      <c r="JD239" s="349"/>
      <c r="JE239" s="234"/>
      <c r="JG239" s="270"/>
      <c r="JH239" s="270"/>
      <c r="JI239" s="270"/>
      <c r="JJ239" s="273"/>
      <c r="JK239" s="270"/>
      <c r="JL239" s="270"/>
      <c r="JM239" s="270"/>
      <c r="JN239" s="270"/>
      <c r="JO239" s="270"/>
      <c r="JP239" s="270"/>
      <c r="JQ239" s="270"/>
      <c r="JR239" s="270"/>
      <c r="JS239" s="270"/>
      <c r="JT239" s="270"/>
      <c r="JU239" s="270"/>
      <c r="JV239" s="270"/>
      <c r="JW239" s="270"/>
      <c r="JX239" s="270"/>
      <c r="JY239" s="270"/>
      <c r="JZ239" s="267"/>
      <c r="KA239" s="267"/>
      <c r="KB239" s="267"/>
      <c r="KC239" s="267"/>
      <c r="KD239" s="267"/>
      <c r="KE239" s="267"/>
      <c r="KF239" s="270"/>
      <c r="KG239" s="267"/>
      <c r="KH239" s="267">
        <v>0</v>
      </c>
      <c r="KI239" s="267"/>
      <c r="KJ239" s="270"/>
      <c r="KK239" s="270"/>
      <c r="KL239" s="234"/>
      <c r="KN239" s="270"/>
      <c r="KO239" s="270"/>
      <c r="KP239" s="270"/>
      <c r="KQ239" s="270"/>
      <c r="KR239" s="270"/>
      <c r="KS239" s="270"/>
      <c r="KT239" s="270"/>
      <c r="KU239" s="270"/>
      <c r="KV239" s="270"/>
      <c r="KW239" s="270"/>
      <c r="KX239" s="270"/>
      <c r="KY239" s="270"/>
      <c r="KZ239" s="270"/>
      <c r="LA239" s="270"/>
      <c r="LB239" s="270"/>
      <c r="LC239" s="270"/>
      <c r="LD239" s="270"/>
      <c r="LE239" s="270"/>
      <c r="LF239" s="270"/>
      <c r="LG239" s="267"/>
      <c r="LH239" s="267"/>
      <c r="LI239" s="267"/>
      <c r="LJ239" s="267"/>
      <c r="LK239" s="267"/>
      <c r="LL239" s="267"/>
      <c r="LM239" s="270"/>
      <c r="LN239" s="267"/>
      <c r="LO239" s="267">
        <v>0</v>
      </c>
      <c r="LP239" s="267"/>
      <c r="LQ239" s="270"/>
      <c r="LR239" s="270"/>
      <c r="LU239" s="270"/>
      <c r="LV239" s="270"/>
      <c r="LW239" s="270"/>
      <c r="LX239" s="270"/>
      <c r="LY239" s="270"/>
      <c r="LZ239" s="270"/>
      <c r="MA239" s="270"/>
      <c r="MB239" s="270"/>
      <c r="MC239" s="270"/>
      <c r="MD239" s="270"/>
      <c r="ME239" s="270"/>
      <c r="MF239" s="270"/>
      <c r="MG239" s="270"/>
      <c r="MH239" s="270"/>
      <c r="MI239" s="270"/>
      <c r="MJ239" s="270"/>
      <c r="MK239" s="270"/>
      <c r="ML239" s="270"/>
      <c r="MM239" s="270"/>
      <c r="MN239" s="267"/>
      <c r="MO239" s="267"/>
      <c r="MP239" s="267"/>
      <c r="MQ239" s="267"/>
      <c r="MR239" s="267"/>
      <c r="MS239" s="267"/>
      <c r="MT239" s="270"/>
      <c r="MU239" s="267"/>
      <c r="MV239" s="267">
        <v>0</v>
      </c>
      <c r="MW239" s="267"/>
      <c r="MX239" s="270"/>
      <c r="MY239" s="270"/>
      <c r="NB239" s="270"/>
      <c r="NC239" s="270"/>
      <c r="ND239" s="270"/>
      <c r="NE239" s="270"/>
      <c r="NF239" s="270"/>
      <c r="NG239" s="270"/>
      <c r="NH239" s="270"/>
      <c r="NI239" s="270"/>
      <c r="NJ239" s="270"/>
      <c r="NK239" s="270"/>
      <c r="NL239" s="270"/>
      <c r="NM239" s="270"/>
      <c r="NN239" s="270"/>
      <c r="NO239" s="270"/>
      <c r="NP239" s="270"/>
      <c r="NQ239" s="270"/>
      <c r="NR239" s="270"/>
      <c r="NS239" s="270"/>
      <c r="NT239" s="270"/>
      <c r="NU239" s="267"/>
      <c r="NV239" s="267"/>
      <c r="NW239" s="267"/>
      <c r="NX239" s="267"/>
      <c r="NY239" s="267"/>
      <c r="NZ239" s="267"/>
      <c r="OA239" s="270"/>
      <c r="OB239" s="267"/>
      <c r="OC239" s="267">
        <v>0</v>
      </c>
      <c r="OD239" s="267"/>
      <c r="OE239" s="270"/>
      <c r="OF239" s="270"/>
      <c r="OI239" s="270"/>
      <c r="OJ239" s="270"/>
      <c r="OK239" s="270"/>
      <c r="OL239" s="270"/>
      <c r="OM239" s="270"/>
      <c r="ON239" s="270"/>
      <c r="OO239" s="270"/>
      <c r="OP239" s="270"/>
      <c r="OQ239" s="270"/>
      <c r="OR239" s="270"/>
      <c r="OS239" s="270"/>
      <c r="OT239" s="270"/>
      <c r="OU239" s="270"/>
      <c r="OV239" s="270"/>
      <c r="OW239" s="270"/>
      <c r="OX239" s="270"/>
      <c r="OY239" s="270"/>
      <c r="OZ239" s="270"/>
      <c r="PA239" s="270"/>
      <c r="PB239" s="267"/>
      <c r="PC239" s="267"/>
      <c r="PD239" s="267"/>
      <c r="PE239" s="267"/>
      <c r="PF239" s="267"/>
      <c r="PG239" s="267"/>
      <c r="PH239" s="270"/>
      <c r="PI239" s="267"/>
      <c r="PJ239" s="267">
        <v>0</v>
      </c>
      <c r="PK239" s="267"/>
      <c r="PL239" s="270"/>
      <c r="PM239" s="270"/>
      <c r="PP239" s="270">
        <v>0</v>
      </c>
      <c r="PQ239" s="270"/>
      <c r="PR239" s="270"/>
      <c r="PS239" s="270"/>
      <c r="PT239" s="270"/>
      <c r="PU239" s="270"/>
      <c r="PV239" s="270"/>
      <c r="PW239" s="270"/>
      <c r="PX239" s="270"/>
      <c r="PY239" s="270"/>
      <c r="PZ239" s="270"/>
      <c r="QA239" s="270"/>
      <c r="QB239" s="270"/>
      <c r="QC239" s="270"/>
      <c r="QD239" s="270"/>
      <c r="QE239" s="270"/>
      <c r="QF239" s="270"/>
      <c r="QG239" s="270"/>
      <c r="QH239" s="270"/>
      <c r="QI239" s="267"/>
      <c r="QJ239" s="267"/>
      <c r="QK239" s="267"/>
      <c r="QL239" s="267"/>
      <c r="QM239" s="267"/>
      <c r="QN239" s="267"/>
      <c r="QO239" s="270"/>
      <c r="QP239" s="267"/>
      <c r="QQ239" s="267">
        <v>0</v>
      </c>
      <c r="QR239" s="267"/>
      <c r="QS239" s="270"/>
      <c r="QT239" s="270"/>
      <c r="QU239" s="235"/>
      <c r="QV239" s="235"/>
      <c r="QW239" s="270"/>
      <c r="QX239" s="270"/>
      <c r="QY239" s="270"/>
      <c r="QZ239" s="270"/>
      <c r="RA239" s="270"/>
      <c r="RB239" s="270"/>
      <c r="RC239" s="270"/>
      <c r="RD239" s="270"/>
      <c r="RE239" s="270"/>
      <c r="RF239" s="270"/>
      <c r="RG239" s="270"/>
      <c r="RH239" s="270"/>
      <c r="RI239" s="270"/>
      <c r="RJ239" s="270"/>
      <c r="RK239" s="270"/>
      <c r="RL239" s="270"/>
      <c r="RM239" s="270"/>
      <c r="RN239" s="270"/>
      <c r="RO239" s="270"/>
      <c r="RP239" s="267"/>
      <c r="RQ239" s="267"/>
      <c r="RR239" s="267"/>
      <c r="RS239" s="267"/>
      <c r="RT239" s="267"/>
      <c r="RU239" s="267"/>
      <c r="RV239" s="270"/>
      <c r="RW239" s="267"/>
      <c r="RX239" s="267">
        <v>0</v>
      </c>
      <c r="RY239" s="267"/>
      <c r="RZ239" s="270"/>
      <c r="SA239" s="270"/>
    </row>
    <row r="240" spans="1:495" ht="15" customHeight="1">
      <c r="A240" s="603">
        <f t="shared" si="1028"/>
        <v>228</v>
      </c>
      <c r="B240" s="264"/>
      <c r="C240" s="267"/>
      <c r="D240" s="270"/>
      <c r="E240" s="270"/>
      <c r="F240" s="270"/>
      <c r="G240" s="267"/>
      <c r="H240" s="267"/>
      <c r="I240" s="267"/>
      <c r="J240" s="267"/>
      <c r="K240" s="267"/>
      <c r="L240" s="267"/>
      <c r="M240" s="267"/>
      <c r="N240" s="267"/>
      <c r="O240" s="267"/>
      <c r="P240" s="267"/>
      <c r="Q240" s="267"/>
      <c r="R240" s="267"/>
      <c r="S240" s="267"/>
      <c r="T240" s="267"/>
      <c r="U240" s="267"/>
      <c r="V240" s="267"/>
      <c r="W240" s="267"/>
      <c r="X240" s="270"/>
      <c r="Y240" s="267"/>
      <c r="Z240" s="267"/>
      <c r="AA240" s="267"/>
      <c r="AB240" s="267"/>
      <c r="AC240" s="267"/>
      <c r="AD240" s="267"/>
      <c r="AE240" s="267"/>
      <c r="AF240" s="270"/>
      <c r="AG240" s="270"/>
      <c r="AH240" s="255"/>
      <c r="AI240" s="255"/>
      <c r="AJ240" s="270"/>
      <c r="AK240" s="270"/>
      <c r="AL240" s="270"/>
      <c r="AM240" s="270"/>
      <c r="AN240" s="270"/>
      <c r="AO240" s="270"/>
      <c r="AP240" s="270"/>
      <c r="AQ240" s="270"/>
      <c r="AR240" s="270"/>
      <c r="AS240" s="270"/>
      <c r="AT240" s="270"/>
      <c r="AU240" s="270"/>
      <c r="AV240" s="270"/>
      <c r="AW240" s="270"/>
      <c r="AX240" s="270"/>
      <c r="AY240" s="270"/>
      <c r="AZ240" s="270"/>
      <c r="BA240" s="270"/>
      <c r="BB240" s="270"/>
      <c r="BC240" s="267"/>
      <c r="BD240" s="267"/>
      <c r="BE240" s="267"/>
      <c r="BF240" s="267"/>
      <c r="BG240" s="267"/>
      <c r="BH240" s="267"/>
      <c r="BI240" s="270"/>
      <c r="BJ240" s="267"/>
      <c r="BK240" s="267"/>
      <c r="BL240" s="267"/>
      <c r="BM240" s="270"/>
      <c r="BN240" s="270"/>
      <c r="BO240" s="255"/>
      <c r="BP240" s="255"/>
      <c r="BQ240" s="270"/>
      <c r="BR240" s="270"/>
      <c r="BS240" s="270"/>
      <c r="BT240" s="270"/>
      <c r="BU240" s="270"/>
      <c r="BV240" s="270"/>
      <c r="BW240" s="270"/>
      <c r="BX240" s="270"/>
      <c r="BY240" s="270"/>
      <c r="BZ240" s="270"/>
      <c r="CA240" s="270"/>
      <c r="CB240" s="270"/>
      <c r="CC240" s="270"/>
      <c r="CD240" s="270"/>
      <c r="CE240" s="270"/>
      <c r="CF240" s="270"/>
      <c r="CG240" s="270"/>
      <c r="CH240" s="270"/>
      <c r="CI240" s="270"/>
      <c r="CJ240" s="267"/>
      <c r="CK240" s="267"/>
      <c r="CL240" s="267"/>
      <c r="CM240" s="267"/>
      <c r="CN240" s="267"/>
      <c r="CO240" s="267"/>
      <c r="CP240" s="270"/>
      <c r="CQ240" s="267"/>
      <c r="CR240" s="267"/>
      <c r="CS240" s="267"/>
      <c r="CT240" s="270"/>
      <c r="CU240" s="270"/>
      <c r="CV240" s="255"/>
      <c r="CW240" s="255"/>
      <c r="CX240" s="270"/>
      <c r="CY240" s="270"/>
      <c r="CZ240" s="270"/>
      <c r="DA240" s="270"/>
      <c r="DB240" s="270"/>
      <c r="DC240" s="270"/>
      <c r="DD240" s="270"/>
      <c r="DE240" s="270"/>
      <c r="DF240" s="270"/>
      <c r="DG240" s="270"/>
      <c r="DH240" s="270"/>
      <c r="DI240" s="270"/>
      <c r="DJ240" s="270"/>
      <c r="DK240" s="270"/>
      <c r="DL240" s="270"/>
      <c r="DM240" s="270"/>
      <c r="DN240" s="270"/>
      <c r="DO240" s="270"/>
      <c r="DP240" s="270"/>
      <c r="DQ240" s="267"/>
      <c r="DR240" s="267"/>
      <c r="DS240" s="267"/>
      <c r="DT240" s="267"/>
      <c r="DU240" s="267"/>
      <c r="DV240" s="267"/>
      <c r="DW240" s="270"/>
      <c r="DX240" s="267"/>
      <c r="DY240" s="267"/>
      <c r="DZ240" s="267"/>
      <c r="EA240" s="270"/>
      <c r="EB240" s="270"/>
      <c r="EC240" s="255"/>
      <c r="ED240" s="255"/>
      <c r="EE240" s="270"/>
      <c r="EF240" s="270"/>
      <c r="EG240" s="270"/>
      <c r="EH240" s="270"/>
      <c r="EI240" s="270"/>
      <c r="EJ240" s="270"/>
      <c r="EK240" s="270"/>
      <c r="EL240" s="270"/>
      <c r="EM240" s="270"/>
      <c r="EN240" s="270"/>
      <c r="EO240" s="270"/>
      <c r="EP240" s="270"/>
      <c r="EQ240" s="270"/>
      <c r="ER240" s="270"/>
      <c r="ES240" s="270"/>
      <c r="ET240" s="270"/>
      <c r="EU240" s="270"/>
      <c r="EV240" s="270"/>
      <c r="EW240" s="270"/>
      <c r="EX240" s="267"/>
      <c r="EY240" s="267"/>
      <c r="EZ240" s="267"/>
      <c r="FA240" s="267"/>
      <c r="FB240" s="267"/>
      <c r="FC240" s="267"/>
      <c r="FD240" s="270"/>
      <c r="FE240" s="267"/>
      <c r="FF240" s="267"/>
      <c r="FG240" s="267"/>
      <c r="FH240" s="270"/>
      <c r="FI240" s="270"/>
      <c r="FJ240" s="255"/>
      <c r="FK240" s="255"/>
      <c r="FL240" s="270"/>
      <c r="FM240" s="270"/>
      <c r="FN240" s="270"/>
      <c r="FO240" s="270"/>
      <c r="FP240" s="270"/>
      <c r="FQ240" s="270"/>
      <c r="FR240" s="270"/>
      <c r="FS240" s="270"/>
      <c r="FT240" s="270"/>
      <c r="FU240" s="270"/>
      <c r="FV240" s="270"/>
      <c r="FW240" s="270"/>
      <c r="FX240" s="270"/>
      <c r="FY240" s="270"/>
      <c r="FZ240" s="270"/>
      <c r="GA240" s="270"/>
      <c r="GB240" s="270"/>
      <c r="GC240" s="270"/>
      <c r="GD240" s="270"/>
      <c r="GE240" s="267"/>
      <c r="GF240" s="267"/>
      <c r="GG240" s="267"/>
      <c r="GH240" s="267"/>
      <c r="GI240" s="267"/>
      <c r="GJ240" s="267"/>
      <c r="GK240" s="270"/>
      <c r="GL240" s="267"/>
      <c r="GM240" s="267"/>
      <c r="GN240" s="267"/>
      <c r="GO240" s="270"/>
      <c r="GP240" s="270"/>
      <c r="GQ240" s="255"/>
      <c r="GR240" s="255"/>
      <c r="GS240" s="270"/>
      <c r="GT240" s="270"/>
      <c r="GU240" s="270"/>
      <c r="GV240" s="270"/>
      <c r="GW240" s="270"/>
      <c r="GX240" s="270"/>
      <c r="GY240" s="270"/>
      <c r="GZ240" s="270"/>
      <c r="HA240" s="270"/>
      <c r="HB240" s="270"/>
      <c r="HC240" s="270"/>
      <c r="HD240" s="270"/>
      <c r="HE240" s="270"/>
      <c r="HF240" s="270"/>
      <c r="HG240" s="270"/>
      <c r="HH240" s="270"/>
      <c r="HI240" s="270"/>
      <c r="HJ240" s="270"/>
      <c r="HK240" s="270"/>
      <c r="HL240" s="267"/>
      <c r="HM240" s="267"/>
      <c r="HN240" s="267"/>
      <c r="HO240" s="267"/>
      <c r="HP240" s="267"/>
      <c r="HQ240" s="267"/>
      <c r="HR240" s="270"/>
      <c r="HS240" s="267"/>
      <c r="HT240" s="267"/>
      <c r="HU240" s="267"/>
      <c r="HV240" s="270"/>
      <c r="HW240" s="270"/>
      <c r="HZ240" s="270"/>
      <c r="IA240" s="270"/>
      <c r="IB240" s="270"/>
      <c r="IC240" s="270"/>
      <c r="ID240" s="270"/>
      <c r="IE240" s="270"/>
      <c r="IF240" s="270"/>
      <c r="IG240" s="270"/>
      <c r="IH240" s="270"/>
      <c r="II240" s="271"/>
      <c r="IJ240" s="270"/>
      <c r="IK240" s="270"/>
      <c r="IL240" s="270"/>
      <c r="IM240" s="270"/>
      <c r="IN240" s="270"/>
      <c r="IO240" s="270"/>
      <c r="IP240" s="270"/>
      <c r="IQ240" s="270"/>
      <c r="IR240" s="270"/>
      <c r="IS240" s="267"/>
      <c r="IT240" s="267"/>
      <c r="IU240" s="267"/>
      <c r="IV240" s="267"/>
      <c r="IW240" s="267"/>
      <c r="IX240" s="267"/>
      <c r="IY240" s="270"/>
      <c r="IZ240" s="267"/>
      <c r="JA240" s="267"/>
      <c r="JB240" s="267"/>
      <c r="JC240" s="268"/>
      <c r="JD240" s="270">
        <f t="shared" si="1503"/>
        <v>0</v>
      </c>
      <c r="JE240" s="234"/>
      <c r="JG240" s="270"/>
      <c r="JH240" s="270"/>
      <c r="JI240" s="270"/>
      <c r="JJ240" s="273"/>
      <c r="JK240" s="270"/>
      <c r="JL240" s="270"/>
      <c r="JM240" s="270"/>
      <c r="JN240" s="270"/>
      <c r="JO240" s="270"/>
      <c r="JP240" s="270"/>
      <c r="JQ240" s="270"/>
      <c r="JR240" s="270"/>
      <c r="JS240" s="270"/>
      <c r="JT240" s="270"/>
      <c r="JU240" s="270"/>
      <c r="JV240" s="270"/>
      <c r="JW240" s="270"/>
      <c r="JX240" s="270"/>
      <c r="JY240" s="270"/>
      <c r="JZ240" s="267"/>
      <c r="KA240" s="267"/>
      <c r="KB240" s="267"/>
      <c r="KC240" s="267"/>
      <c r="KD240" s="267"/>
      <c r="KE240" s="267"/>
      <c r="KF240" s="270"/>
      <c r="KG240" s="267"/>
      <c r="KH240" s="267"/>
      <c r="KI240" s="267"/>
      <c r="KJ240" s="270"/>
      <c r="KK240" s="270"/>
      <c r="KL240" s="234"/>
      <c r="KN240" s="270"/>
      <c r="KO240" s="270"/>
      <c r="KP240" s="270"/>
      <c r="KQ240" s="270"/>
      <c r="KR240" s="270"/>
      <c r="KS240" s="270"/>
      <c r="KT240" s="270"/>
      <c r="KU240" s="270"/>
      <c r="KV240" s="270"/>
      <c r="KW240" s="270"/>
      <c r="KX240" s="270"/>
      <c r="KY240" s="270"/>
      <c r="KZ240" s="270"/>
      <c r="LA240" s="270"/>
      <c r="LB240" s="270"/>
      <c r="LC240" s="270"/>
      <c r="LD240" s="270"/>
      <c r="LE240" s="270"/>
      <c r="LF240" s="270"/>
      <c r="LG240" s="267"/>
      <c r="LH240" s="267"/>
      <c r="LI240" s="267"/>
      <c r="LJ240" s="267"/>
      <c r="LK240" s="267"/>
      <c r="LL240" s="267"/>
      <c r="LM240" s="270"/>
      <c r="LN240" s="267"/>
      <c r="LO240" s="267"/>
      <c r="LP240" s="267"/>
      <c r="LQ240" s="270"/>
      <c r="LR240" s="270"/>
      <c r="LU240" s="270"/>
      <c r="LV240" s="270"/>
      <c r="LW240" s="270"/>
      <c r="LX240" s="270"/>
      <c r="LY240" s="270"/>
      <c r="LZ240" s="270"/>
      <c r="MA240" s="270"/>
      <c r="MB240" s="270"/>
      <c r="MC240" s="270"/>
      <c r="MD240" s="270"/>
      <c r="ME240" s="270"/>
      <c r="MF240" s="270"/>
      <c r="MG240" s="270"/>
      <c r="MH240" s="270"/>
      <c r="MI240" s="270"/>
      <c r="MJ240" s="270"/>
      <c r="MK240" s="270"/>
      <c r="ML240" s="270"/>
      <c r="MM240" s="270"/>
      <c r="MN240" s="267"/>
      <c r="MO240" s="267"/>
      <c r="MP240" s="267"/>
      <c r="MQ240" s="267"/>
      <c r="MR240" s="267"/>
      <c r="MS240" s="267"/>
      <c r="MT240" s="270"/>
      <c r="MU240" s="267"/>
      <c r="MV240" s="267"/>
      <c r="MW240" s="267"/>
      <c r="MX240" s="270"/>
      <c r="MY240" s="270"/>
      <c r="NB240" s="270"/>
      <c r="NC240" s="270"/>
      <c r="ND240" s="270"/>
      <c r="NE240" s="270"/>
      <c r="NF240" s="270"/>
      <c r="NG240" s="270"/>
      <c r="NH240" s="270"/>
      <c r="NI240" s="270"/>
      <c r="NJ240" s="270"/>
      <c r="NK240" s="270"/>
      <c r="NL240" s="270"/>
      <c r="NM240" s="270"/>
      <c r="NN240" s="270"/>
      <c r="NO240" s="270"/>
      <c r="NP240" s="270"/>
      <c r="NQ240" s="270"/>
      <c r="NR240" s="270"/>
      <c r="NS240" s="270"/>
      <c r="NT240" s="270"/>
      <c r="NU240" s="267"/>
      <c r="NV240" s="267"/>
      <c r="NW240" s="267"/>
      <c r="NX240" s="267"/>
      <c r="NY240" s="267"/>
      <c r="NZ240" s="267"/>
      <c r="OA240" s="270"/>
      <c r="OB240" s="267"/>
      <c r="OC240" s="267"/>
      <c r="OD240" s="267"/>
      <c r="OE240" s="270"/>
      <c r="OF240" s="270"/>
      <c r="OI240" s="270"/>
      <c r="OJ240" s="270"/>
      <c r="OK240" s="270"/>
      <c r="OL240" s="270"/>
      <c r="OM240" s="270"/>
      <c r="ON240" s="270"/>
      <c r="OO240" s="270"/>
      <c r="OP240" s="270"/>
      <c r="OQ240" s="270"/>
      <c r="OR240" s="270"/>
      <c r="OS240" s="270"/>
      <c r="OT240" s="270"/>
      <c r="OU240" s="270"/>
      <c r="OV240" s="270"/>
      <c r="OW240" s="270"/>
      <c r="OX240" s="270"/>
      <c r="OY240" s="270"/>
      <c r="OZ240" s="270"/>
      <c r="PA240" s="270"/>
      <c r="PB240" s="267"/>
      <c r="PC240" s="267"/>
      <c r="PD240" s="267"/>
      <c r="PE240" s="267"/>
      <c r="PF240" s="267"/>
      <c r="PG240" s="267"/>
      <c r="PH240" s="270"/>
      <c r="PI240" s="267"/>
      <c r="PJ240" s="267"/>
      <c r="PK240" s="267"/>
      <c r="PL240" s="270"/>
      <c r="PM240" s="270"/>
      <c r="PP240" s="270"/>
      <c r="PQ240" s="270"/>
      <c r="PR240" s="270"/>
      <c r="PS240" s="270"/>
      <c r="PT240" s="270"/>
      <c r="PU240" s="270"/>
      <c r="PV240" s="270"/>
      <c r="PW240" s="270"/>
      <c r="PX240" s="270"/>
      <c r="PY240" s="270"/>
      <c r="PZ240" s="270"/>
      <c r="QA240" s="270"/>
      <c r="QB240" s="270"/>
      <c r="QC240" s="270"/>
      <c r="QD240" s="270"/>
      <c r="QE240" s="270"/>
      <c r="QF240" s="270"/>
      <c r="QG240" s="270"/>
      <c r="QH240" s="270"/>
      <c r="QI240" s="267"/>
      <c r="QJ240" s="267"/>
      <c r="QK240" s="267"/>
      <c r="QL240" s="267"/>
      <c r="QM240" s="267"/>
      <c r="QN240" s="267"/>
      <c r="QO240" s="270"/>
      <c r="QP240" s="267"/>
      <c r="QQ240" s="267"/>
      <c r="QR240" s="267"/>
      <c r="QS240" s="270"/>
      <c r="QT240" s="270"/>
      <c r="QU240" s="235"/>
      <c r="QV240" s="235"/>
      <c r="QW240" s="270"/>
      <c r="QX240" s="270"/>
      <c r="QY240" s="270"/>
      <c r="QZ240" s="270"/>
      <c r="RA240" s="270"/>
      <c r="RB240" s="270"/>
      <c r="RC240" s="270"/>
      <c r="RD240" s="270"/>
      <c r="RE240" s="270"/>
      <c r="RF240" s="270"/>
      <c r="RG240" s="270"/>
      <c r="RH240" s="270"/>
      <c r="RI240" s="270"/>
      <c r="RJ240" s="270"/>
      <c r="RK240" s="270"/>
      <c r="RL240" s="270"/>
      <c r="RM240" s="270"/>
      <c r="RN240" s="270"/>
      <c r="RO240" s="270"/>
      <c r="RP240" s="267"/>
      <c r="RQ240" s="267"/>
      <c r="RR240" s="267"/>
      <c r="RS240" s="267"/>
      <c r="RT240" s="267"/>
      <c r="RU240" s="267"/>
      <c r="RV240" s="270"/>
      <c r="RW240" s="267"/>
      <c r="RX240" s="267"/>
      <c r="RY240" s="267"/>
      <c r="RZ240" s="270"/>
      <c r="SA240" s="270"/>
    </row>
    <row r="241" spans="1:16384" ht="15">
      <c r="A241" s="603">
        <f t="shared" si="1028"/>
        <v>229</v>
      </c>
      <c r="B241" s="350" t="s">
        <v>208</v>
      </c>
      <c r="C241" s="351">
        <f>ROUND(C233+C234+C235+C237+C239,-1)</f>
        <v>0</v>
      </c>
      <c r="D241" s="352">
        <f t="shared" ref="D241:AG241" si="1504">ROUND(D233+D234+D235+D237+D239,-1)</f>
        <v>0</v>
      </c>
      <c r="E241" s="352">
        <f t="shared" si="1504"/>
        <v>0</v>
      </c>
      <c r="F241" s="352">
        <f t="shared" si="1504"/>
        <v>0</v>
      </c>
      <c r="G241" s="352">
        <f t="shared" si="1504"/>
        <v>0</v>
      </c>
      <c r="H241" s="352">
        <f t="shared" si="1504"/>
        <v>0</v>
      </c>
      <c r="I241" s="352">
        <f t="shared" ref="I241" si="1505">ROUND(I233+I234+I235+I237+I239,-1)</f>
        <v>0</v>
      </c>
      <c r="J241" s="352">
        <f t="shared" ref="J241:K241" si="1506">ROUND(J233+J234+J235+J237+J239,-1)</f>
        <v>0</v>
      </c>
      <c r="K241" s="352">
        <f t="shared" si="1506"/>
        <v>0</v>
      </c>
      <c r="L241" s="352">
        <f t="shared" si="1504"/>
        <v>0</v>
      </c>
      <c r="M241" s="352">
        <f t="shared" ref="M241:N241" si="1507">ROUND(M233+M234+M235+M237+M239,-1)</f>
        <v>0</v>
      </c>
      <c r="N241" s="352">
        <f t="shared" si="1507"/>
        <v>0</v>
      </c>
      <c r="O241" s="352">
        <f t="shared" ref="O241:P241" si="1508">ROUND(O233+O234+O235+O237+O239,-1)</f>
        <v>0</v>
      </c>
      <c r="P241" s="352">
        <f t="shared" si="1508"/>
        <v>0</v>
      </c>
      <c r="Q241" s="352">
        <f t="shared" si="1504"/>
        <v>0</v>
      </c>
      <c r="R241" s="352">
        <f t="shared" ref="R241:S241" si="1509">ROUND(R233+R234+R235+R237+R239,-1)</f>
        <v>0</v>
      </c>
      <c r="S241" s="352">
        <f t="shared" si="1509"/>
        <v>0</v>
      </c>
      <c r="T241" s="352">
        <f t="shared" si="1504"/>
        <v>0</v>
      </c>
      <c r="U241" s="352">
        <f t="shared" ref="U241:V241" si="1510">ROUND(U233+U234+U235+U237+U239,-1)</f>
        <v>0</v>
      </c>
      <c r="V241" s="352">
        <f t="shared" si="1510"/>
        <v>0</v>
      </c>
      <c r="W241" s="352">
        <f t="shared" si="1504"/>
        <v>0</v>
      </c>
      <c r="X241" s="352">
        <f t="shared" si="1504"/>
        <v>0</v>
      </c>
      <c r="Y241" s="352">
        <f t="shared" si="1504"/>
        <v>0</v>
      </c>
      <c r="Z241" s="352">
        <f t="shared" ref="Z241:AA241" si="1511">ROUND(Z233+Z234+Z235+Z237+Z239,-1)</f>
        <v>0</v>
      </c>
      <c r="AA241" s="352">
        <f t="shared" si="1511"/>
        <v>0</v>
      </c>
      <c r="AB241" s="352">
        <f t="shared" si="1504"/>
        <v>0</v>
      </c>
      <c r="AC241" s="352">
        <f t="shared" ref="AC241:AD241" si="1512">ROUND(AC233+AC234+AC235+AC237+AC239,-1)</f>
        <v>0</v>
      </c>
      <c r="AD241" s="352">
        <f t="shared" si="1512"/>
        <v>0</v>
      </c>
      <c r="AE241" s="352">
        <f t="shared" si="1504"/>
        <v>0</v>
      </c>
      <c r="AF241" s="352">
        <f t="shared" si="1504"/>
        <v>0</v>
      </c>
      <c r="AG241" s="352">
        <f t="shared" si="1504"/>
        <v>0</v>
      </c>
      <c r="AH241" s="353"/>
      <c r="AI241" s="353"/>
      <c r="AJ241" s="354">
        <f>ROUND(AJ233+AJ234+AJ235+AJ237+AJ239,-1)</f>
        <v>0</v>
      </c>
      <c r="AK241" s="352">
        <f t="shared" ref="AK241:BN241" si="1513">ROUND(AK233+AK234+AK235+AK237+AK239,-1)</f>
        <v>0</v>
      </c>
      <c r="AL241" s="352">
        <f t="shared" si="1513"/>
        <v>0</v>
      </c>
      <c r="AM241" s="352">
        <f t="shared" si="1513"/>
        <v>0</v>
      </c>
      <c r="AN241" s="352">
        <f t="shared" ref="AN241" si="1514">ROUND(AN233+AN234+AN235+AN237+AN239,-1)</f>
        <v>0</v>
      </c>
      <c r="AO241" s="352">
        <f t="shared" si="1513"/>
        <v>0</v>
      </c>
      <c r="AP241" s="352">
        <f t="shared" ref="AP241:AR241" si="1515">ROUND(AP233+AP234+AP235+AP237+AP239,-1)</f>
        <v>0</v>
      </c>
      <c r="AQ241" s="352">
        <f t="shared" si="1515"/>
        <v>0</v>
      </c>
      <c r="AR241" s="352">
        <f t="shared" si="1515"/>
        <v>0</v>
      </c>
      <c r="AS241" s="352">
        <f t="shared" si="1513"/>
        <v>0</v>
      </c>
      <c r="AT241" s="352">
        <f t="shared" si="1513"/>
        <v>0</v>
      </c>
      <c r="AU241" s="352">
        <f t="shared" si="1513"/>
        <v>0</v>
      </c>
      <c r="AV241" s="352">
        <f t="shared" ref="AV241:AX241" si="1516">ROUND(AV233+AV234+AV235+AV237+AV239,-1)</f>
        <v>0</v>
      </c>
      <c r="AW241" s="352">
        <f t="shared" si="1516"/>
        <v>0</v>
      </c>
      <c r="AX241" s="352">
        <f t="shared" si="1516"/>
        <v>0</v>
      </c>
      <c r="AY241" s="352">
        <f t="shared" si="1513"/>
        <v>0</v>
      </c>
      <c r="AZ241" s="352">
        <f t="shared" ref="AZ241:BA241" si="1517">ROUND(AZ233+AZ234+AZ235+AZ237+AZ239,-1)</f>
        <v>0</v>
      </c>
      <c r="BA241" s="352">
        <f t="shared" si="1517"/>
        <v>0</v>
      </c>
      <c r="BB241" s="352">
        <f t="shared" si="1513"/>
        <v>0</v>
      </c>
      <c r="BC241" s="352">
        <f t="shared" si="1513"/>
        <v>0</v>
      </c>
      <c r="BD241" s="352">
        <f t="shared" si="1513"/>
        <v>0</v>
      </c>
      <c r="BE241" s="352">
        <f t="shared" si="1513"/>
        <v>0</v>
      </c>
      <c r="BF241" s="352">
        <f t="shared" si="1513"/>
        <v>0</v>
      </c>
      <c r="BG241" s="352">
        <f t="shared" si="1513"/>
        <v>0</v>
      </c>
      <c r="BH241" s="352">
        <f t="shared" si="1513"/>
        <v>0</v>
      </c>
      <c r="BI241" s="352">
        <f t="shared" si="1513"/>
        <v>0</v>
      </c>
      <c r="BJ241" s="352">
        <f t="shared" si="1513"/>
        <v>0</v>
      </c>
      <c r="BK241" s="352">
        <f t="shared" si="1513"/>
        <v>0</v>
      </c>
      <c r="BL241" s="352">
        <f t="shared" si="1513"/>
        <v>0</v>
      </c>
      <c r="BM241" s="352">
        <f t="shared" si="1513"/>
        <v>0</v>
      </c>
      <c r="BN241" s="352">
        <f t="shared" si="1513"/>
        <v>0</v>
      </c>
      <c r="BO241" s="353"/>
      <c r="BP241" s="353"/>
      <c r="BQ241" s="354">
        <f>ROUND(BQ233+BQ234+BQ235+BQ237+BQ239,-1)</f>
        <v>0</v>
      </c>
      <c r="BR241" s="352">
        <f t="shared" ref="BR241:CU241" si="1518">ROUND(BR233+BR234+BR235+BR237+BR239,-1)</f>
        <v>0</v>
      </c>
      <c r="BS241" s="352">
        <f t="shared" ref="BS241:BW241" si="1519">ROUND(BS233+BS234+BS235+BS237+BS239,-1)</f>
        <v>0</v>
      </c>
      <c r="BT241" s="352">
        <f t="shared" si="1519"/>
        <v>0</v>
      </c>
      <c r="BU241" s="352">
        <f t="shared" si="1519"/>
        <v>0</v>
      </c>
      <c r="BV241" s="352">
        <f t="shared" si="1519"/>
        <v>0</v>
      </c>
      <c r="BW241" s="352">
        <f t="shared" si="1519"/>
        <v>0</v>
      </c>
      <c r="BX241" s="352">
        <f t="shared" si="1518"/>
        <v>0</v>
      </c>
      <c r="BY241" s="352">
        <f t="shared" si="1518"/>
        <v>0</v>
      </c>
      <c r="BZ241" s="352">
        <f t="shared" ref="BZ241" si="1520">ROUND(BZ233+BZ234+BZ235+BZ237+BZ239,-1)</f>
        <v>0</v>
      </c>
      <c r="CA241" s="352">
        <f t="shared" ref="CA241:CB241" si="1521">ROUND(CA233+CA234+CA235+CA237+CA239,-1)</f>
        <v>0</v>
      </c>
      <c r="CB241" s="352">
        <f t="shared" si="1521"/>
        <v>0</v>
      </c>
      <c r="CC241" s="352">
        <f t="shared" si="1518"/>
        <v>0</v>
      </c>
      <c r="CD241" s="352">
        <f t="shared" si="1518"/>
        <v>0</v>
      </c>
      <c r="CE241" s="352">
        <f t="shared" ref="CE241" si="1522">ROUND(CE233+CE234+CE235+CE237+CE239,-1)</f>
        <v>0</v>
      </c>
      <c r="CF241" s="352">
        <f t="shared" ref="CF241:CH241" si="1523">ROUND(CF233+CF234+CF235+CF237+CF239,-1)</f>
        <v>0</v>
      </c>
      <c r="CG241" s="352">
        <f t="shared" si="1518"/>
        <v>0</v>
      </c>
      <c r="CH241" s="352">
        <f t="shared" si="1523"/>
        <v>0</v>
      </c>
      <c r="CI241" s="352">
        <f t="shared" si="1518"/>
        <v>0</v>
      </c>
      <c r="CJ241" s="352">
        <f t="shared" si="1518"/>
        <v>0</v>
      </c>
      <c r="CK241" s="352">
        <f t="shared" si="1518"/>
        <v>0</v>
      </c>
      <c r="CL241" s="352">
        <f t="shared" si="1518"/>
        <v>0</v>
      </c>
      <c r="CM241" s="352">
        <f t="shared" si="1518"/>
        <v>0</v>
      </c>
      <c r="CN241" s="352">
        <f t="shared" si="1518"/>
        <v>0</v>
      </c>
      <c r="CO241" s="352">
        <f t="shared" si="1518"/>
        <v>0</v>
      </c>
      <c r="CP241" s="352">
        <f t="shared" si="1518"/>
        <v>0</v>
      </c>
      <c r="CQ241" s="352">
        <f t="shared" si="1518"/>
        <v>0</v>
      </c>
      <c r="CR241" s="352">
        <f t="shared" si="1518"/>
        <v>0</v>
      </c>
      <c r="CS241" s="352">
        <f t="shared" si="1518"/>
        <v>0</v>
      </c>
      <c r="CT241" s="352" t="e">
        <f t="shared" si="1518"/>
        <v>#REF!</v>
      </c>
      <c r="CU241" s="352">
        <f t="shared" si="1518"/>
        <v>0</v>
      </c>
      <c r="CV241" s="353"/>
      <c r="CW241" s="353"/>
      <c r="CX241" s="354">
        <f>ROUND(CX233+CX234+CX235+CX237+CX239,-1)</f>
        <v>0</v>
      </c>
      <c r="CY241" s="352">
        <f t="shared" ref="CY241:EB241" si="1524">ROUND(CY233+CY234+CY235+CY237+CY239,-1)</f>
        <v>0</v>
      </c>
      <c r="CZ241" s="352">
        <f t="shared" si="1524"/>
        <v>0</v>
      </c>
      <c r="DA241" s="352">
        <f t="shared" si="1524"/>
        <v>0</v>
      </c>
      <c r="DB241" s="352">
        <f t="shared" si="1524"/>
        <v>0</v>
      </c>
      <c r="DC241" s="352">
        <f t="shared" si="1524"/>
        <v>0</v>
      </c>
      <c r="DD241" s="352">
        <f t="shared" ref="DD241:DG241" si="1525">ROUND(DD233+DD234+DD235+DD237+DD239,-1)</f>
        <v>0</v>
      </c>
      <c r="DE241" s="352">
        <f t="shared" si="1525"/>
        <v>0</v>
      </c>
      <c r="DF241" s="352">
        <f t="shared" si="1525"/>
        <v>0</v>
      </c>
      <c r="DG241" s="352">
        <f t="shared" si="1525"/>
        <v>0</v>
      </c>
      <c r="DH241" s="352">
        <f t="shared" si="1524"/>
        <v>0</v>
      </c>
      <c r="DI241" s="352">
        <f t="shared" si="1524"/>
        <v>0</v>
      </c>
      <c r="DJ241" s="352">
        <f t="shared" ref="DJ241:DK241" si="1526">ROUND(DJ233+DJ234+DJ235+DJ237+DJ239,-1)</f>
        <v>0</v>
      </c>
      <c r="DK241" s="352">
        <f t="shared" si="1526"/>
        <v>0</v>
      </c>
      <c r="DL241" s="352">
        <f t="shared" ref="DL241" si="1527">ROUND(DL233+DL234+DL235+DL237+DL239,-1)</f>
        <v>0</v>
      </c>
      <c r="DM241" s="352">
        <f t="shared" ref="DM241:DO241" si="1528">ROUND(DM233+DM234+DM235+DM237+DM239,-1)</f>
        <v>0</v>
      </c>
      <c r="DN241" s="352">
        <f t="shared" si="1524"/>
        <v>0</v>
      </c>
      <c r="DO241" s="352">
        <f t="shared" si="1528"/>
        <v>0</v>
      </c>
      <c r="DP241" s="352">
        <f t="shared" si="1524"/>
        <v>0</v>
      </c>
      <c r="DQ241" s="352">
        <f t="shared" si="1524"/>
        <v>0</v>
      </c>
      <c r="DR241" s="352">
        <f t="shared" si="1524"/>
        <v>0</v>
      </c>
      <c r="DS241" s="352">
        <f t="shared" si="1524"/>
        <v>0</v>
      </c>
      <c r="DT241" s="352">
        <f t="shared" si="1524"/>
        <v>0</v>
      </c>
      <c r="DU241" s="352">
        <f t="shared" si="1524"/>
        <v>0</v>
      </c>
      <c r="DV241" s="352">
        <f t="shared" si="1524"/>
        <v>0</v>
      </c>
      <c r="DW241" s="352">
        <f t="shared" si="1524"/>
        <v>0</v>
      </c>
      <c r="DX241" s="352">
        <f t="shared" si="1524"/>
        <v>0</v>
      </c>
      <c r="DY241" s="352">
        <f t="shared" si="1524"/>
        <v>0</v>
      </c>
      <c r="DZ241" s="352">
        <f t="shared" si="1524"/>
        <v>0</v>
      </c>
      <c r="EA241" s="352" t="e">
        <f t="shared" si="1524"/>
        <v>#REF!</v>
      </c>
      <c r="EB241" s="352">
        <f t="shared" si="1524"/>
        <v>0</v>
      </c>
      <c r="EC241" s="353"/>
      <c r="ED241" s="353"/>
      <c r="EE241" s="354">
        <f>ROUND(EE233+EE234+EE235+EE237+EE239,-1)</f>
        <v>0</v>
      </c>
      <c r="EF241" s="352">
        <f t="shared" ref="EF241:FI241" si="1529">ROUND(EF233+EF234+EF235+EF237+EF239,-1)</f>
        <v>0</v>
      </c>
      <c r="EG241" s="352">
        <f t="shared" si="1529"/>
        <v>0</v>
      </c>
      <c r="EH241" s="352">
        <f t="shared" si="1529"/>
        <v>0</v>
      </c>
      <c r="EI241" s="352">
        <f t="shared" si="1529"/>
        <v>0</v>
      </c>
      <c r="EJ241" s="352">
        <f t="shared" si="1529"/>
        <v>0</v>
      </c>
      <c r="EK241" s="352">
        <f t="shared" ref="EK241:EN241" si="1530">ROUND(EK233+EK234+EK235+EK237+EK239,-1)</f>
        <v>0</v>
      </c>
      <c r="EL241" s="352">
        <f t="shared" si="1530"/>
        <v>0</v>
      </c>
      <c r="EM241" s="352">
        <f t="shared" si="1530"/>
        <v>0</v>
      </c>
      <c r="EN241" s="352">
        <f t="shared" si="1530"/>
        <v>0</v>
      </c>
      <c r="EO241" s="352">
        <f t="shared" si="1529"/>
        <v>0</v>
      </c>
      <c r="EP241" s="352">
        <f t="shared" si="1529"/>
        <v>0</v>
      </c>
      <c r="EQ241" s="352">
        <f t="shared" si="1529"/>
        <v>0</v>
      </c>
      <c r="ER241" s="352">
        <f t="shared" ref="ER241" si="1531">ROUND(ER233+ER234+ER235+ER237+ER239,-1)</f>
        <v>0</v>
      </c>
      <c r="ES241" s="352">
        <f t="shared" ref="ES241:EU241" si="1532">ROUND(ES233+ES234+ES235+ES237+ES239,-1)</f>
        <v>0</v>
      </c>
      <c r="ET241" s="352">
        <f t="shared" si="1532"/>
        <v>0</v>
      </c>
      <c r="EU241" s="352">
        <f t="shared" si="1532"/>
        <v>0</v>
      </c>
      <c r="EV241" s="352">
        <f t="shared" si="1529"/>
        <v>0</v>
      </c>
      <c r="EW241" s="352">
        <f t="shared" si="1529"/>
        <v>0</v>
      </c>
      <c r="EX241" s="352">
        <f t="shared" si="1529"/>
        <v>0</v>
      </c>
      <c r="EY241" s="352">
        <f t="shared" si="1529"/>
        <v>0</v>
      </c>
      <c r="EZ241" s="352">
        <f t="shared" si="1529"/>
        <v>0</v>
      </c>
      <c r="FA241" s="352">
        <f t="shared" si="1529"/>
        <v>0</v>
      </c>
      <c r="FB241" s="352">
        <f t="shared" si="1529"/>
        <v>0</v>
      </c>
      <c r="FC241" s="352">
        <f t="shared" si="1529"/>
        <v>0</v>
      </c>
      <c r="FD241" s="352">
        <f t="shared" si="1529"/>
        <v>0</v>
      </c>
      <c r="FE241" s="352">
        <f t="shared" si="1529"/>
        <v>0</v>
      </c>
      <c r="FF241" s="352">
        <f t="shared" si="1529"/>
        <v>0</v>
      </c>
      <c r="FG241" s="352">
        <f t="shared" si="1529"/>
        <v>0</v>
      </c>
      <c r="FH241" s="352" t="e">
        <f t="shared" si="1529"/>
        <v>#REF!</v>
      </c>
      <c r="FI241" s="352">
        <f t="shared" si="1529"/>
        <v>0</v>
      </c>
      <c r="FJ241" s="353"/>
      <c r="FK241" s="353"/>
      <c r="FL241" s="354">
        <f>ROUND(FL233+FL234+FL235+FL237+FL239,-1)</f>
        <v>0</v>
      </c>
      <c r="FM241" s="352">
        <f t="shared" ref="FM241:GB241" si="1533">ROUND(FM233+FM234+FM235+FM237+FM239,-1)</f>
        <v>0</v>
      </c>
      <c r="FN241" s="352">
        <f t="shared" si="1533"/>
        <v>0</v>
      </c>
      <c r="FO241" s="352">
        <f t="shared" si="1533"/>
        <v>0</v>
      </c>
      <c r="FP241" s="352">
        <f t="shared" si="1533"/>
        <v>0</v>
      </c>
      <c r="FQ241" s="352">
        <f t="shared" si="1533"/>
        <v>0</v>
      </c>
      <c r="FR241" s="352">
        <f t="shared" ref="FR241:FU241" si="1534">ROUND(FR233+FR234+FR235+FR237+FR239,-1)</f>
        <v>0</v>
      </c>
      <c r="FS241" s="352">
        <f t="shared" si="1534"/>
        <v>0</v>
      </c>
      <c r="FT241" s="352">
        <f t="shared" si="1534"/>
        <v>0</v>
      </c>
      <c r="FU241" s="352">
        <f t="shared" si="1534"/>
        <v>0</v>
      </c>
      <c r="FV241" s="352">
        <f t="shared" si="1533"/>
        <v>0</v>
      </c>
      <c r="FW241" s="352">
        <f t="shared" si="1533"/>
        <v>0</v>
      </c>
      <c r="FX241" s="352">
        <f t="shared" ref="FX241:FY241" si="1535">ROUND(FX233+FX234+FX235+FX237+FX239,-1)</f>
        <v>0</v>
      </c>
      <c r="FY241" s="352">
        <f t="shared" si="1535"/>
        <v>0</v>
      </c>
      <c r="FZ241" s="352">
        <f t="shared" ref="FZ241:GA241" si="1536">ROUND(FZ233+FZ234+FZ235+FZ237+FZ239,-1)</f>
        <v>0</v>
      </c>
      <c r="GA241" s="352">
        <f t="shared" si="1536"/>
        <v>0</v>
      </c>
      <c r="GB241" s="352">
        <f t="shared" si="1533"/>
        <v>0</v>
      </c>
      <c r="GC241" s="352">
        <f t="shared" ref="GC241:GP241" si="1537">ROUND(GC233+GC234+GC235+GC237+GC239,-1)</f>
        <v>0</v>
      </c>
      <c r="GD241" s="352">
        <f t="shared" si="1537"/>
        <v>0</v>
      </c>
      <c r="GE241" s="352">
        <f t="shared" si="1537"/>
        <v>0</v>
      </c>
      <c r="GF241" s="352">
        <f t="shared" si="1537"/>
        <v>0</v>
      </c>
      <c r="GG241" s="352">
        <f t="shared" si="1537"/>
        <v>0</v>
      </c>
      <c r="GH241" s="352">
        <f t="shared" si="1537"/>
        <v>0</v>
      </c>
      <c r="GI241" s="352">
        <f t="shared" ref="GI241" si="1538">ROUND(GI233+GI234+GI235+GI237+GI239,-1)</f>
        <v>0</v>
      </c>
      <c r="GJ241" s="352">
        <f t="shared" si="1537"/>
        <v>0</v>
      </c>
      <c r="GK241" s="352">
        <f t="shared" si="1537"/>
        <v>0</v>
      </c>
      <c r="GL241" s="352">
        <f t="shared" si="1537"/>
        <v>0</v>
      </c>
      <c r="GM241" s="352">
        <f t="shared" si="1537"/>
        <v>0</v>
      </c>
      <c r="GN241" s="352">
        <f t="shared" si="1537"/>
        <v>0</v>
      </c>
      <c r="GO241" s="352" t="e">
        <f t="shared" si="1537"/>
        <v>#VALUE!</v>
      </c>
      <c r="GP241" s="352">
        <f t="shared" si="1537"/>
        <v>0</v>
      </c>
      <c r="GQ241" s="353"/>
      <c r="GR241" s="353"/>
      <c r="GS241" s="352"/>
      <c r="GT241" s="352"/>
      <c r="GU241" s="352"/>
      <c r="GV241" s="352"/>
      <c r="GW241" s="352"/>
      <c r="GX241" s="352"/>
      <c r="GY241" s="352"/>
      <c r="GZ241" s="352"/>
      <c r="HA241" s="352"/>
      <c r="HB241" s="352"/>
      <c r="HC241" s="352"/>
      <c r="HD241" s="352"/>
      <c r="HE241" s="352"/>
      <c r="HF241" s="352"/>
      <c r="HG241" s="352"/>
      <c r="HH241" s="352"/>
      <c r="HI241" s="352"/>
      <c r="HJ241" s="352"/>
      <c r="HK241" s="352"/>
      <c r="HL241" s="352"/>
      <c r="HM241" s="352"/>
      <c r="HN241" s="352"/>
      <c r="HO241" s="352"/>
      <c r="HP241" s="352"/>
      <c r="HQ241" s="352"/>
      <c r="HR241" s="352"/>
      <c r="HS241" s="352"/>
      <c r="HT241" s="352"/>
      <c r="HU241" s="352"/>
      <c r="HV241" s="352"/>
      <c r="HW241" s="352"/>
      <c r="HX241" s="355"/>
      <c r="HY241" s="355"/>
      <c r="HZ241" s="352">
        <f t="shared" ref="HZ241:ID241" si="1539">SUM(HZ233:HZ240)</f>
        <v>-117425300.403</v>
      </c>
      <c r="IA241" s="352">
        <f t="shared" si="1539"/>
        <v>-114497315.403</v>
      </c>
      <c r="IB241" s="352">
        <f t="shared" si="1539"/>
        <v>0</v>
      </c>
      <c r="IC241" s="352">
        <f t="shared" si="1539"/>
        <v>-86203359.48300004</v>
      </c>
      <c r="ID241" s="352">
        <f t="shared" si="1539"/>
        <v>0</v>
      </c>
      <c r="IE241" s="352">
        <f>SUM(IE233:IE240)</f>
        <v>5809400.8169999719</v>
      </c>
      <c r="IF241" s="352">
        <f t="shared" ref="IF241:JD241" si="1540">SUM(IF233:IF240)</f>
        <v>0</v>
      </c>
      <c r="IG241" s="352">
        <f t="shared" si="1540"/>
        <v>0</v>
      </c>
      <c r="IH241" s="352">
        <f t="shared" si="1540"/>
        <v>0</v>
      </c>
      <c r="II241" s="352">
        <f>SUM(II233:II240)</f>
        <v>2126461665.066</v>
      </c>
      <c r="IJ241" s="352">
        <f t="shared" si="1540"/>
        <v>0</v>
      </c>
      <c r="IK241" s="352">
        <f t="shared" si="1540"/>
        <v>0</v>
      </c>
      <c r="IL241" s="352">
        <f t="shared" si="1540"/>
        <v>0</v>
      </c>
      <c r="IM241" s="352">
        <f t="shared" si="1540"/>
        <v>0</v>
      </c>
      <c r="IN241" s="352">
        <f t="shared" si="1540"/>
        <v>3456748.0659999847</v>
      </c>
      <c r="IO241" s="352">
        <f t="shared" si="1540"/>
        <v>0</v>
      </c>
      <c r="IP241" s="352">
        <f t="shared" si="1540"/>
        <v>0</v>
      </c>
      <c r="IQ241" s="352">
        <f t="shared" si="1540"/>
        <v>0</v>
      </c>
      <c r="IR241" s="352">
        <f t="shared" si="1540"/>
        <v>0</v>
      </c>
      <c r="IS241" s="352">
        <f t="shared" si="1540"/>
        <v>0</v>
      </c>
      <c r="IT241" s="352">
        <f t="shared" si="1540"/>
        <v>0</v>
      </c>
      <c r="IU241" s="352">
        <f t="shared" si="1540"/>
        <v>0</v>
      </c>
      <c r="IV241" s="352">
        <f t="shared" si="1540"/>
        <v>0</v>
      </c>
      <c r="IW241" s="352">
        <f t="shared" si="1540"/>
        <v>0</v>
      </c>
      <c r="IX241" s="352">
        <f t="shared" si="1540"/>
        <v>0</v>
      </c>
      <c r="IY241" s="352">
        <f t="shared" si="1540"/>
        <v>0</v>
      </c>
      <c r="IZ241" s="352">
        <f t="shared" si="1540"/>
        <v>0</v>
      </c>
      <c r="JA241" s="352">
        <f t="shared" si="1540"/>
        <v>0</v>
      </c>
      <c r="JB241" s="352">
        <f t="shared" si="1540"/>
        <v>0</v>
      </c>
      <c r="JC241" s="356">
        <f t="shared" si="1540"/>
        <v>0</v>
      </c>
      <c r="JD241" s="352">
        <f t="shared" ca="1" si="1540"/>
        <v>-355661826.52166998</v>
      </c>
      <c r="JE241" s="234"/>
      <c r="JG241" s="352">
        <f t="shared" ref="JG241:JI241" si="1541">SUM(JG233:JG240)</f>
        <v>-2658560.8104000092</v>
      </c>
      <c r="JH241" s="352">
        <f t="shared" si="1541"/>
        <v>-4385678.8104000092</v>
      </c>
      <c r="JI241" s="352">
        <f t="shared" si="1541"/>
        <v>0</v>
      </c>
      <c r="JJ241" s="352">
        <f>SUM(JJ233:JJ240)</f>
        <v>92154825</v>
      </c>
      <c r="JK241" s="352">
        <f t="shared" ref="JK241:JM241" si="1542">SUM(JK233:JK240)</f>
        <v>0</v>
      </c>
      <c r="JL241" s="352">
        <f t="shared" si="1542"/>
        <v>89193733.690500021</v>
      </c>
      <c r="JM241" s="352">
        <f t="shared" si="1542"/>
        <v>0</v>
      </c>
      <c r="JN241" s="352">
        <f t="shared" ref="JN241" si="1543">SUM(JN233:JN240)</f>
        <v>0</v>
      </c>
      <c r="JO241" s="352">
        <f t="shared" ref="JO241" si="1544">SUM(JO233:JO240)</f>
        <v>0</v>
      </c>
      <c r="JP241" s="352">
        <f t="shared" ref="JP241" si="1545">SUM(JP233:JP240)</f>
        <v>0</v>
      </c>
      <c r="JQ241" s="352">
        <f t="shared" ref="JQ241" si="1546">SUM(JQ233:JQ240)</f>
        <v>0</v>
      </c>
      <c r="JR241" s="352">
        <f t="shared" ref="JR241" si="1547">SUM(JR233:JR240)</f>
        <v>0</v>
      </c>
      <c r="JS241" s="352">
        <f t="shared" ref="JS241" si="1548">SUM(JS233:JS240)</f>
        <v>0</v>
      </c>
      <c r="JT241" s="352">
        <f t="shared" ref="JT241" si="1549">SUM(JT233:JT240)</f>
        <v>0</v>
      </c>
      <c r="JU241" s="352">
        <f t="shared" ref="JU241" si="1550">SUM(JU233:JU240)</f>
        <v>0</v>
      </c>
      <c r="JV241" s="352">
        <f t="shared" ref="JV241" si="1551">SUM(JV233:JV240)</f>
        <v>0</v>
      </c>
      <c r="JW241" s="352">
        <f t="shared" ref="JW241" si="1552">SUM(JW233:JW240)</f>
        <v>0</v>
      </c>
      <c r="JX241" s="352">
        <f t="shared" ref="JX241" si="1553">SUM(JX233:JX240)</f>
        <v>0</v>
      </c>
      <c r="JY241" s="352">
        <f t="shared" ref="JY241" si="1554">SUM(JY233:JY240)</f>
        <v>0</v>
      </c>
      <c r="JZ241" s="352">
        <f t="shared" ref="JZ241" si="1555">SUM(JZ233:JZ240)</f>
        <v>0</v>
      </c>
      <c r="KA241" s="352">
        <f t="shared" ref="KA241" si="1556">SUM(KA233:KA240)</f>
        <v>0</v>
      </c>
      <c r="KB241" s="352">
        <f t="shared" ref="KB241" si="1557">SUM(KB233:KB240)</f>
        <v>0</v>
      </c>
      <c r="KC241" s="352">
        <f t="shared" ref="KC241" si="1558">SUM(KC233:KC240)</f>
        <v>0</v>
      </c>
      <c r="KD241" s="352">
        <f t="shared" ref="KD241" si="1559">SUM(KD233:KD240)</f>
        <v>0</v>
      </c>
      <c r="KE241" s="352">
        <f t="shared" ref="KE241" si="1560">SUM(KE233:KE240)</f>
        <v>0</v>
      </c>
      <c r="KF241" s="352">
        <f t="shared" ref="KF241" si="1561">SUM(KF233:KF240)</f>
        <v>0</v>
      </c>
      <c r="KG241" s="352">
        <f t="shared" ref="KG241" si="1562">SUM(KG233:KG240)</f>
        <v>0</v>
      </c>
      <c r="KH241" s="352">
        <f t="shared" ref="KH241" si="1563">SUM(KH233:KH240)</f>
        <v>0</v>
      </c>
      <c r="KI241" s="352">
        <f t="shared" ref="KI241" si="1564">SUM(KI233:KI240)</f>
        <v>0</v>
      </c>
      <c r="KJ241" s="352">
        <f t="shared" ref="KJ241" si="1565">SUM(KJ233:KJ240)</f>
        <v>0</v>
      </c>
      <c r="KK241" s="352">
        <f t="shared" ref="KK241:MV241" si="1566">SUM(KK233:KK240)</f>
        <v>4610709.4016538262</v>
      </c>
      <c r="KL241" s="234"/>
      <c r="KN241" s="352">
        <f t="shared" si="1566"/>
        <v>-27687552.008249998</v>
      </c>
      <c r="KO241" s="352">
        <f t="shared" si="1566"/>
        <v>-183585449.66725001</v>
      </c>
      <c r="KP241" s="352">
        <f t="shared" si="1566"/>
        <v>0</v>
      </c>
      <c r="KQ241" s="352">
        <f t="shared" si="1566"/>
        <v>3172016.6407499909</v>
      </c>
      <c r="KR241" s="352">
        <f t="shared" si="1566"/>
        <v>0</v>
      </c>
      <c r="KS241" s="352">
        <f>SUM(KS233:KS240)-960</f>
        <v>0</v>
      </c>
      <c r="KT241" s="352">
        <f t="shared" si="1566"/>
        <v>0</v>
      </c>
      <c r="KU241" s="352">
        <f t="shared" si="1566"/>
        <v>0</v>
      </c>
      <c r="KV241" s="352">
        <f t="shared" si="1566"/>
        <v>0</v>
      </c>
      <c r="KW241" s="352">
        <f t="shared" si="1566"/>
        <v>0</v>
      </c>
      <c r="KX241" s="352">
        <f t="shared" si="1566"/>
        <v>0</v>
      </c>
      <c r="KY241" s="352">
        <f t="shared" si="1566"/>
        <v>0</v>
      </c>
      <c r="KZ241" s="352">
        <f t="shared" si="1566"/>
        <v>0</v>
      </c>
      <c r="LA241" s="352">
        <f t="shared" si="1566"/>
        <v>0</v>
      </c>
      <c r="LB241" s="352">
        <f t="shared" si="1566"/>
        <v>0</v>
      </c>
      <c r="LC241" s="352">
        <f t="shared" si="1566"/>
        <v>0</v>
      </c>
      <c r="LD241" s="352">
        <f t="shared" si="1566"/>
        <v>0</v>
      </c>
      <c r="LE241" s="352">
        <f t="shared" si="1566"/>
        <v>0</v>
      </c>
      <c r="LF241" s="352">
        <f t="shared" si="1566"/>
        <v>0</v>
      </c>
      <c r="LG241" s="352">
        <f t="shared" si="1566"/>
        <v>0</v>
      </c>
      <c r="LH241" s="352">
        <f t="shared" si="1566"/>
        <v>0</v>
      </c>
      <c r="LI241" s="352">
        <f t="shared" si="1566"/>
        <v>0</v>
      </c>
      <c r="LJ241" s="352">
        <f t="shared" si="1566"/>
        <v>0</v>
      </c>
      <c r="LK241" s="352">
        <f t="shared" si="1566"/>
        <v>0</v>
      </c>
      <c r="LL241" s="352">
        <f t="shared" si="1566"/>
        <v>0</v>
      </c>
      <c r="LM241" s="352">
        <f t="shared" si="1566"/>
        <v>0</v>
      </c>
      <c r="LN241" s="352">
        <f t="shared" si="1566"/>
        <v>0</v>
      </c>
      <c r="LO241" s="352">
        <f t="shared" si="1566"/>
        <v>0</v>
      </c>
      <c r="LP241" s="352">
        <f t="shared" si="1566"/>
        <v>0</v>
      </c>
      <c r="LQ241" s="352">
        <f t="shared" si="1566"/>
        <v>0</v>
      </c>
      <c r="LR241" s="352">
        <f t="shared" si="1566"/>
        <v>20293125</v>
      </c>
      <c r="LU241" s="352">
        <f t="shared" si="1566"/>
        <v>-6656765.5410000086</v>
      </c>
      <c r="LV241" s="352">
        <f t="shared" si="1566"/>
        <v>-15380400.541000009</v>
      </c>
      <c r="LW241" s="352">
        <f t="shared" si="1566"/>
        <v>0</v>
      </c>
      <c r="LX241" s="352">
        <f t="shared" si="1566"/>
        <v>176974991.69949996</v>
      </c>
      <c r="LY241" s="352">
        <f t="shared" si="1566"/>
        <v>0</v>
      </c>
      <c r="LZ241" s="352">
        <f t="shared" si="1566"/>
        <v>239516202.91131994</v>
      </c>
      <c r="MA241" s="352">
        <f t="shared" si="1566"/>
        <v>0</v>
      </c>
      <c r="MB241" s="352">
        <f t="shared" si="1566"/>
        <v>0</v>
      </c>
      <c r="MC241" s="352">
        <f t="shared" si="1566"/>
        <v>0</v>
      </c>
      <c r="MD241" s="352">
        <f t="shared" si="1566"/>
        <v>0</v>
      </c>
      <c r="ME241" s="352">
        <f t="shared" si="1566"/>
        <v>0</v>
      </c>
      <c r="MF241" s="352">
        <f t="shared" si="1566"/>
        <v>0</v>
      </c>
      <c r="MG241" s="352">
        <f t="shared" si="1566"/>
        <v>0</v>
      </c>
      <c r="MH241" s="352">
        <f t="shared" si="1566"/>
        <v>0</v>
      </c>
      <c r="MI241" s="352">
        <f t="shared" si="1566"/>
        <v>0</v>
      </c>
      <c r="MJ241" s="352">
        <f t="shared" si="1566"/>
        <v>0</v>
      </c>
      <c r="MK241" s="352">
        <f t="shared" si="1566"/>
        <v>0</v>
      </c>
      <c r="ML241" s="352">
        <f t="shared" si="1566"/>
        <v>0</v>
      </c>
      <c r="MM241" s="352">
        <f t="shared" si="1566"/>
        <v>0</v>
      </c>
      <c r="MN241" s="352">
        <f t="shared" si="1566"/>
        <v>0</v>
      </c>
      <c r="MO241" s="352">
        <f t="shared" si="1566"/>
        <v>0</v>
      </c>
      <c r="MP241" s="352">
        <f t="shared" si="1566"/>
        <v>0</v>
      </c>
      <c r="MQ241" s="352">
        <f t="shared" si="1566"/>
        <v>0</v>
      </c>
      <c r="MR241" s="352">
        <f t="shared" si="1566"/>
        <v>0</v>
      </c>
      <c r="MS241" s="352">
        <f t="shared" si="1566"/>
        <v>0</v>
      </c>
      <c r="MT241" s="352">
        <f t="shared" si="1566"/>
        <v>0</v>
      </c>
      <c r="MU241" s="352">
        <f t="shared" si="1566"/>
        <v>0</v>
      </c>
      <c r="MV241" s="352">
        <f t="shared" si="1566"/>
        <v>0</v>
      </c>
      <c r="MW241" s="352">
        <f t="shared" ref="MW241:MY241" si="1567">SUM(MW233:MW240)</f>
        <v>0</v>
      </c>
      <c r="MX241" s="352">
        <f t="shared" si="1567"/>
        <v>0</v>
      </c>
      <c r="MY241" s="352">
        <f t="shared" si="1567"/>
        <v>100738510.91131994</v>
      </c>
      <c r="NB241" s="352">
        <f t="shared" ref="NB241:OF241" si="1568">SUM(NB233:NB240)</f>
        <v>-27070515.496000051</v>
      </c>
      <c r="NC241" s="352">
        <f t="shared" si="1568"/>
        <v>0</v>
      </c>
      <c r="ND241" s="352">
        <f t="shared" si="1568"/>
        <v>0</v>
      </c>
      <c r="NE241" s="352">
        <f t="shared" si="1568"/>
        <v>55298046.993999958</v>
      </c>
      <c r="NF241" s="352">
        <f t="shared" si="1568"/>
        <v>0</v>
      </c>
      <c r="NG241" s="352">
        <f t="shared" si="1568"/>
        <v>0</v>
      </c>
      <c r="NH241" s="352">
        <f t="shared" si="1568"/>
        <v>0</v>
      </c>
      <c r="NI241" s="352">
        <f t="shared" si="1568"/>
        <v>0</v>
      </c>
      <c r="NJ241" s="352">
        <f t="shared" si="1568"/>
        <v>0</v>
      </c>
      <c r="NK241" s="352">
        <f t="shared" si="1568"/>
        <v>0</v>
      </c>
      <c r="NL241" s="352">
        <f t="shared" si="1568"/>
        <v>0</v>
      </c>
      <c r="NM241" s="352">
        <f t="shared" si="1568"/>
        <v>0</v>
      </c>
      <c r="NN241" s="352">
        <f t="shared" si="1568"/>
        <v>0</v>
      </c>
      <c r="NO241" s="352">
        <f t="shared" si="1568"/>
        <v>0</v>
      </c>
      <c r="NP241" s="352">
        <f t="shared" si="1568"/>
        <v>0</v>
      </c>
      <c r="NQ241" s="352">
        <f t="shared" si="1568"/>
        <v>0</v>
      </c>
      <c r="NR241" s="352">
        <f t="shared" si="1568"/>
        <v>0</v>
      </c>
      <c r="NS241" s="352">
        <f t="shared" si="1568"/>
        <v>0</v>
      </c>
      <c r="NT241" s="352">
        <f t="shared" si="1568"/>
        <v>0</v>
      </c>
      <c r="NU241" s="352">
        <f t="shared" si="1568"/>
        <v>0</v>
      </c>
      <c r="NV241" s="352">
        <f t="shared" si="1568"/>
        <v>0</v>
      </c>
      <c r="NW241" s="352">
        <f t="shared" si="1568"/>
        <v>0</v>
      </c>
      <c r="NX241" s="352">
        <f t="shared" si="1568"/>
        <v>0</v>
      </c>
      <c r="NY241" s="352">
        <f t="shared" si="1568"/>
        <v>0</v>
      </c>
      <c r="NZ241" s="352">
        <f t="shared" si="1568"/>
        <v>0</v>
      </c>
      <c r="OA241" s="352">
        <f t="shared" si="1568"/>
        <v>0</v>
      </c>
      <c r="OB241" s="352">
        <f t="shared" si="1568"/>
        <v>0</v>
      </c>
      <c r="OC241" s="352">
        <f t="shared" si="1568"/>
        <v>0</v>
      </c>
      <c r="OD241" s="352">
        <f t="shared" si="1568"/>
        <v>0</v>
      </c>
      <c r="OE241" s="352">
        <f t="shared" si="1568"/>
        <v>0</v>
      </c>
      <c r="OF241" s="352">
        <f t="shared" si="1568"/>
        <v>63719743.993999958</v>
      </c>
      <c r="OI241" s="352">
        <f t="shared" ref="OI241:PM241" si="1569">SUM(OI233:OI240)</f>
        <v>-19797428.475999832</v>
      </c>
      <c r="OJ241" s="352">
        <f t="shared" si="1569"/>
        <v>-32911175.475999832</v>
      </c>
      <c r="OK241" s="352">
        <f t="shared" si="1569"/>
        <v>0</v>
      </c>
      <c r="OL241" s="352">
        <f t="shared" si="1569"/>
        <v>416474730.76400042</v>
      </c>
      <c r="OM241" s="352">
        <f t="shared" si="1569"/>
        <v>0</v>
      </c>
      <c r="ON241" s="352">
        <f t="shared" si="1569"/>
        <v>0</v>
      </c>
      <c r="OO241" s="352">
        <f t="shared" si="1569"/>
        <v>0</v>
      </c>
      <c r="OP241" s="352">
        <f t="shared" si="1569"/>
        <v>0</v>
      </c>
      <c r="OQ241" s="352">
        <f t="shared" si="1569"/>
        <v>0</v>
      </c>
      <c r="OR241" s="352">
        <f t="shared" si="1569"/>
        <v>0</v>
      </c>
      <c r="OS241" s="352">
        <f t="shared" si="1569"/>
        <v>0</v>
      </c>
      <c r="OT241" s="352">
        <f t="shared" si="1569"/>
        <v>0</v>
      </c>
      <c r="OU241" s="352">
        <f t="shared" si="1569"/>
        <v>0</v>
      </c>
      <c r="OV241" s="352">
        <f t="shared" si="1569"/>
        <v>0</v>
      </c>
      <c r="OW241" s="352">
        <f t="shared" si="1569"/>
        <v>0</v>
      </c>
      <c r="OX241" s="352">
        <f t="shared" si="1569"/>
        <v>0</v>
      </c>
      <c r="OY241" s="352">
        <f t="shared" si="1569"/>
        <v>0</v>
      </c>
      <c r="OZ241" s="352">
        <f t="shared" si="1569"/>
        <v>0</v>
      </c>
      <c r="PA241" s="352">
        <f t="shared" si="1569"/>
        <v>0</v>
      </c>
      <c r="PB241" s="352">
        <f t="shared" si="1569"/>
        <v>0</v>
      </c>
      <c r="PC241" s="352">
        <f t="shared" si="1569"/>
        <v>0</v>
      </c>
      <c r="PD241" s="352">
        <f t="shared" si="1569"/>
        <v>0</v>
      </c>
      <c r="PE241" s="352">
        <f t="shared" si="1569"/>
        <v>0</v>
      </c>
      <c r="PF241" s="352">
        <f t="shared" si="1569"/>
        <v>0</v>
      </c>
      <c r="PG241" s="352">
        <f t="shared" si="1569"/>
        <v>0</v>
      </c>
      <c r="PH241" s="352">
        <f t="shared" si="1569"/>
        <v>0</v>
      </c>
      <c r="PI241" s="352">
        <f t="shared" si="1569"/>
        <v>0</v>
      </c>
      <c r="PJ241" s="352">
        <f t="shared" si="1569"/>
        <v>0</v>
      </c>
      <c r="PK241" s="352">
        <f t="shared" si="1569"/>
        <v>0</v>
      </c>
      <c r="PL241" s="352">
        <f t="shared" si="1569"/>
        <v>0</v>
      </c>
      <c r="PM241" s="352">
        <f t="shared" si="1569"/>
        <v>342841132.01612055</v>
      </c>
      <c r="PP241" s="352">
        <f t="shared" ref="PP241" si="1570">SUM(PP233:PP240)</f>
        <v>-0.93300008773803711</v>
      </c>
      <c r="PQ241" s="352">
        <f>ROUND(PQ233+PQ234+PQ235+PQ237+PQ239,-1)</f>
        <v>0</v>
      </c>
      <c r="PR241" s="352">
        <f t="shared" ref="PR241:PU241" si="1571">ROUND(PR233+PR234+PR235+PR237+PR239,-1)</f>
        <v>0</v>
      </c>
      <c r="PS241" s="352">
        <f t="shared" si="1571"/>
        <v>0</v>
      </c>
      <c r="PT241" s="352">
        <f t="shared" si="1571"/>
        <v>0</v>
      </c>
      <c r="PU241" s="352">
        <f t="shared" si="1571"/>
        <v>0</v>
      </c>
      <c r="PV241" s="352">
        <f t="shared" ref="PV241:QD241" si="1572">ROUND(PV233+PV234+PV235+PV237+PV239,-1)</f>
        <v>0</v>
      </c>
      <c r="PW241" s="352">
        <f t="shared" si="1572"/>
        <v>0</v>
      </c>
      <c r="PX241" s="352">
        <f t="shared" si="1572"/>
        <v>0</v>
      </c>
      <c r="PY241" s="352">
        <f t="shared" si="1572"/>
        <v>0</v>
      </c>
      <c r="PZ241" s="352">
        <f t="shared" ref="PZ241:QC241" si="1573">ROUND(PZ233+PZ234+PZ235+PZ237+PZ239,-1)</f>
        <v>0</v>
      </c>
      <c r="QA241" s="352">
        <f t="shared" si="1573"/>
        <v>0</v>
      </c>
      <c r="QB241" s="352">
        <f t="shared" si="1573"/>
        <v>0</v>
      </c>
      <c r="QC241" s="352">
        <f t="shared" si="1573"/>
        <v>0</v>
      </c>
      <c r="QD241" s="352">
        <f t="shared" si="1572"/>
        <v>0</v>
      </c>
      <c r="QE241" s="352">
        <f t="shared" ref="QE241:QG241" si="1574">ROUND(QE233+QE234+QE235+QE237+QE239,-1)</f>
        <v>0</v>
      </c>
      <c r="QF241" s="352">
        <f t="shared" ref="QF241:QT241" si="1575">ROUND(QF233+QF234+QF235+QF237+QF239,-1)</f>
        <v>0</v>
      </c>
      <c r="QG241" s="352">
        <f t="shared" si="1574"/>
        <v>0</v>
      </c>
      <c r="QH241" s="352">
        <f t="shared" si="1575"/>
        <v>0</v>
      </c>
      <c r="QI241" s="352">
        <f t="shared" si="1575"/>
        <v>0</v>
      </c>
      <c r="QJ241" s="352">
        <f t="shared" si="1575"/>
        <v>0</v>
      </c>
      <c r="QK241" s="352">
        <f t="shared" si="1575"/>
        <v>0</v>
      </c>
      <c r="QL241" s="352">
        <f t="shared" si="1575"/>
        <v>0</v>
      </c>
      <c r="QM241" s="352">
        <f t="shared" ref="QM241" si="1576">ROUND(QM233+QM234+QM235+QM237+QM239,-1)</f>
        <v>0</v>
      </c>
      <c r="QN241" s="352">
        <f t="shared" si="1575"/>
        <v>0</v>
      </c>
      <c r="QO241" s="352">
        <f t="shared" si="1575"/>
        <v>0</v>
      </c>
      <c r="QP241" s="352">
        <f t="shared" si="1575"/>
        <v>0</v>
      </c>
      <c r="QQ241" s="352">
        <f t="shared" si="1575"/>
        <v>0</v>
      </c>
      <c r="QR241" s="352">
        <f t="shared" si="1575"/>
        <v>0</v>
      </c>
      <c r="QS241" s="352">
        <f t="shared" si="1575"/>
        <v>0</v>
      </c>
      <c r="QT241" s="352">
        <f t="shared" si="1575"/>
        <v>0</v>
      </c>
      <c r="QU241" s="235"/>
      <c r="QV241" s="235"/>
      <c r="QW241" s="321">
        <f>ROUND(QW233+QW234+QW235+QW237+QW239,-1)</f>
        <v>0</v>
      </c>
      <c r="QX241" s="321">
        <f t="shared" ref="QX241:RM241" si="1577">ROUND(QX233+QX234+QX235+QX237+QX239,-1)</f>
        <v>0</v>
      </c>
      <c r="QY241" s="321">
        <f t="shared" si="1577"/>
        <v>0</v>
      </c>
      <c r="QZ241" s="321">
        <f t="shared" si="1577"/>
        <v>0</v>
      </c>
      <c r="RA241" s="321">
        <f t="shared" si="1577"/>
        <v>0</v>
      </c>
      <c r="RB241" s="321">
        <f t="shared" si="1577"/>
        <v>0</v>
      </c>
      <c r="RC241" s="321">
        <f t="shared" ref="RC241:RF241" si="1578">ROUND(RC233+RC234+RC235+RC237+RC239,-1)</f>
        <v>0</v>
      </c>
      <c r="RD241" s="321">
        <f t="shared" si="1578"/>
        <v>0</v>
      </c>
      <c r="RE241" s="321">
        <f t="shared" si="1578"/>
        <v>0</v>
      </c>
      <c r="RF241" s="321">
        <f t="shared" si="1578"/>
        <v>0</v>
      </c>
      <c r="RG241" s="321">
        <f t="shared" si="1577"/>
        <v>0</v>
      </c>
      <c r="RH241" s="321">
        <f t="shared" si="1577"/>
        <v>0</v>
      </c>
      <c r="RI241" s="321">
        <f t="shared" ref="RI241:RJ241" si="1579">ROUND(RI233+RI234+RI235+RI237+RI239,-1)</f>
        <v>0</v>
      </c>
      <c r="RJ241" s="321">
        <f t="shared" si="1579"/>
        <v>0</v>
      </c>
      <c r="RK241" s="321">
        <f t="shared" ref="RK241:RL241" si="1580">ROUND(RK233+RK234+RK235+RK237+RK239,-1)</f>
        <v>0</v>
      </c>
      <c r="RL241" s="321">
        <f t="shared" si="1580"/>
        <v>0</v>
      </c>
      <c r="RM241" s="321">
        <f t="shared" si="1577"/>
        <v>0</v>
      </c>
      <c r="RN241" s="321">
        <f t="shared" ref="RN241:SA241" si="1581">ROUND(RN233+RN234+RN235+RN237+RN239,-1)</f>
        <v>0</v>
      </c>
      <c r="RO241" s="321">
        <f t="shared" si="1581"/>
        <v>0</v>
      </c>
      <c r="RP241" s="321">
        <f t="shared" si="1581"/>
        <v>0</v>
      </c>
      <c r="RQ241" s="321">
        <f t="shared" si="1581"/>
        <v>0</v>
      </c>
      <c r="RR241" s="321">
        <f t="shared" si="1581"/>
        <v>0</v>
      </c>
      <c r="RS241" s="321">
        <f t="shared" si="1581"/>
        <v>0</v>
      </c>
      <c r="RT241" s="321">
        <f t="shared" ref="RT241" si="1582">ROUND(RT233+RT234+RT235+RT237+RT239,-1)</f>
        <v>0</v>
      </c>
      <c r="RU241" s="321">
        <f t="shared" si="1581"/>
        <v>0</v>
      </c>
      <c r="RV241" s="321">
        <f t="shared" si="1581"/>
        <v>0</v>
      </c>
      <c r="RW241" s="287">
        <f t="shared" si="1581"/>
        <v>0</v>
      </c>
      <c r="RX241" s="287">
        <f t="shared" si="1581"/>
        <v>0</v>
      </c>
      <c r="RY241" s="287">
        <f t="shared" si="1581"/>
        <v>0</v>
      </c>
      <c r="RZ241" s="287">
        <f t="shared" si="1581"/>
        <v>0</v>
      </c>
      <c r="SA241" s="321">
        <f t="shared" si="1581"/>
        <v>0</v>
      </c>
    </row>
    <row r="242" spans="1:16384" ht="15">
      <c r="A242" s="603">
        <f t="shared" si="1028"/>
        <v>230</v>
      </c>
      <c r="B242" s="357"/>
      <c r="C242" s="313"/>
      <c r="D242" s="313"/>
      <c r="E242" s="313"/>
      <c r="F242" s="313"/>
      <c r="G242" s="313"/>
      <c r="H242" s="313"/>
      <c r="I242" s="313"/>
      <c r="J242" s="313"/>
      <c r="K242" s="313"/>
      <c r="L242" s="313"/>
      <c r="M242" s="313"/>
      <c r="N242" s="313"/>
      <c r="O242" s="313"/>
      <c r="P242" s="313"/>
      <c r="Q242" s="313"/>
      <c r="R242" s="313"/>
      <c r="S242" s="313"/>
      <c r="T242" s="313"/>
      <c r="U242" s="313"/>
      <c r="V242" s="313"/>
      <c r="W242" s="313"/>
      <c r="X242" s="313"/>
      <c r="Y242" s="313"/>
      <c r="Z242" s="313"/>
      <c r="AA242" s="313"/>
      <c r="AB242" s="313"/>
      <c r="AC242" s="313"/>
      <c r="AD242" s="313"/>
      <c r="AE242" s="313"/>
      <c r="AF242" s="313"/>
      <c r="AG242" s="313"/>
      <c r="AH242" s="255"/>
      <c r="AI242" s="255"/>
      <c r="AJ242" s="314"/>
      <c r="AK242" s="314"/>
      <c r="AL242" s="314"/>
      <c r="AM242" s="314"/>
      <c r="AN242" s="314"/>
      <c r="AO242" s="314"/>
      <c r="AP242" s="314"/>
      <c r="AQ242" s="314"/>
      <c r="AR242" s="314"/>
      <c r="AS242" s="314"/>
      <c r="AT242" s="314"/>
      <c r="AU242" s="314"/>
      <c r="AV242" s="314"/>
      <c r="AW242" s="314"/>
      <c r="AX242" s="314"/>
      <c r="AY242" s="314"/>
      <c r="AZ242" s="314"/>
      <c r="BA242" s="314"/>
      <c r="BB242" s="314"/>
      <c r="BC242" s="313"/>
      <c r="BD242" s="313"/>
      <c r="BE242" s="313"/>
      <c r="BF242" s="313"/>
      <c r="BG242" s="313"/>
      <c r="BH242" s="313"/>
      <c r="BI242" s="313"/>
      <c r="BJ242" s="313"/>
      <c r="BK242" s="313"/>
      <c r="BL242" s="313"/>
      <c r="BM242" s="313"/>
      <c r="BN242" s="313"/>
      <c r="BO242" s="255"/>
      <c r="BP242" s="255"/>
      <c r="BQ242" s="314"/>
      <c r="BR242" s="314"/>
      <c r="BS242" s="314"/>
      <c r="BT242" s="314"/>
      <c r="BU242" s="314"/>
      <c r="BV242" s="314"/>
      <c r="BW242" s="314"/>
      <c r="BX242" s="314"/>
      <c r="BY242" s="314"/>
      <c r="BZ242" s="314"/>
      <c r="CA242" s="314"/>
      <c r="CB242" s="314"/>
      <c r="CC242" s="314"/>
      <c r="CD242" s="314"/>
      <c r="CE242" s="314"/>
      <c r="CF242" s="314"/>
      <c r="CG242" s="314"/>
      <c r="CH242" s="314"/>
      <c r="CI242" s="314"/>
      <c r="CJ242" s="313"/>
      <c r="CK242" s="313"/>
      <c r="CL242" s="313"/>
      <c r="CM242" s="313"/>
      <c r="CN242" s="313"/>
      <c r="CO242" s="313"/>
      <c r="CP242" s="313"/>
      <c r="CQ242" s="313"/>
      <c r="CR242" s="313"/>
      <c r="CS242" s="313"/>
      <c r="CT242" s="313"/>
      <c r="CU242" s="313"/>
      <c r="CV242" s="255"/>
      <c r="CW242" s="255"/>
      <c r="CX242" s="314"/>
      <c r="CY242" s="314"/>
      <c r="CZ242" s="314"/>
      <c r="DA242" s="314"/>
      <c r="DB242" s="314"/>
      <c r="DC242" s="314"/>
      <c r="DD242" s="314"/>
      <c r="DE242" s="314"/>
      <c r="DF242" s="314"/>
      <c r="DG242" s="314"/>
      <c r="DH242" s="314"/>
      <c r="DI242" s="314"/>
      <c r="DJ242" s="314"/>
      <c r="DK242" s="314"/>
      <c r="DL242" s="314"/>
      <c r="DM242" s="314"/>
      <c r="DN242" s="314"/>
      <c r="DO242" s="314"/>
      <c r="DP242" s="314"/>
      <c r="DQ242" s="313"/>
      <c r="DR242" s="313"/>
      <c r="DS242" s="313"/>
      <c r="DT242" s="313"/>
      <c r="DU242" s="313"/>
      <c r="DV242" s="313"/>
      <c r="DW242" s="313"/>
      <c r="DX242" s="313"/>
      <c r="DY242" s="313"/>
      <c r="DZ242" s="313"/>
      <c r="EA242" s="313"/>
      <c r="EB242" s="313"/>
      <c r="EC242" s="255"/>
      <c r="ED242" s="255"/>
      <c r="EE242" s="314"/>
      <c r="EF242" s="314"/>
      <c r="EG242" s="314"/>
      <c r="EH242" s="314"/>
      <c r="EI242" s="314"/>
      <c r="EJ242" s="314"/>
      <c r="EK242" s="314"/>
      <c r="EL242" s="314"/>
      <c r="EM242" s="314"/>
      <c r="EN242" s="314"/>
      <c r="EO242" s="314"/>
      <c r="EP242" s="314"/>
      <c r="EQ242" s="314"/>
      <c r="ER242" s="314"/>
      <c r="ES242" s="314"/>
      <c r="ET242" s="314"/>
      <c r="EU242" s="314"/>
      <c r="EV242" s="314"/>
      <c r="EW242" s="314"/>
      <c r="EX242" s="313"/>
      <c r="EY242" s="313"/>
      <c r="EZ242" s="313"/>
      <c r="FA242" s="313"/>
      <c r="FB242" s="313"/>
      <c r="FC242" s="313"/>
      <c r="FD242" s="313"/>
      <c r="FE242" s="313"/>
      <c r="FF242" s="313"/>
      <c r="FG242" s="313"/>
      <c r="FH242" s="313"/>
      <c r="FI242" s="313"/>
      <c r="FJ242" s="255"/>
      <c r="FK242" s="255"/>
      <c r="FL242" s="314"/>
      <c r="FM242" s="314"/>
      <c r="FN242" s="314"/>
      <c r="FO242" s="314"/>
      <c r="FP242" s="314"/>
      <c r="FQ242" s="314"/>
      <c r="FR242" s="314"/>
      <c r="FS242" s="314"/>
      <c r="FT242" s="314"/>
      <c r="FU242" s="314"/>
      <c r="FV242" s="314"/>
      <c r="FW242" s="314"/>
      <c r="FX242" s="314"/>
      <c r="FY242" s="314"/>
      <c r="FZ242" s="314"/>
      <c r="GA242" s="314"/>
      <c r="GB242" s="314"/>
      <c r="GC242" s="314"/>
      <c r="GD242" s="314"/>
      <c r="GE242" s="313"/>
      <c r="GF242" s="313"/>
      <c r="GG242" s="313"/>
      <c r="GH242" s="313"/>
      <c r="GI242" s="313"/>
      <c r="GJ242" s="313"/>
      <c r="GK242" s="313"/>
      <c r="GL242" s="313"/>
      <c r="GM242" s="313"/>
      <c r="GN242" s="313"/>
      <c r="GO242" s="313"/>
      <c r="GP242" s="313"/>
      <c r="GQ242" s="255"/>
      <c r="GR242" s="255"/>
      <c r="GS242" s="314"/>
      <c r="GT242" s="314"/>
      <c r="GU242" s="314"/>
      <c r="GV242" s="314"/>
      <c r="GW242" s="314"/>
      <c r="GX242" s="314"/>
      <c r="GY242" s="314"/>
      <c r="GZ242" s="314"/>
      <c r="HA242" s="314"/>
      <c r="HB242" s="314"/>
      <c r="HC242" s="314"/>
      <c r="HD242" s="314"/>
      <c r="HE242" s="314"/>
      <c r="HF242" s="314"/>
      <c r="HG242" s="314"/>
      <c r="HH242" s="314"/>
      <c r="HI242" s="314"/>
      <c r="HJ242" s="314"/>
      <c r="HK242" s="314"/>
      <c r="HL242" s="313"/>
      <c r="HM242" s="313"/>
      <c r="HN242" s="313"/>
      <c r="HO242" s="313"/>
      <c r="HP242" s="313"/>
      <c r="HQ242" s="313"/>
      <c r="HR242" s="313"/>
      <c r="HS242" s="313"/>
      <c r="HT242" s="313"/>
      <c r="HU242" s="313"/>
      <c r="HV242" s="313"/>
      <c r="HW242" s="313"/>
      <c r="HZ242" s="314"/>
      <c r="IA242" s="314"/>
      <c r="IB242" s="314"/>
      <c r="IC242" s="313"/>
      <c r="ID242" s="313"/>
      <c r="IE242" s="313"/>
      <c r="IF242" s="313"/>
      <c r="IG242" s="313"/>
      <c r="IH242" s="313"/>
      <c r="II242" s="313"/>
      <c r="IJ242" s="313"/>
      <c r="IK242" s="313"/>
      <c r="IL242" s="313"/>
      <c r="IM242" s="313"/>
      <c r="IN242" s="313"/>
      <c r="IO242" s="313"/>
      <c r="IP242" s="313"/>
      <c r="IQ242" s="313"/>
      <c r="IR242" s="313"/>
      <c r="IS242" s="313"/>
      <c r="IT242" s="313"/>
      <c r="IU242" s="313"/>
      <c r="IV242" s="313"/>
      <c r="IW242" s="313"/>
      <c r="IX242" s="313"/>
      <c r="IY242" s="313"/>
      <c r="IZ242" s="313"/>
      <c r="JA242" s="313"/>
      <c r="JB242" s="313"/>
      <c r="JC242" s="322"/>
      <c r="JD242" s="314"/>
      <c r="JE242" s="234"/>
      <c r="JG242" s="314"/>
      <c r="JH242" s="314"/>
      <c r="JI242" s="314"/>
      <c r="JJ242" s="274"/>
      <c r="JK242" s="314"/>
      <c r="JL242" s="314"/>
      <c r="JM242" s="314"/>
      <c r="JN242" s="314"/>
      <c r="JO242" s="314"/>
      <c r="JP242" s="314"/>
      <c r="JQ242" s="314"/>
      <c r="JR242" s="314"/>
      <c r="JS242" s="314"/>
      <c r="JT242" s="314"/>
      <c r="JU242" s="314"/>
      <c r="JV242" s="314"/>
      <c r="JW242" s="314"/>
      <c r="JX242" s="314"/>
      <c r="JY242" s="314"/>
      <c r="JZ242" s="313"/>
      <c r="KA242" s="313"/>
      <c r="KB242" s="313"/>
      <c r="KC242" s="313"/>
      <c r="KD242" s="313"/>
      <c r="KE242" s="313"/>
      <c r="KF242" s="313"/>
      <c r="KG242" s="313"/>
      <c r="KH242" s="313"/>
      <c r="KI242" s="313"/>
      <c r="KJ242" s="313"/>
      <c r="KK242" s="313"/>
      <c r="KL242" s="234"/>
      <c r="KN242" s="314"/>
      <c r="KO242" s="314"/>
      <c r="KP242" s="314"/>
      <c r="KQ242" s="314"/>
      <c r="KR242" s="314"/>
      <c r="KS242" s="314"/>
      <c r="KT242" s="314"/>
      <c r="KU242" s="314"/>
      <c r="KV242" s="314"/>
      <c r="KW242" s="314"/>
      <c r="KX242" s="314"/>
      <c r="KY242" s="314"/>
      <c r="KZ242" s="314"/>
      <c r="LA242" s="314"/>
      <c r="LB242" s="314"/>
      <c r="LC242" s="314"/>
      <c r="LD242" s="314"/>
      <c r="LE242" s="314"/>
      <c r="LF242" s="314"/>
      <c r="LG242" s="313"/>
      <c r="LH242" s="313"/>
      <c r="LI242" s="313"/>
      <c r="LJ242" s="313"/>
      <c r="LK242" s="313"/>
      <c r="LL242" s="313"/>
      <c r="LM242" s="313"/>
      <c r="LN242" s="313"/>
      <c r="LO242" s="313"/>
      <c r="LP242" s="313"/>
      <c r="LQ242" s="313"/>
      <c r="LR242" s="313"/>
      <c r="LU242" s="314"/>
      <c r="LV242" s="314"/>
      <c r="LW242" s="314"/>
      <c r="LX242" s="314"/>
      <c r="LY242" s="314"/>
      <c r="LZ242" s="314"/>
      <c r="MA242" s="314"/>
      <c r="MB242" s="314"/>
      <c r="MC242" s="314"/>
      <c r="MD242" s="314"/>
      <c r="ME242" s="314"/>
      <c r="MF242" s="314"/>
      <c r="MG242" s="314"/>
      <c r="MH242" s="314"/>
      <c r="MI242" s="314"/>
      <c r="MJ242" s="314"/>
      <c r="MK242" s="314"/>
      <c r="ML242" s="314"/>
      <c r="MM242" s="314"/>
      <c r="MN242" s="313"/>
      <c r="MO242" s="313"/>
      <c r="MP242" s="313"/>
      <c r="MQ242" s="313"/>
      <c r="MR242" s="313"/>
      <c r="MS242" s="313"/>
      <c r="MT242" s="313"/>
      <c r="MU242" s="313"/>
      <c r="MV242" s="313"/>
      <c r="MW242" s="313"/>
      <c r="MX242" s="313"/>
      <c r="MY242" s="313"/>
      <c r="NB242" s="314"/>
      <c r="NC242" s="314"/>
      <c r="ND242" s="314"/>
      <c r="NE242" s="314"/>
      <c r="NF242" s="314"/>
      <c r="NG242" s="314"/>
      <c r="NH242" s="314"/>
      <c r="NI242" s="314"/>
      <c r="NJ242" s="314"/>
      <c r="NK242" s="314"/>
      <c r="NL242" s="314"/>
      <c r="NM242" s="314"/>
      <c r="NN242" s="314"/>
      <c r="NO242" s="314"/>
      <c r="NP242" s="314"/>
      <c r="NQ242" s="314"/>
      <c r="NR242" s="314"/>
      <c r="NS242" s="314"/>
      <c r="NT242" s="314"/>
      <c r="NU242" s="313"/>
      <c r="NV242" s="313"/>
      <c r="NW242" s="313"/>
      <c r="NX242" s="313"/>
      <c r="NY242" s="313"/>
      <c r="NZ242" s="313"/>
      <c r="OA242" s="313"/>
      <c r="OB242" s="313"/>
      <c r="OC242" s="313"/>
      <c r="OD242" s="313"/>
      <c r="OE242" s="313"/>
      <c r="OF242" s="313"/>
      <c r="OI242" s="314"/>
      <c r="OJ242" s="314"/>
      <c r="OK242" s="314"/>
      <c r="OL242" s="314"/>
      <c r="OM242" s="314"/>
      <c r="ON242" s="314"/>
      <c r="OO242" s="314"/>
      <c r="OP242" s="314"/>
      <c r="OQ242" s="314"/>
      <c r="OR242" s="314"/>
      <c r="OS242" s="314"/>
      <c r="OT242" s="314"/>
      <c r="OU242" s="314"/>
      <c r="OV242" s="314"/>
      <c r="OW242" s="314"/>
      <c r="OX242" s="314"/>
      <c r="OY242" s="314"/>
      <c r="OZ242" s="314"/>
      <c r="PA242" s="314"/>
      <c r="PB242" s="313"/>
      <c r="PC242" s="313"/>
      <c r="PD242" s="313"/>
      <c r="PE242" s="313"/>
      <c r="PF242" s="313"/>
      <c r="PG242" s="313"/>
      <c r="PH242" s="313"/>
      <c r="PI242" s="313"/>
      <c r="PJ242" s="313"/>
      <c r="PK242" s="313"/>
      <c r="PL242" s="313"/>
      <c r="PM242" s="313"/>
      <c r="PP242" s="314"/>
      <c r="PQ242" s="314"/>
      <c r="PR242" s="314"/>
      <c r="PS242" s="314"/>
      <c r="PT242" s="314"/>
      <c r="PU242" s="314"/>
      <c r="PV242" s="314"/>
      <c r="PW242" s="314"/>
      <c r="PX242" s="314"/>
      <c r="PY242" s="314"/>
      <c r="PZ242" s="314"/>
      <c r="QA242" s="314"/>
      <c r="QB242" s="314"/>
      <c r="QC242" s="314"/>
      <c r="QD242" s="314"/>
      <c r="QE242" s="314"/>
      <c r="QF242" s="314"/>
      <c r="QG242" s="314"/>
      <c r="QH242" s="314"/>
      <c r="QI242" s="313"/>
      <c r="QJ242" s="313"/>
      <c r="QK242" s="313"/>
      <c r="QL242" s="313"/>
      <c r="QM242" s="313"/>
      <c r="QN242" s="313"/>
      <c r="QO242" s="313"/>
      <c r="QP242" s="313"/>
      <c r="QQ242" s="313"/>
      <c r="QR242" s="313"/>
      <c r="QS242" s="313"/>
      <c r="QT242" s="313"/>
      <c r="QU242" s="235"/>
      <c r="QV242" s="235"/>
      <c r="QW242" s="314"/>
      <c r="QX242" s="314"/>
      <c r="QY242" s="314"/>
      <c r="QZ242" s="314"/>
      <c r="RA242" s="314"/>
      <c r="RB242" s="314"/>
      <c r="RC242" s="314"/>
      <c r="RD242" s="314"/>
      <c r="RE242" s="314"/>
      <c r="RF242" s="314"/>
      <c r="RG242" s="314"/>
      <c r="RH242" s="314"/>
      <c r="RI242" s="314"/>
      <c r="RJ242" s="314"/>
      <c r="RK242" s="314"/>
      <c r="RL242" s="314"/>
      <c r="RM242" s="314"/>
      <c r="RN242" s="314"/>
      <c r="RO242" s="314"/>
      <c r="RP242" s="313"/>
      <c r="RQ242" s="313"/>
      <c r="RR242" s="313"/>
      <c r="RS242" s="313"/>
      <c r="RT242" s="313"/>
      <c r="RU242" s="313"/>
      <c r="RV242" s="313"/>
      <c r="RW242" s="313"/>
      <c r="RX242" s="313"/>
      <c r="RY242" s="313"/>
      <c r="RZ242" s="313"/>
      <c r="SA242" s="313"/>
    </row>
    <row r="243" spans="1:16384" ht="15" hidden="1">
      <c r="A243" s="603">
        <f t="shared" si="1028"/>
        <v>231</v>
      </c>
      <c r="B243" s="283" t="s">
        <v>151</v>
      </c>
      <c r="C243" s="267"/>
      <c r="D243" s="267"/>
      <c r="E243" s="267"/>
      <c r="F243" s="267"/>
      <c r="G243" s="267"/>
      <c r="H243" s="267"/>
      <c r="I243" s="267"/>
      <c r="J243" s="267"/>
      <c r="K243" s="267"/>
      <c r="L243" s="267"/>
      <c r="M243" s="267"/>
      <c r="N243" s="267"/>
      <c r="O243" s="267"/>
      <c r="P243" s="267"/>
      <c r="Q243" s="267"/>
      <c r="R243" s="267"/>
      <c r="S243" s="267"/>
      <c r="T243" s="267"/>
      <c r="U243" s="267"/>
      <c r="V243" s="267"/>
      <c r="W243" s="267"/>
      <c r="X243" s="267"/>
      <c r="Y243" s="267"/>
      <c r="Z243" s="267"/>
      <c r="AA243" s="267"/>
      <c r="AB243" s="267"/>
      <c r="AC243" s="267"/>
      <c r="AD243" s="267"/>
      <c r="AE243" s="267"/>
      <c r="AF243" s="267"/>
      <c r="AG243" s="267"/>
      <c r="AH243" s="255"/>
      <c r="AI243" s="255"/>
      <c r="AJ243" s="270"/>
      <c r="AK243" s="270"/>
      <c r="AL243" s="270"/>
      <c r="AM243" s="270"/>
      <c r="AN243" s="270"/>
      <c r="AO243" s="270"/>
      <c r="AP243" s="270"/>
      <c r="AQ243" s="270"/>
      <c r="AR243" s="270"/>
      <c r="AS243" s="270"/>
      <c r="AT243" s="270"/>
      <c r="AU243" s="270"/>
      <c r="AV243" s="270"/>
      <c r="AW243" s="270"/>
      <c r="AX243" s="270"/>
      <c r="AY243" s="270"/>
      <c r="AZ243" s="270"/>
      <c r="BA243" s="270"/>
      <c r="BB243" s="270"/>
      <c r="BC243" s="267"/>
      <c r="BD243" s="267"/>
      <c r="BE243" s="267"/>
      <c r="BF243" s="267"/>
      <c r="BG243" s="267"/>
      <c r="BH243" s="267"/>
      <c r="BI243" s="267"/>
      <c r="BJ243" s="267"/>
      <c r="BK243" s="267"/>
      <c r="BL243" s="267"/>
      <c r="BM243" s="267"/>
      <c r="BN243" s="267"/>
      <c r="BO243" s="255"/>
      <c r="BP243" s="255"/>
      <c r="BQ243" s="270"/>
      <c r="BR243" s="270"/>
      <c r="BS243" s="270"/>
      <c r="BT243" s="270"/>
      <c r="BU243" s="270"/>
      <c r="BV243" s="270"/>
      <c r="BW243" s="270"/>
      <c r="BX243" s="270"/>
      <c r="BY243" s="270"/>
      <c r="BZ243" s="270"/>
      <c r="CA243" s="270"/>
      <c r="CB243" s="270"/>
      <c r="CC243" s="270"/>
      <c r="CD243" s="270"/>
      <c r="CE243" s="270"/>
      <c r="CF243" s="270"/>
      <c r="CG243" s="270"/>
      <c r="CH243" s="270"/>
      <c r="CI243" s="270"/>
      <c r="CJ243" s="267"/>
      <c r="CK243" s="267"/>
      <c r="CL243" s="267"/>
      <c r="CM243" s="267"/>
      <c r="CN243" s="267"/>
      <c r="CO243" s="267"/>
      <c r="CP243" s="267"/>
      <c r="CQ243" s="267"/>
      <c r="CR243" s="267"/>
      <c r="CS243" s="267"/>
      <c r="CT243" s="267"/>
      <c r="CU243" s="267"/>
      <c r="CV243" s="255"/>
      <c r="CW243" s="255"/>
      <c r="CX243" s="270"/>
      <c r="CY243" s="270"/>
      <c r="CZ243" s="270"/>
      <c r="DA243" s="270"/>
      <c r="DB243" s="270"/>
      <c r="DC243" s="270"/>
      <c r="DD243" s="270"/>
      <c r="DE243" s="270"/>
      <c r="DF243" s="270"/>
      <c r="DG243" s="270"/>
      <c r="DH243" s="270"/>
      <c r="DI243" s="270"/>
      <c r="DJ243" s="270"/>
      <c r="DK243" s="270"/>
      <c r="DL243" s="270"/>
      <c r="DM243" s="270"/>
      <c r="DN243" s="270"/>
      <c r="DO243" s="270"/>
      <c r="DP243" s="270"/>
      <c r="DQ243" s="267"/>
      <c r="DR243" s="267"/>
      <c r="DS243" s="267"/>
      <c r="DT243" s="267"/>
      <c r="DU243" s="267"/>
      <c r="DV243" s="267"/>
      <c r="DW243" s="267"/>
      <c r="DX243" s="267"/>
      <c r="DY243" s="267"/>
      <c r="DZ243" s="267"/>
      <c r="EA243" s="267"/>
      <c r="EB243" s="267"/>
      <c r="EC243" s="255"/>
      <c r="ED243" s="255"/>
      <c r="EE243" s="270"/>
      <c r="EF243" s="270"/>
      <c r="EG243" s="270"/>
      <c r="EH243" s="270"/>
      <c r="EI243" s="270"/>
      <c r="EJ243" s="270"/>
      <c r="EK243" s="270"/>
      <c r="EL243" s="270"/>
      <c r="EM243" s="270"/>
      <c r="EN243" s="270"/>
      <c r="EO243" s="270"/>
      <c r="EP243" s="270"/>
      <c r="EQ243" s="270"/>
      <c r="ER243" s="270"/>
      <c r="ES243" s="270"/>
      <c r="ET243" s="270"/>
      <c r="EU243" s="270"/>
      <c r="EV243" s="270"/>
      <c r="EW243" s="270"/>
      <c r="EX243" s="267"/>
      <c r="EY243" s="267"/>
      <c r="EZ243" s="267"/>
      <c r="FA243" s="267"/>
      <c r="FB243" s="267"/>
      <c r="FC243" s="267"/>
      <c r="FD243" s="267"/>
      <c r="FE243" s="267"/>
      <c r="FF243" s="267"/>
      <c r="FG243" s="267"/>
      <c r="FH243" s="267"/>
      <c r="FI243" s="267"/>
      <c r="FJ243" s="255"/>
      <c r="FK243" s="255"/>
      <c r="FL243" s="270"/>
      <c r="FM243" s="270"/>
      <c r="FN243" s="270"/>
      <c r="FO243" s="270"/>
      <c r="FP243" s="270"/>
      <c r="FQ243" s="270"/>
      <c r="FR243" s="270"/>
      <c r="FS243" s="270"/>
      <c r="FT243" s="270"/>
      <c r="FU243" s="270"/>
      <c r="FV243" s="270"/>
      <c r="FW243" s="270"/>
      <c r="FX243" s="270"/>
      <c r="FY243" s="270"/>
      <c r="FZ243" s="270"/>
      <c r="GA243" s="270"/>
      <c r="GB243" s="270"/>
      <c r="GC243" s="270"/>
      <c r="GD243" s="270"/>
      <c r="GE243" s="267"/>
      <c r="GF243" s="267"/>
      <c r="GG243" s="267"/>
      <c r="GH243" s="267"/>
      <c r="GI243" s="267"/>
      <c r="GJ243" s="267"/>
      <c r="GK243" s="267"/>
      <c r="GL243" s="267"/>
      <c r="GM243" s="267"/>
      <c r="GN243" s="267"/>
      <c r="GO243" s="267"/>
      <c r="GP243" s="267"/>
      <c r="GQ243" s="255"/>
      <c r="GR243" s="255"/>
      <c r="GS243" s="270"/>
      <c r="GT243" s="270"/>
      <c r="GU243" s="270"/>
      <c r="GV243" s="270"/>
      <c r="GW243" s="270"/>
      <c r="GX243" s="270"/>
      <c r="GY243" s="270"/>
      <c r="GZ243" s="270"/>
      <c r="HA243" s="270"/>
      <c r="HB243" s="270"/>
      <c r="HC243" s="270"/>
      <c r="HD243" s="270"/>
      <c r="HE243" s="270"/>
      <c r="HF243" s="270"/>
      <c r="HG243" s="270"/>
      <c r="HH243" s="270"/>
      <c r="HI243" s="270"/>
      <c r="HJ243" s="270"/>
      <c r="HK243" s="270"/>
      <c r="HL243" s="267"/>
      <c r="HM243" s="267"/>
      <c r="HN243" s="267"/>
      <c r="HO243" s="267"/>
      <c r="HP243" s="267"/>
      <c r="HQ243" s="267"/>
      <c r="HR243" s="267"/>
      <c r="HS243" s="267"/>
      <c r="HT243" s="267"/>
      <c r="HU243" s="267"/>
      <c r="HV243" s="267"/>
      <c r="HW243" s="267"/>
      <c r="HZ243" s="270"/>
      <c r="IA243" s="270"/>
      <c r="IB243" s="270"/>
      <c r="IC243" s="267"/>
      <c r="ID243" s="267"/>
      <c r="IE243" s="267"/>
      <c r="IF243" s="267"/>
      <c r="IG243" s="267"/>
      <c r="IH243" s="267"/>
      <c r="II243" s="267"/>
      <c r="IJ243" s="267"/>
      <c r="IK243" s="267"/>
      <c r="IL243" s="267"/>
      <c r="IM243" s="267"/>
      <c r="IN243" s="267"/>
      <c r="IO243" s="267"/>
      <c r="IP243" s="267"/>
      <c r="IQ243" s="267"/>
      <c r="IR243" s="267"/>
      <c r="IS243" s="267"/>
      <c r="IT243" s="267"/>
      <c r="IU243" s="267"/>
      <c r="IV243" s="267"/>
      <c r="IW243" s="267"/>
      <c r="IX243" s="267"/>
      <c r="IY243" s="267"/>
      <c r="IZ243" s="267"/>
      <c r="JA243" s="267"/>
      <c r="JB243" s="267"/>
      <c r="JC243" s="272"/>
      <c r="JD243" s="270"/>
      <c r="JE243" s="234"/>
      <c r="JG243" s="270"/>
      <c r="JH243" s="270"/>
      <c r="JI243" s="270"/>
      <c r="JJ243" s="273"/>
      <c r="JK243" s="270"/>
      <c r="JL243" s="270"/>
      <c r="JM243" s="270"/>
      <c r="JN243" s="270"/>
      <c r="JO243" s="270"/>
      <c r="JP243" s="270"/>
      <c r="JQ243" s="270"/>
      <c r="JR243" s="270"/>
      <c r="JS243" s="270"/>
      <c r="JT243" s="270"/>
      <c r="JU243" s="270"/>
      <c r="JV243" s="270"/>
      <c r="JW243" s="270"/>
      <c r="JX243" s="270"/>
      <c r="JY243" s="270"/>
      <c r="JZ243" s="267"/>
      <c r="KA243" s="267"/>
      <c r="KB243" s="267"/>
      <c r="KC243" s="267"/>
      <c r="KD243" s="267"/>
      <c r="KE243" s="267"/>
      <c r="KF243" s="267"/>
      <c r="KG243" s="267"/>
      <c r="KH243" s="267"/>
      <c r="KI243" s="267"/>
      <c r="KJ243" s="267"/>
      <c r="KK243" s="267"/>
      <c r="KL243" s="234"/>
      <c r="KN243" s="270"/>
      <c r="KO243" s="270"/>
      <c r="KP243" s="270"/>
      <c r="KQ243" s="270"/>
      <c r="KR243" s="270"/>
      <c r="KS243" s="270"/>
      <c r="KT243" s="270"/>
      <c r="KU243" s="270"/>
      <c r="KV243" s="270"/>
      <c r="KW243" s="270"/>
      <c r="KX243" s="270"/>
      <c r="KY243" s="270"/>
      <c r="KZ243" s="270"/>
      <c r="LA243" s="270"/>
      <c r="LB243" s="270"/>
      <c r="LC243" s="270"/>
      <c r="LD243" s="270"/>
      <c r="LE243" s="270"/>
      <c r="LF243" s="270"/>
      <c r="LG243" s="267"/>
      <c r="LH243" s="267"/>
      <c r="LI243" s="267"/>
      <c r="LJ243" s="267"/>
      <c r="LK243" s="267"/>
      <c r="LL243" s="267"/>
      <c r="LM243" s="267"/>
      <c r="LN243" s="267"/>
      <c r="LO243" s="267"/>
      <c r="LP243" s="267"/>
      <c r="LQ243" s="267"/>
      <c r="LR243" s="267"/>
      <c r="LU243" s="270"/>
      <c r="LV243" s="270"/>
      <c r="LW243" s="270"/>
      <c r="LX243" s="270"/>
      <c r="LY243" s="270"/>
      <c r="LZ243" s="270"/>
      <c r="MA243" s="270"/>
      <c r="MB243" s="270"/>
      <c r="MC243" s="270"/>
      <c r="MD243" s="270"/>
      <c r="ME243" s="270"/>
      <c r="MF243" s="270"/>
      <c r="MG243" s="270"/>
      <c r="MH243" s="270"/>
      <c r="MI243" s="270"/>
      <c r="MJ243" s="270"/>
      <c r="MK243" s="270"/>
      <c r="ML243" s="270"/>
      <c r="MM243" s="270"/>
      <c r="MN243" s="267"/>
      <c r="MO243" s="267"/>
      <c r="MP243" s="267"/>
      <c r="MQ243" s="267"/>
      <c r="MR243" s="267"/>
      <c r="MS243" s="267"/>
      <c r="MT243" s="267"/>
      <c r="MU243" s="267"/>
      <c r="MV243" s="267"/>
      <c r="MW243" s="267"/>
      <c r="MX243" s="267"/>
      <c r="MY243" s="267"/>
      <c r="NB243" s="270"/>
      <c r="NC243" s="270"/>
      <c r="ND243" s="270"/>
      <c r="NE243" s="270"/>
      <c r="NF243" s="270"/>
      <c r="NG243" s="270"/>
      <c r="NH243" s="270"/>
      <c r="NI243" s="270"/>
      <c r="NJ243" s="270"/>
      <c r="NK243" s="270"/>
      <c r="NL243" s="270"/>
      <c r="NM243" s="270"/>
      <c r="NN243" s="270"/>
      <c r="NO243" s="270"/>
      <c r="NP243" s="270"/>
      <c r="NQ243" s="270"/>
      <c r="NR243" s="270"/>
      <c r="NS243" s="270"/>
      <c r="NT243" s="270"/>
      <c r="NU243" s="267"/>
      <c r="NV243" s="267"/>
      <c r="NW243" s="267"/>
      <c r="NX243" s="267"/>
      <c r="NY243" s="267"/>
      <c r="NZ243" s="267"/>
      <c r="OA243" s="267"/>
      <c r="OB243" s="267"/>
      <c r="OC243" s="267"/>
      <c r="OD243" s="267"/>
      <c r="OE243" s="267"/>
      <c r="OF243" s="267"/>
      <c r="OI243" s="270"/>
      <c r="OJ243" s="270"/>
      <c r="OK243" s="270"/>
      <c r="OL243" s="270"/>
      <c r="OM243" s="270"/>
      <c r="ON243" s="270"/>
      <c r="OO243" s="270"/>
      <c r="OP243" s="270"/>
      <c r="OQ243" s="270"/>
      <c r="OR243" s="270"/>
      <c r="OS243" s="270"/>
      <c r="OT243" s="270"/>
      <c r="OU243" s="270"/>
      <c r="OV243" s="270"/>
      <c r="OW243" s="270"/>
      <c r="OX243" s="270"/>
      <c r="OY243" s="270"/>
      <c r="OZ243" s="270"/>
      <c r="PA243" s="270"/>
      <c r="PB243" s="267"/>
      <c r="PC243" s="267"/>
      <c r="PD243" s="267"/>
      <c r="PE243" s="267"/>
      <c r="PF243" s="267"/>
      <c r="PG243" s="267"/>
      <c r="PH243" s="267"/>
      <c r="PI243" s="267"/>
      <c r="PJ243" s="267"/>
      <c r="PK243" s="267"/>
      <c r="PL243" s="267"/>
      <c r="PM243" s="267"/>
      <c r="PP243" s="270"/>
      <c r="PQ243" s="270"/>
      <c r="PR243" s="270"/>
      <c r="PS243" s="270"/>
      <c r="PT243" s="270"/>
      <c r="PU243" s="270"/>
      <c r="PV243" s="270"/>
      <c r="PW243" s="270"/>
      <c r="PX243" s="270"/>
      <c r="PY243" s="270"/>
      <c r="PZ243" s="270"/>
      <c r="QA243" s="270"/>
      <c r="QB243" s="270"/>
      <c r="QC243" s="270"/>
      <c r="QD243" s="270"/>
      <c r="QE243" s="270"/>
      <c r="QF243" s="270"/>
      <c r="QG243" s="270"/>
      <c r="QH243" s="270"/>
      <c r="QI243" s="267"/>
      <c r="QJ243" s="267"/>
      <c r="QK243" s="267"/>
      <c r="QL243" s="267"/>
      <c r="QM243" s="267"/>
      <c r="QN243" s="267"/>
      <c r="QO243" s="267"/>
      <c r="QP243" s="267"/>
      <c r="QQ243" s="267"/>
      <c r="QR243" s="267"/>
      <c r="QS243" s="267"/>
      <c r="QT243" s="267"/>
      <c r="QU243" s="235"/>
      <c r="QV243" s="235"/>
      <c r="QW243" s="270"/>
      <c r="QX243" s="270"/>
      <c r="QY243" s="270"/>
      <c r="QZ243" s="270"/>
      <c r="RA243" s="270"/>
      <c r="RB243" s="270"/>
      <c r="RC243" s="270"/>
      <c r="RD243" s="270"/>
      <c r="RE243" s="270"/>
      <c r="RF243" s="270"/>
      <c r="RG243" s="270"/>
      <c r="RH243" s="270"/>
      <c r="RI243" s="270"/>
      <c r="RJ243" s="270"/>
      <c r="RK243" s="270"/>
      <c r="RL243" s="270"/>
      <c r="RM243" s="270"/>
      <c r="RN243" s="270"/>
      <c r="RO243" s="270"/>
      <c r="RP243" s="267"/>
      <c r="RQ243" s="267"/>
      <c r="RR243" s="267"/>
      <c r="RS243" s="267"/>
      <c r="RT243" s="267"/>
      <c r="RU243" s="267"/>
      <c r="RV243" s="267"/>
      <c r="RW243" s="267"/>
      <c r="RX243" s="267"/>
      <c r="RY243" s="267"/>
      <c r="RZ243" s="267"/>
      <c r="SA243" s="267"/>
    </row>
    <row r="244" spans="1:16384" ht="15" hidden="1">
      <c r="A244" s="603">
        <f t="shared" si="1028"/>
        <v>232</v>
      </c>
      <c r="B244" s="264" t="s">
        <v>152</v>
      </c>
      <c r="C244" s="267"/>
      <c r="D244" s="267"/>
      <c r="E244" s="267"/>
      <c r="F244" s="267"/>
      <c r="G244" s="267"/>
      <c r="H244" s="267"/>
      <c r="I244" s="267"/>
      <c r="J244" s="267"/>
      <c r="K244" s="267"/>
      <c r="L244" s="267"/>
      <c r="M244" s="267"/>
      <c r="N244" s="267"/>
      <c r="O244" s="267"/>
      <c r="P244" s="267"/>
      <c r="Q244" s="267"/>
      <c r="R244" s="267"/>
      <c r="S244" s="267"/>
      <c r="T244" s="267"/>
      <c r="U244" s="267"/>
      <c r="V244" s="267"/>
      <c r="W244" s="267"/>
      <c r="X244" s="267"/>
      <c r="Y244" s="267"/>
      <c r="Z244" s="267"/>
      <c r="AA244" s="267"/>
      <c r="AB244" s="267"/>
      <c r="AC244" s="267"/>
      <c r="AD244" s="267"/>
      <c r="AE244" s="267"/>
      <c r="AF244" s="267"/>
      <c r="AG244" s="267"/>
      <c r="AJ244" s="358"/>
      <c r="AK244" s="358"/>
      <c r="AL244" s="270"/>
      <c r="AM244" s="270"/>
      <c r="AN244" s="270"/>
      <c r="AO244" s="270"/>
      <c r="AP244" s="270"/>
      <c r="AQ244" s="270"/>
      <c r="AR244" s="270"/>
      <c r="AS244" s="270"/>
      <c r="AT244" s="270"/>
      <c r="AU244" s="270"/>
      <c r="AV244" s="270"/>
      <c r="AW244" s="270"/>
      <c r="AX244" s="270"/>
      <c r="AY244" s="270"/>
      <c r="AZ244" s="270"/>
      <c r="BA244" s="270"/>
      <c r="BB244" s="270"/>
      <c r="BC244" s="267"/>
      <c r="BD244" s="267"/>
      <c r="BE244" s="267"/>
      <c r="BF244" s="267"/>
      <c r="BG244" s="267"/>
      <c r="BH244" s="267"/>
      <c r="BI244" s="267"/>
      <c r="BJ244" s="267"/>
      <c r="BK244" s="267"/>
      <c r="BL244" s="267"/>
      <c r="BM244" s="267"/>
      <c r="BN244" s="267"/>
      <c r="BQ244" s="358"/>
      <c r="BR244" s="358"/>
      <c r="BS244" s="270"/>
      <c r="BT244" s="270"/>
      <c r="BU244" s="270"/>
      <c r="BV244" s="270"/>
      <c r="BW244" s="270"/>
      <c r="BX244" s="270"/>
      <c r="BY244" s="270"/>
      <c r="BZ244" s="270"/>
      <c r="CA244" s="270"/>
      <c r="CB244" s="270"/>
      <c r="CC244" s="270"/>
      <c r="CD244" s="270"/>
      <c r="CE244" s="270"/>
      <c r="CF244" s="270"/>
      <c r="CG244" s="270"/>
      <c r="CH244" s="270"/>
      <c r="CI244" s="270"/>
      <c r="CJ244" s="267"/>
      <c r="CK244" s="267"/>
      <c r="CL244" s="267"/>
      <c r="CM244" s="267"/>
      <c r="CN244" s="267"/>
      <c r="CO244" s="267"/>
      <c r="CP244" s="267"/>
      <c r="CQ244" s="267"/>
      <c r="CR244" s="267"/>
      <c r="CS244" s="267"/>
      <c r="CT244" s="267"/>
      <c r="CU244" s="267"/>
      <c r="CX244" s="358"/>
      <c r="CY244" s="358"/>
      <c r="CZ244" s="270"/>
      <c r="DA244" s="270"/>
      <c r="DB244" s="270"/>
      <c r="DC244" s="270"/>
      <c r="DD244" s="270"/>
      <c r="DE244" s="270"/>
      <c r="DF244" s="270"/>
      <c r="DG244" s="270"/>
      <c r="DH244" s="270"/>
      <c r="DI244" s="270"/>
      <c r="DJ244" s="270"/>
      <c r="DK244" s="270"/>
      <c r="DL244" s="270"/>
      <c r="DM244" s="270"/>
      <c r="DN244" s="270"/>
      <c r="DO244" s="270"/>
      <c r="DP244" s="270"/>
      <c r="DQ244" s="267"/>
      <c r="DR244" s="267"/>
      <c r="DS244" s="267"/>
      <c r="DT244" s="267"/>
      <c r="DU244" s="267"/>
      <c r="DV244" s="267"/>
      <c r="DW244" s="267"/>
      <c r="DX244" s="267"/>
      <c r="DY244" s="267"/>
      <c r="DZ244" s="267"/>
      <c r="EA244" s="267"/>
      <c r="EB244" s="267"/>
      <c r="EE244" s="358"/>
      <c r="EF244" s="358"/>
      <c r="EG244" s="270"/>
      <c r="EH244" s="270"/>
      <c r="EI244" s="270"/>
      <c r="EJ244" s="270"/>
      <c r="EK244" s="270"/>
      <c r="EL244" s="270"/>
      <c r="EM244" s="270"/>
      <c r="EN244" s="270"/>
      <c r="EO244" s="270"/>
      <c r="EP244" s="270"/>
      <c r="EQ244" s="270"/>
      <c r="ER244" s="270"/>
      <c r="ES244" s="270"/>
      <c r="ET244" s="270"/>
      <c r="EU244" s="270"/>
      <c r="EV244" s="270"/>
      <c r="EW244" s="270"/>
      <c r="EX244" s="267"/>
      <c r="EY244" s="267"/>
      <c r="EZ244" s="267"/>
      <c r="FA244" s="267"/>
      <c r="FB244" s="267"/>
      <c r="FC244" s="267"/>
      <c r="FD244" s="267"/>
      <c r="FE244" s="267"/>
      <c r="FF244" s="267"/>
      <c r="FG244" s="267"/>
      <c r="FH244" s="267"/>
      <c r="FI244" s="267"/>
      <c r="FL244" s="358"/>
      <c r="FM244" s="358"/>
      <c r="FN244" s="270"/>
      <c r="FO244" s="270"/>
      <c r="FP244" s="270"/>
      <c r="FQ244" s="270"/>
      <c r="FR244" s="270"/>
      <c r="FS244" s="270"/>
      <c r="FT244" s="270"/>
      <c r="FU244" s="270"/>
      <c r="FV244" s="270"/>
      <c r="FW244" s="270"/>
      <c r="FX244" s="270"/>
      <c r="FY244" s="270"/>
      <c r="FZ244" s="270"/>
      <c r="GA244" s="270"/>
      <c r="GB244" s="270"/>
      <c r="GC244" s="270"/>
      <c r="GD244" s="270"/>
      <c r="GE244" s="267"/>
      <c r="GF244" s="267"/>
      <c r="GG244" s="267"/>
      <c r="GH244" s="267"/>
      <c r="GI244" s="267"/>
      <c r="GJ244" s="267"/>
      <c r="GK244" s="267"/>
      <c r="GL244" s="267"/>
      <c r="GM244" s="267"/>
      <c r="GN244" s="267"/>
      <c r="GO244" s="267"/>
      <c r="GP244" s="267"/>
      <c r="GS244" s="358"/>
      <c r="GT244" s="270"/>
      <c r="GU244" s="270"/>
      <c r="GV244" s="270"/>
      <c r="GW244" s="270"/>
      <c r="GX244" s="270"/>
      <c r="GY244" s="270"/>
      <c r="GZ244" s="270"/>
      <c r="HA244" s="270"/>
      <c r="HB244" s="270"/>
      <c r="HC244" s="270"/>
      <c r="HD244" s="270"/>
      <c r="HE244" s="270"/>
      <c r="HF244" s="270"/>
      <c r="HG244" s="270"/>
      <c r="HH244" s="270"/>
      <c r="HI244" s="270"/>
      <c r="HJ244" s="270"/>
      <c r="HK244" s="270"/>
      <c r="HL244" s="267"/>
      <c r="HM244" s="267"/>
      <c r="HN244" s="267"/>
      <c r="HO244" s="267"/>
      <c r="HP244" s="267"/>
      <c r="HQ244" s="267"/>
      <c r="HR244" s="267"/>
      <c r="HS244" s="267"/>
      <c r="HT244" s="267"/>
      <c r="HU244" s="267"/>
      <c r="HV244" s="267"/>
      <c r="HW244" s="267"/>
      <c r="HZ244" s="358">
        <v>0</v>
      </c>
      <c r="IA244" s="270"/>
      <c r="IB244" s="270"/>
      <c r="IC244" s="267"/>
      <c r="ID244" s="267"/>
      <c r="IE244" s="267"/>
      <c r="IF244" s="267"/>
      <c r="IG244" s="267"/>
      <c r="IH244" s="267"/>
      <c r="II244" s="267"/>
      <c r="IJ244" s="267"/>
      <c r="IK244" s="267"/>
      <c r="IL244" s="267"/>
      <c r="IM244" s="267"/>
      <c r="IN244" s="267"/>
      <c r="IO244" s="267"/>
      <c r="IP244" s="267"/>
      <c r="IQ244" s="267"/>
      <c r="IR244" s="267"/>
      <c r="IS244" s="267"/>
      <c r="IT244" s="267"/>
      <c r="IU244" s="267"/>
      <c r="IV244" s="267"/>
      <c r="IW244" s="267"/>
      <c r="IX244" s="267"/>
      <c r="IY244" s="267"/>
      <c r="IZ244" s="267"/>
      <c r="JA244" s="267"/>
      <c r="JB244" s="267"/>
      <c r="JC244" s="272"/>
      <c r="JD244" s="270"/>
      <c r="JE244" s="234"/>
      <c r="JG244" s="358"/>
      <c r="JH244" s="270"/>
      <c r="JI244" s="270"/>
      <c r="JJ244" s="273"/>
      <c r="JK244" s="270"/>
      <c r="JL244" s="270"/>
      <c r="JM244" s="270"/>
      <c r="JN244" s="270"/>
      <c r="JO244" s="270"/>
      <c r="JP244" s="270"/>
      <c r="JQ244" s="270"/>
      <c r="JR244" s="270"/>
      <c r="JS244" s="270"/>
      <c r="JT244" s="270"/>
      <c r="JU244" s="270"/>
      <c r="JV244" s="270"/>
      <c r="JW244" s="270"/>
      <c r="JX244" s="270"/>
      <c r="JY244" s="270"/>
      <c r="JZ244" s="267"/>
      <c r="KA244" s="267"/>
      <c r="KB244" s="267"/>
      <c r="KC244" s="267"/>
      <c r="KD244" s="267"/>
      <c r="KE244" s="267"/>
      <c r="KF244" s="267"/>
      <c r="KG244" s="267"/>
      <c r="KH244" s="267"/>
      <c r="KI244" s="267"/>
      <c r="KJ244" s="267"/>
      <c r="KK244" s="267"/>
      <c r="KL244" s="234"/>
      <c r="KN244" s="358"/>
      <c r="KO244" s="270"/>
      <c r="KP244" s="270"/>
      <c r="KQ244" s="270"/>
      <c r="KR244" s="270"/>
      <c r="KS244" s="270"/>
      <c r="KT244" s="270"/>
      <c r="KU244" s="270"/>
      <c r="KV244" s="270"/>
      <c r="KW244" s="270"/>
      <c r="KX244" s="270"/>
      <c r="KY244" s="270"/>
      <c r="KZ244" s="270"/>
      <c r="LA244" s="270"/>
      <c r="LB244" s="270"/>
      <c r="LC244" s="270"/>
      <c r="LD244" s="270"/>
      <c r="LE244" s="270"/>
      <c r="LF244" s="270"/>
      <c r="LG244" s="267"/>
      <c r="LH244" s="267"/>
      <c r="LI244" s="267"/>
      <c r="LJ244" s="267"/>
      <c r="LK244" s="267"/>
      <c r="LL244" s="267"/>
      <c r="LM244" s="267"/>
      <c r="LN244" s="267"/>
      <c r="LO244" s="267"/>
      <c r="LP244" s="267"/>
      <c r="LQ244" s="267"/>
      <c r="LR244" s="267"/>
      <c r="LU244" s="358"/>
      <c r="LV244" s="270"/>
      <c r="LW244" s="270"/>
      <c r="LX244" s="270"/>
      <c r="LY244" s="270"/>
      <c r="LZ244" s="270"/>
      <c r="MA244" s="270"/>
      <c r="MB244" s="270"/>
      <c r="MC244" s="270"/>
      <c r="MD244" s="270"/>
      <c r="ME244" s="270"/>
      <c r="MF244" s="270"/>
      <c r="MG244" s="270"/>
      <c r="MH244" s="270"/>
      <c r="MI244" s="270"/>
      <c r="MJ244" s="270"/>
      <c r="MK244" s="270"/>
      <c r="ML244" s="270"/>
      <c r="MM244" s="270"/>
      <c r="MN244" s="267"/>
      <c r="MO244" s="267"/>
      <c r="MP244" s="267"/>
      <c r="MQ244" s="267"/>
      <c r="MR244" s="267"/>
      <c r="MS244" s="267"/>
      <c r="MT244" s="267"/>
      <c r="MU244" s="267"/>
      <c r="MV244" s="267"/>
      <c r="MW244" s="267"/>
      <c r="MX244" s="267"/>
      <c r="MY244" s="267"/>
      <c r="NB244" s="358"/>
      <c r="NC244" s="270"/>
      <c r="ND244" s="270"/>
      <c r="NE244" s="270"/>
      <c r="NF244" s="270"/>
      <c r="NG244" s="270"/>
      <c r="NH244" s="270"/>
      <c r="NI244" s="270"/>
      <c r="NJ244" s="270"/>
      <c r="NK244" s="270"/>
      <c r="NL244" s="270"/>
      <c r="NM244" s="270"/>
      <c r="NN244" s="270"/>
      <c r="NO244" s="270"/>
      <c r="NP244" s="270"/>
      <c r="NQ244" s="270"/>
      <c r="NR244" s="270"/>
      <c r="NS244" s="270"/>
      <c r="NT244" s="270"/>
      <c r="NU244" s="267"/>
      <c r="NV244" s="267"/>
      <c r="NW244" s="267"/>
      <c r="NX244" s="267"/>
      <c r="NY244" s="267"/>
      <c r="NZ244" s="267"/>
      <c r="OA244" s="267"/>
      <c r="OB244" s="267"/>
      <c r="OC244" s="267"/>
      <c r="OD244" s="267"/>
      <c r="OE244" s="267"/>
      <c r="OF244" s="267"/>
      <c r="OI244" s="358"/>
      <c r="OJ244" s="270"/>
      <c r="OK244" s="270"/>
      <c r="OL244" s="270"/>
      <c r="OM244" s="270"/>
      <c r="ON244" s="270"/>
      <c r="OO244" s="270"/>
      <c r="OP244" s="270"/>
      <c r="OQ244" s="270"/>
      <c r="OR244" s="270"/>
      <c r="OS244" s="270"/>
      <c r="OT244" s="270"/>
      <c r="OU244" s="270"/>
      <c r="OV244" s="270"/>
      <c r="OW244" s="270"/>
      <c r="OX244" s="270"/>
      <c r="OY244" s="270"/>
      <c r="OZ244" s="270"/>
      <c r="PA244" s="270"/>
      <c r="PB244" s="267"/>
      <c r="PC244" s="267"/>
      <c r="PD244" s="267"/>
      <c r="PE244" s="267"/>
      <c r="PF244" s="267"/>
      <c r="PG244" s="267"/>
      <c r="PH244" s="267"/>
      <c r="PI244" s="267"/>
      <c r="PJ244" s="267"/>
      <c r="PK244" s="267"/>
      <c r="PL244" s="267"/>
      <c r="PM244" s="267"/>
      <c r="PP244" s="358"/>
      <c r="PQ244" s="270"/>
      <c r="PR244" s="270"/>
      <c r="PS244" s="270"/>
      <c r="PT244" s="270"/>
      <c r="PU244" s="270"/>
      <c r="PV244" s="270"/>
      <c r="PW244" s="270"/>
      <c r="PX244" s="270"/>
      <c r="PY244" s="270"/>
      <c r="PZ244" s="270"/>
      <c r="QA244" s="270"/>
      <c r="QB244" s="270"/>
      <c r="QC244" s="270"/>
      <c r="QD244" s="270"/>
      <c r="QE244" s="270"/>
      <c r="QF244" s="270"/>
      <c r="QG244" s="270"/>
      <c r="QH244" s="270"/>
      <c r="QI244" s="267"/>
      <c r="QJ244" s="267"/>
      <c r="QK244" s="267"/>
      <c r="QL244" s="267"/>
      <c r="QM244" s="267"/>
      <c r="QN244" s="267"/>
      <c r="QO244" s="267"/>
      <c r="QP244" s="267"/>
      <c r="QQ244" s="267"/>
      <c r="QR244" s="267"/>
      <c r="QS244" s="267"/>
      <c r="QT244" s="267"/>
      <c r="QU244" s="235"/>
      <c r="QV244" s="235"/>
      <c r="QW244" s="358"/>
      <c r="QX244" s="270"/>
      <c r="QY244" s="270"/>
      <c r="QZ244" s="270"/>
      <c r="RA244" s="270"/>
      <c r="RB244" s="270"/>
      <c r="RC244" s="270"/>
      <c r="RD244" s="270"/>
      <c r="RE244" s="270"/>
      <c r="RF244" s="270"/>
      <c r="RG244" s="270"/>
      <c r="RH244" s="270"/>
      <c r="RI244" s="270"/>
      <c r="RJ244" s="270"/>
      <c r="RK244" s="270"/>
      <c r="RL244" s="270"/>
      <c r="RM244" s="270"/>
      <c r="RN244" s="270"/>
      <c r="RO244" s="270"/>
      <c r="RP244" s="267"/>
      <c r="RQ244" s="267"/>
      <c r="RR244" s="267"/>
      <c r="RS244" s="267"/>
      <c r="RT244" s="267"/>
      <c r="RU244" s="267"/>
      <c r="RV244" s="267"/>
      <c r="RW244" s="267"/>
      <c r="RX244" s="267"/>
      <c r="RY244" s="267"/>
      <c r="RZ244" s="267"/>
      <c r="SA244" s="267"/>
    </row>
    <row r="245" spans="1:16384" hidden="1">
      <c r="A245" s="603">
        <f t="shared" si="1028"/>
        <v>233</v>
      </c>
      <c r="B245" s="265"/>
      <c r="C245" s="267"/>
      <c r="D245" s="267"/>
      <c r="E245" s="267"/>
      <c r="F245" s="267"/>
      <c r="G245" s="267"/>
      <c r="H245" s="267"/>
      <c r="I245" s="267"/>
      <c r="J245" s="267"/>
      <c r="K245" s="267"/>
      <c r="L245" s="267"/>
      <c r="M245" s="267"/>
      <c r="N245" s="267"/>
      <c r="O245" s="267"/>
      <c r="P245" s="267"/>
      <c r="Q245" s="267"/>
      <c r="R245" s="267"/>
      <c r="S245" s="267"/>
      <c r="T245" s="267"/>
      <c r="U245" s="267"/>
      <c r="V245" s="267"/>
      <c r="W245" s="267"/>
      <c r="X245" s="267"/>
      <c r="Y245" s="267"/>
      <c r="Z245" s="267"/>
      <c r="AA245" s="267"/>
      <c r="AB245" s="267"/>
      <c r="AC245" s="267"/>
      <c r="AD245" s="267"/>
      <c r="AE245" s="267"/>
      <c r="AF245" s="267"/>
      <c r="AG245" s="267"/>
      <c r="AJ245" s="358"/>
      <c r="AK245" s="358"/>
      <c r="AL245" s="270"/>
      <c r="AM245" s="270"/>
      <c r="AN245" s="270"/>
      <c r="AO245" s="270"/>
      <c r="AP245" s="270"/>
      <c r="AQ245" s="270"/>
      <c r="AR245" s="270"/>
      <c r="AS245" s="270"/>
      <c r="AT245" s="270"/>
      <c r="AU245" s="270"/>
      <c r="AV245" s="270"/>
      <c r="AW245" s="270"/>
      <c r="AX245" s="270"/>
      <c r="AY245" s="270"/>
      <c r="AZ245" s="270"/>
      <c r="BA245" s="270"/>
      <c r="BB245" s="270"/>
      <c r="BC245" s="267"/>
      <c r="BD245" s="267"/>
      <c r="BE245" s="267"/>
      <c r="BF245" s="267"/>
      <c r="BG245" s="267"/>
      <c r="BH245" s="267"/>
      <c r="BI245" s="267"/>
      <c r="BJ245" s="267"/>
      <c r="BK245" s="267"/>
      <c r="BL245" s="267"/>
      <c r="BM245" s="267"/>
      <c r="BN245" s="267"/>
      <c r="BQ245" s="358"/>
      <c r="BR245" s="358"/>
      <c r="BS245" s="270"/>
      <c r="BT245" s="270"/>
      <c r="BU245" s="270"/>
      <c r="BV245" s="270"/>
      <c r="BW245" s="270"/>
      <c r="BX245" s="270"/>
      <c r="BY245" s="270"/>
      <c r="BZ245" s="270"/>
      <c r="CA245" s="270"/>
      <c r="CB245" s="270"/>
      <c r="CC245" s="270"/>
      <c r="CD245" s="270"/>
      <c r="CE245" s="270"/>
      <c r="CF245" s="270"/>
      <c r="CG245" s="270"/>
      <c r="CH245" s="270"/>
      <c r="CI245" s="270"/>
      <c r="CJ245" s="267"/>
      <c r="CK245" s="267"/>
      <c r="CL245" s="267"/>
      <c r="CM245" s="267"/>
      <c r="CN245" s="267"/>
      <c r="CO245" s="267"/>
      <c r="CP245" s="267"/>
      <c r="CQ245" s="267"/>
      <c r="CR245" s="267"/>
      <c r="CS245" s="267"/>
      <c r="CT245" s="267"/>
      <c r="CU245" s="267"/>
      <c r="CX245" s="358"/>
      <c r="CY245" s="358"/>
      <c r="CZ245" s="270"/>
      <c r="DA245" s="270"/>
      <c r="DB245" s="270"/>
      <c r="DC245" s="270"/>
      <c r="DD245" s="270"/>
      <c r="DE245" s="270"/>
      <c r="DF245" s="270"/>
      <c r="DG245" s="270"/>
      <c r="DH245" s="270"/>
      <c r="DI245" s="270"/>
      <c r="DJ245" s="270"/>
      <c r="DK245" s="270"/>
      <c r="DL245" s="270"/>
      <c r="DM245" s="270"/>
      <c r="DN245" s="270"/>
      <c r="DO245" s="270"/>
      <c r="DP245" s="270"/>
      <c r="DQ245" s="267"/>
      <c r="DR245" s="267"/>
      <c r="DS245" s="267"/>
      <c r="DT245" s="267"/>
      <c r="DU245" s="267"/>
      <c r="DV245" s="267"/>
      <c r="DW245" s="267"/>
      <c r="DX245" s="267"/>
      <c r="DY245" s="267"/>
      <c r="DZ245" s="267"/>
      <c r="EA245" s="267"/>
      <c r="EB245" s="267"/>
      <c r="EE245" s="358"/>
      <c r="EF245" s="358"/>
      <c r="EG245" s="270"/>
      <c r="EH245" s="270"/>
      <c r="EI245" s="270"/>
      <c r="EJ245" s="270"/>
      <c r="EK245" s="270"/>
      <c r="EL245" s="270"/>
      <c r="EM245" s="270"/>
      <c r="EN245" s="270"/>
      <c r="EO245" s="270"/>
      <c r="EP245" s="270"/>
      <c r="EQ245" s="270"/>
      <c r="ER245" s="270"/>
      <c r="ES245" s="270"/>
      <c r="ET245" s="270"/>
      <c r="EU245" s="270"/>
      <c r="EV245" s="270"/>
      <c r="EW245" s="270"/>
      <c r="EX245" s="267"/>
      <c r="EY245" s="267"/>
      <c r="EZ245" s="267"/>
      <c r="FA245" s="267"/>
      <c r="FB245" s="267"/>
      <c r="FC245" s="267"/>
      <c r="FD245" s="267"/>
      <c r="FE245" s="267"/>
      <c r="FF245" s="267"/>
      <c r="FG245" s="267"/>
      <c r="FH245" s="267"/>
      <c r="FI245" s="267"/>
      <c r="FL245" s="358"/>
      <c r="FM245" s="358"/>
      <c r="FN245" s="270"/>
      <c r="FO245" s="270"/>
      <c r="FP245" s="270"/>
      <c r="FQ245" s="270"/>
      <c r="FR245" s="270"/>
      <c r="FS245" s="270"/>
      <c r="FT245" s="270"/>
      <c r="FU245" s="270"/>
      <c r="FV245" s="270"/>
      <c r="FW245" s="270"/>
      <c r="FX245" s="270"/>
      <c r="FY245" s="270"/>
      <c r="FZ245" s="270"/>
      <c r="GA245" s="270"/>
      <c r="GB245" s="270"/>
      <c r="GC245" s="270"/>
      <c r="GD245" s="270"/>
      <c r="GE245" s="267"/>
      <c r="GF245" s="267"/>
      <c r="GG245" s="267"/>
      <c r="GH245" s="267"/>
      <c r="GI245" s="267"/>
      <c r="GJ245" s="267"/>
      <c r="GK245" s="267"/>
      <c r="GL245" s="267"/>
      <c r="GM245" s="267"/>
      <c r="GN245" s="267"/>
      <c r="GO245" s="267"/>
      <c r="GP245" s="267"/>
      <c r="GS245" s="358"/>
      <c r="GT245" s="270"/>
      <c r="GU245" s="270"/>
      <c r="GV245" s="270"/>
      <c r="GW245" s="270"/>
      <c r="GX245" s="270"/>
      <c r="GY245" s="270"/>
      <c r="GZ245" s="270"/>
      <c r="HA245" s="270"/>
      <c r="HB245" s="270"/>
      <c r="HC245" s="270"/>
      <c r="HD245" s="270"/>
      <c r="HE245" s="270"/>
      <c r="HF245" s="270"/>
      <c r="HG245" s="270"/>
      <c r="HH245" s="270"/>
      <c r="HI245" s="270"/>
      <c r="HJ245" s="270"/>
      <c r="HK245" s="270"/>
      <c r="HL245" s="267"/>
      <c r="HM245" s="267"/>
      <c r="HN245" s="267"/>
      <c r="HO245" s="267"/>
      <c r="HP245" s="267"/>
      <c r="HQ245" s="267"/>
      <c r="HR245" s="267"/>
      <c r="HS245" s="267"/>
      <c r="HT245" s="267"/>
      <c r="HU245" s="267"/>
      <c r="HV245" s="267"/>
      <c r="HW245" s="267"/>
      <c r="HZ245" s="358"/>
      <c r="IA245" s="270"/>
      <c r="IB245" s="270"/>
      <c r="IC245" s="267"/>
      <c r="ID245" s="267"/>
      <c r="IE245" s="267"/>
      <c r="IF245" s="267"/>
      <c r="IG245" s="267"/>
      <c r="IH245" s="267"/>
      <c r="II245" s="267"/>
      <c r="IJ245" s="267"/>
      <c r="IK245" s="267"/>
      <c r="IL245" s="267"/>
      <c r="IM245" s="267"/>
      <c r="IN245" s="267"/>
      <c r="IO245" s="267"/>
      <c r="IP245" s="267"/>
      <c r="IQ245" s="267"/>
      <c r="IR245" s="267"/>
      <c r="IS245" s="267"/>
      <c r="IT245" s="267"/>
      <c r="IU245" s="267"/>
      <c r="IV245" s="267"/>
      <c r="IW245" s="267"/>
      <c r="IX245" s="267"/>
      <c r="IY245" s="267"/>
      <c r="IZ245" s="267"/>
      <c r="JA245" s="267"/>
      <c r="JB245" s="267"/>
      <c r="JC245" s="272"/>
      <c r="JD245" s="270"/>
      <c r="JE245" s="234"/>
      <c r="JG245" s="358"/>
      <c r="JH245" s="270"/>
      <c r="JI245" s="270"/>
      <c r="JJ245" s="273"/>
      <c r="JK245" s="270"/>
      <c r="JL245" s="270"/>
      <c r="JM245" s="270"/>
      <c r="JN245" s="270"/>
      <c r="JO245" s="270"/>
      <c r="JP245" s="270"/>
      <c r="JQ245" s="270"/>
      <c r="JR245" s="270"/>
      <c r="JS245" s="270"/>
      <c r="JT245" s="270"/>
      <c r="JU245" s="270"/>
      <c r="JV245" s="270"/>
      <c r="JW245" s="270"/>
      <c r="JX245" s="270"/>
      <c r="JY245" s="270"/>
      <c r="JZ245" s="267"/>
      <c r="KA245" s="267"/>
      <c r="KB245" s="267"/>
      <c r="KC245" s="267"/>
      <c r="KD245" s="267"/>
      <c r="KE245" s="267"/>
      <c r="KF245" s="267"/>
      <c r="KG245" s="267"/>
      <c r="KH245" s="267"/>
      <c r="KI245" s="267"/>
      <c r="KJ245" s="267"/>
      <c r="KK245" s="267"/>
      <c r="KL245" s="234"/>
      <c r="KN245" s="358"/>
      <c r="KO245" s="270"/>
      <c r="KP245" s="270"/>
      <c r="KQ245" s="270"/>
      <c r="KR245" s="270"/>
      <c r="KS245" s="270"/>
      <c r="KT245" s="270"/>
      <c r="KU245" s="270"/>
      <c r="KV245" s="270"/>
      <c r="KW245" s="270"/>
      <c r="KX245" s="270"/>
      <c r="KY245" s="270"/>
      <c r="KZ245" s="270"/>
      <c r="LA245" s="270"/>
      <c r="LB245" s="270"/>
      <c r="LC245" s="270"/>
      <c r="LD245" s="270"/>
      <c r="LE245" s="270"/>
      <c r="LF245" s="270"/>
      <c r="LG245" s="267"/>
      <c r="LH245" s="267"/>
      <c r="LI245" s="267"/>
      <c r="LJ245" s="267"/>
      <c r="LK245" s="267"/>
      <c r="LL245" s="267"/>
      <c r="LM245" s="267"/>
      <c r="LN245" s="267"/>
      <c r="LO245" s="267"/>
      <c r="LP245" s="267"/>
      <c r="LQ245" s="267"/>
      <c r="LR245" s="267"/>
      <c r="LU245" s="358"/>
      <c r="LV245" s="270"/>
      <c r="LW245" s="270"/>
      <c r="LX245" s="270"/>
      <c r="LY245" s="270"/>
      <c r="LZ245" s="270"/>
      <c r="MA245" s="270"/>
      <c r="MB245" s="270"/>
      <c r="MC245" s="270"/>
      <c r="MD245" s="270"/>
      <c r="ME245" s="270"/>
      <c r="MF245" s="270"/>
      <c r="MG245" s="270"/>
      <c r="MH245" s="270"/>
      <c r="MI245" s="270"/>
      <c r="MJ245" s="270"/>
      <c r="MK245" s="270"/>
      <c r="ML245" s="270"/>
      <c r="MM245" s="270"/>
      <c r="MN245" s="267"/>
      <c r="MO245" s="267"/>
      <c r="MP245" s="267"/>
      <c r="MQ245" s="267"/>
      <c r="MR245" s="267"/>
      <c r="MS245" s="267"/>
      <c r="MT245" s="267"/>
      <c r="MU245" s="267"/>
      <c r="MV245" s="267"/>
      <c r="MW245" s="267"/>
      <c r="MX245" s="267"/>
      <c r="MY245" s="267"/>
      <c r="NB245" s="358"/>
      <c r="NC245" s="270"/>
      <c r="ND245" s="270"/>
      <c r="NE245" s="270"/>
      <c r="NF245" s="270"/>
      <c r="NG245" s="270"/>
      <c r="NH245" s="270"/>
      <c r="NI245" s="270"/>
      <c r="NJ245" s="270"/>
      <c r="NK245" s="270"/>
      <c r="NL245" s="270"/>
      <c r="NM245" s="270"/>
      <c r="NN245" s="270"/>
      <c r="NO245" s="270"/>
      <c r="NP245" s="270"/>
      <c r="NQ245" s="270"/>
      <c r="NR245" s="270"/>
      <c r="NS245" s="270"/>
      <c r="NT245" s="270"/>
      <c r="NU245" s="267"/>
      <c r="NV245" s="267"/>
      <c r="NW245" s="267"/>
      <c r="NX245" s="267"/>
      <c r="NY245" s="267"/>
      <c r="NZ245" s="267"/>
      <c r="OA245" s="267"/>
      <c r="OB245" s="267"/>
      <c r="OC245" s="267"/>
      <c r="OD245" s="267"/>
      <c r="OE245" s="267"/>
      <c r="OF245" s="267"/>
      <c r="OI245" s="358"/>
      <c r="OJ245" s="270"/>
      <c r="OK245" s="270"/>
      <c r="OL245" s="270"/>
      <c r="OM245" s="270"/>
      <c r="ON245" s="270"/>
      <c r="OO245" s="270"/>
      <c r="OP245" s="270"/>
      <c r="OQ245" s="270"/>
      <c r="OR245" s="270"/>
      <c r="OS245" s="270"/>
      <c r="OT245" s="270"/>
      <c r="OU245" s="270"/>
      <c r="OV245" s="270"/>
      <c r="OW245" s="270"/>
      <c r="OX245" s="270"/>
      <c r="OY245" s="270"/>
      <c r="OZ245" s="270"/>
      <c r="PA245" s="270"/>
      <c r="PB245" s="267"/>
      <c r="PC245" s="267"/>
      <c r="PD245" s="267"/>
      <c r="PE245" s="267"/>
      <c r="PF245" s="267"/>
      <c r="PG245" s="267"/>
      <c r="PH245" s="267"/>
      <c r="PI245" s="267"/>
      <c r="PJ245" s="267"/>
      <c r="PK245" s="267"/>
      <c r="PL245" s="267"/>
      <c r="PM245" s="267"/>
      <c r="PP245" s="358"/>
      <c r="PQ245" s="270"/>
      <c r="PR245" s="270"/>
      <c r="PS245" s="270"/>
      <c r="PT245" s="270"/>
      <c r="PU245" s="270"/>
      <c r="PV245" s="270"/>
      <c r="PW245" s="270"/>
      <c r="PX245" s="270"/>
      <c r="PY245" s="270"/>
      <c r="PZ245" s="270"/>
      <c r="QA245" s="270"/>
      <c r="QB245" s="270"/>
      <c r="QC245" s="270"/>
      <c r="QD245" s="270"/>
      <c r="QE245" s="270"/>
      <c r="QF245" s="270"/>
      <c r="QG245" s="270"/>
      <c r="QH245" s="270"/>
      <c r="QI245" s="267"/>
      <c r="QJ245" s="267"/>
      <c r="QK245" s="267"/>
      <c r="QL245" s="267"/>
      <c r="QM245" s="267"/>
      <c r="QN245" s="267"/>
      <c r="QO245" s="267"/>
      <c r="QP245" s="267"/>
      <c r="QQ245" s="267"/>
      <c r="QR245" s="267"/>
      <c r="QS245" s="267"/>
      <c r="QT245" s="267"/>
      <c r="QU245" s="235"/>
      <c r="QV245" s="235"/>
      <c r="QW245" s="358"/>
      <c r="QX245" s="270"/>
      <c r="QY245" s="270"/>
      <c r="QZ245" s="270"/>
      <c r="RA245" s="270"/>
      <c r="RB245" s="270"/>
      <c r="RC245" s="270"/>
      <c r="RD245" s="270"/>
      <c r="RE245" s="270"/>
      <c r="RF245" s="270"/>
      <c r="RG245" s="270"/>
      <c r="RH245" s="270"/>
      <c r="RI245" s="270"/>
      <c r="RJ245" s="270"/>
      <c r="RK245" s="270"/>
      <c r="RL245" s="270"/>
      <c r="RM245" s="270"/>
      <c r="RN245" s="270"/>
      <c r="RO245" s="270"/>
      <c r="RP245" s="267"/>
      <c r="RQ245" s="267"/>
      <c r="RR245" s="267"/>
      <c r="RS245" s="267"/>
      <c r="RT245" s="267"/>
      <c r="RU245" s="267"/>
      <c r="RV245" s="267"/>
      <c r="RW245" s="267"/>
      <c r="RX245" s="267"/>
      <c r="RY245" s="267"/>
      <c r="RZ245" s="267"/>
      <c r="SA245" s="267"/>
    </row>
    <row r="246" spans="1:16384" ht="15" hidden="1">
      <c r="A246" s="603">
        <f t="shared" si="1028"/>
        <v>234</v>
      </c>
      <c r="B246" s="264" t="s">
        <v>153</v>
      </c>
      <c r="C246" s="267">
        <v>0</v>
      </c>
      <c r="D246" s="267"/>
      <c r="E246" s="267"/>
      <c r="F246" s="267"/>
      <c r="G246" s="267"/>
      <c r="H246" s="267"/>
      <c r="I246" s="267"/>
      <c r="J246" s="267"/>
      <c r="K246" s="267"/>
      <c r="L246" s="267"/>
      <c r="M246" s="267"/>
      <c r="N246" s="267"/>
      <c r="O246" s="267"/>
      <c r="P246" s="267"/>
      <c r="Q246" s="267"/>
      <c r="R246" s="267"/>
      <c r="S246" s="267"/>
      <c r="T246" s="267"/>
      <c r="U246" s="267"/>
      <c r="V246" s="267"/>
      <c r="W246" s="267"/>
      <c r="X246" s="267"/>
      <c r="Y246" s="267"/>
      <c r="Z246" s="267"/>
      <c r="AA246" s="267"/>
      <c r="AB246" s="267"/>
      <c r="AC246" s="267"/>
      <c r="AD246" s="267"/>
      <c r="AE246" s="267"/>
      <c r="AF246" s="267"/>
      <c r="AG246" s="267"/>
      <c r="AJ246" s="359"/>
      <c r="AK246" s="359"/>
      <c r="AL246" s="270"/>
      <c r="AM246" s="270"/>
      <c r="AN246" s="270"/>
      <c r="AO246" s="270"/>
      <c r="AP246" s="270"/>
      <c r="AQ246" s="270"/>
      <c r="AR246" s="270"/>
      <c r="AS246" s="270"/>
      <c r="AT246" s="270"/>
      <c r="AU246" s="270"/>
      <c r="AV246" s="270"/>
      <c r="AW246" s="270"/>
      <c r="AX246" s="270"/>
      <c r="AY246" s="270"/>
      <c r="AZ246" s="270"/>
      <c r="BA246" s="270"/>
      <c r="BB246" s="270"/>
      <c r="BC246" s="267"/>
      <c r="BD246" s="267"/>
      <c r="BE246" s="267"/>
      <c r="BF246" s="267"/>
      <c r="BG246" s="267"/>
      <c r="BH246" s="267"/>
      <c r="BI246" s="267"/>
      <c r="BJ246" s="267"/>
      <c r="BK246" s="267"/>
      <c r="BL246" s="267"/>
      <c r="BM246" s="267"/>
      <c r="BN246" s="267"/>
      <c r="BQ246" s="359"/>
      <c r="BR246" s="359"/>
      <c r="BS246" s="270"/>
      <c r="BT246" s="270"/>
      <c r="BU246" s="270"/>
      <c r="BV246" s="270"/>
      <c r="BW246" s="270"/>
      <c r="BX246" s="270"/>
      <c r="BY246" s="270"/>
      <c r="BZ246" s="270"/>
      <c r="CA246" s="270"/>
      <c r="CB246" s="270"/>
      <c r="CC246" s="270"/>
      <c r="CD246" s="270"/>
      <c r="CE246" s="270"/>
      <c r="CF246" s="270"/>
      <c r="CG246" s="270"/>
      <c r="CH246" s="270"/>
      <c r="CI246" s="270"/>
      <c r="CJ246" s="267"/>
      <c r="CK246" s="267"/>
      <c r="CL246" s="267"/>
      <c r="CM246" s="267"/>
      <c r="CN246" s="267"/>
      <c r="CO246" s="267"/>
      <c r="CP246" s="267"/>
      <c r="CQ246" s="267"/>
      <c r="CR246" s="267"/>
      <c r="CS246" s="267"/>
      <c r="CT246" s="267"/>
      <c r="CU246" s="267"/>
      <c r="CX246" s="359"/>
      <c r="CY246" s="359"/>
      <c r="CZ246" s="270"/>
      <c r="DA246" s="270"/>
      <c r="DB246" s="270"/>
      <c r="DC246" s="270"/>
      <c r="DD246" s="270"/>
      <c r="DE246" s="270"/>
      <c r="DF246" s="270"/>
      <c r="DG246" s="270"/>
      <c r="DH246" s="270"/>
      <c r="DI246" s="270"/>
      <c r="DJ246" s="270"/>
      <c r="DK246" s="270"/>
      <c r="DL246" s="270"/>
      <c r="DM246" s="270"/>
      <c r="DN246" s="270"/>
      <c r="DO246" s="270"/>
      <c r="DP246" s="270"/>
      <c r="DQ246" s="267"/>
      <c r="DR246" s="267"/>
      <c r="DS246" s="267"/>
      <c r="DT246" s="267"/>
      <c r="DU246" s="267"/>
      <c r="DV246" s="267"/>
      <c r="DW246" s="267"/>
      <c r="DX246" s="267"/>
      <c r="DY246" s="267"/>
      <c r="DZ246" s="267"/>
      <c r="EA246" s="267"/>
      <c r="EB246" s="267"/>
      <c r="EE246" s="359"/>
      <c r="EF246" s="359"/>
      <c r="EG246" s="270"/>
      <c r="EH246" s="270"/>
      <c r="EI246" s="270"/>
      <c r="EJ246" s="270"/>
      <c r="EK246" s="270"/>
      <c r="EL246" s="270"/>
      <c r="EM246" s="270"/>
      <c r="EN246" s="270"/>
      <c r="EO246" s="270"/>
      <c r="EP246" s="270"/>
      <c r="EQ246" s="270"/>
      <c r="ER246" s="270"/>
      <c r="ES246" s="270"/>
      <c r="ET246" s="270"/>
      <c r="EU246" s="270"/>
      <c r="EV246" s="270"/>
      <c r="EW246" s="270"/>
      <c r="EX246" s="267"/>
      <c r="EY246" s="267"/>
      <c r="EZ246" s="267"/>
      <c r="FA246" s="267"/>
      <c r="FB246" s="267"/>
      <c r="FC246" s="267"/>
      <c r="FD246" s="267"/>
      <c r="FE246" s="267"/>
      <c r="FF246" s="267"/>
      <c r="FG246" s="267"/>
      <c r="FH246" s="267"/>
      <c r="FI246" s="267"/>
      <c r="FL246" s="359"/>
      <c r="FM246" s="359"/>
      <c r="FN246" s="270"/>
      <c r="FO246" s="270"/>
      <c r="FP246" s="270"/>
      <c r="FQ246" s="270"/>
      <c r="FR246" s="270"/>
      <c r="FS246" s="270"/>
      <c r="FT246" s="270"/>
      <c r="FU246" s="270"/>
      <c r="FV246" s="270"/>
      <c r="FW246" s="270"/>
      <c r="FX246" s="270"/>
      <c r="FY246" s="270"/>
      <c r="FZ246" s="270"/>
      <c r="GA246" s="270"/>
      <c r="GB246" s="270"/>
      <c r="GC246" s="270"/>
      <c r="GD246" s="270"/>
      <c r="GE246" s="267"/>
      <c r="GF246" s="267"/>
      <c r="GG246" s="267"/>
      <c r="GH246" s="267"/>
      <c r="GI246" s="267"/>
      <c r="GJ246" s="267"/>
      <c r="GK246" s="267"/>
      <c r="GL246" s="267"/>
      <c r="GM246" s="267"/>
      <c r="GN246" s="267"/>
      <c r="GO246" s="267"/>
      <c r="GP246" s="267"/>
      <c r="GS246" s="359"/>
      <c r="GT246" s="270"/>
      <c r="GU246" s="270"/>
      <c r="GV246" s="270"/>
      <c r="GW246" s="270"/>
      <c r="GX246" s="270"/>
      <c r="GY246" s="270"/>
      <c r="GZ246" s="270"/>
      <c r="HA246" s="270"/>
      <c r="HB246" s="270"/>
      <c r="HC246" s="270"/>
      <c r="HD246" s="270"/>
      <c r="HE246" s="270"/>
      <c r="HF246" s="270"/>
      <c r="HG246" s="270"/>
      <c r="HH246" s="270"/>
      <c r="HI246" s="270"/>
      <c r="HJ246" s="270"/>
      <c r="HK246" s="270"/>
      <c r="HL246" s="267"/>
      <c r="HM246" s="267"/>
      <c r="HN246" s="267"/>
      <c r="HO246" s="267"/>
      <c r="HP246" s="267"/>
      <c r="HQ246" s="267"/>
      <c r="HR246" s="267"/>
      <c r="HS246" s="267"/>
      <c r="HT246" s="267"/>
      <c r="HU246" s="267"/>
      <c r="HV246" s="267"/>
      <c r="HW246" s="267"/>
      <c r="HZ246" s="359">
        <v>0</v>
      </c>
      <c r="IA246" s="270"/>
      <c r="IB246" s="270"/>
      <c r="IC246" s="267"/>
      <c r="ID246" s="267"/>
      <c r="IE246" s="267"/>
      <c r="IF246" s="267"/>
      <c r="IG246" s="267"/>
      <c r="IH246" s="267"/>
      <c r="II246" s="267"/>
      <c r="IJ246" s="267"/>
      <c r="IK246" s="267"/>
      <c r="IL246" s="267"/>
      <c r="IM246" s="267"/>
      <c r="IN246" s="267"/>
      <c r="IO246" s="267"/>
      <c r="IP246" s="267"/>
      <c r="IQ246" s="267"/>
      <c r="IR246" s="267"/>
      <c r="IS246" s="267"/>
      <c r="IT246" s="267"/>
      <c r="IU246" s="267"/>
      <c r="IV246" s="267"/>
      <c r="IW246" s="267"/>
      <c r="IX246" s="267"/>
      <c r="IY246" s="267"/>
      <c r="IZ246" s="267"/>
      <c r="JA246" s="267"/>
      <c r="JB246" s="267"/>
      <c r="JC246" s="272"/>
      <c r="JD246" s="270"/>
      <c r="JE246" s="234"/>
      <c r="JG246" s="359"/>
      <c r="JH246" s="270"/>
      <c r="JI246" s="270"/>
      <c r="JJ246" s="273"/>
      <c r="JK246" s="270"/>
      <c r="JL246" s="270"/>
      <c r="JM246" s="270"/>
      <c r="JN246" s="270"/>
      <c r="JO246" s="270"/>
      <c r="JP246" s="270"/>
      <c r="JQ246" s="270"/>
      <c r="JR246" s="270"/>
      <c r="JS246" s="270"/>
      <c r="JT246" s="270"/>
      <c r="JU246" s="270"/>
      <c r="JV246" s="270"/>
      <c r="JW246" s="270"/>
      <c r="JX246" s="270"/>
      <c r="JY246" s="270"/>
      <c r="JZ246" s="267"/>
      <c r="KA246" s="267"/>
      <c r="KB246" s="267"/>
      <c r="KC246" s="267"/>
      <c r="KD246" s="267"/>
      <c r="KE246" s="267"/>
      <c r="KF246" s="267"/>
      <c r="KG246" s="267"/>
      <c r="KH246" s="267"/>
      <c r="KI246" s="267"/>
      <c r="KJ246" s="267"/>
      <c r="KK246" s="267"/>
      <c r="KL246" s="234"/>
      <c r="KN246" s="359"/>
      <c r="KO246" s="270"/>
      <c r="KP246" s="270"/>
      <c r="KQ246" s="270"/>
      <c r="KR246" s="270"/>
      <c r="KS246" s="270"/>
      <c r="KT246" s="270"/>
      <c r="KU246" s="270"/>
      <c r="KV246" s="270"/>
      <c r="KW246" s="270"/>
      <c r="KX246" s="270"/>
      <c r="KY246" s="270"/>
      <c r="KZ246" s="270"/>
      <c r="LA246" s="270"/>
      <c r="LB246" s="270"/>
      <c r="LC246" s="270"/>
      <c r="LD246" s="270"/>
      <c r="LE246" s="270"/>
      <c r="LF246" s="270"/>
      <c r="LG246" s="267"/>
      <c r="LH246" s="267"/>
      <c r="LI246" s="267"/>
      <c r="LJ246" s="267"/>
      <c r="LK246" s="267"/>
      <c r="LL246" s="267"/>
      <c r="LM246" s="267"/>
      <c r="LN246" s="267"/>
      <c r="LO246" s="267"/>
      <c r="LP246" s="267"/>
      <c r="LQ246" s="267"/>
      <c r="LR246" s="267"/>
      <c r="LU246" s="359"/>
      <c r="LV246" s="270"/>
      <c r="LW246" s="270"/>
      <c r="LX246" s="270"/>
      <c r="LY246" s="270"/>
      <c r="LZ246" s="270"/>
      <c r="MA246" s="270"/>
      <c r="MB246" s="270"/>
      <c r="MC246" s="270"/>
      <c r="MD246" s="270"/>
      <c r="ME246" s="270"/>
      <c r="MF246" s="270"/>
      <c r="MG246" s="270"/>
      <c r="MH246" s="270"/>
      <c r="MI246" s="270"/>
      <c r="MJ246" s="270"/>
      <c r="MK246" s="270"/>
      <c r="ML246" s="270"/>
      <c r="MM246" s="270"/>
      <c r="MN246" s="267"/>
      <c r="MO246" s="267"/>
      <c r="MP246" s="267"/>
      <c r="MQ246" s="267"/>
      <c r="MR246" s="267"/>
      <c r="MS246" s="267"/>
      <c r="MT246" s="267"/>
      <c r="MU246" s="267"/>
      <c r="MV246" s="267"/>
      <c r="MW246" s="267"/>
      <c r="MX246" s="267"/>
      <c r="MY246" s="267"/>
      <c r="NB246" s="359"/>
      <c r="NC246" s="270"/>
      <c r="ND246" s="270"/>
      <c r="NE246" s="270"/>
      <c r="NF246" s="270"/>
      <c r="NG246" s="270"/>
      <c r="NH246" s="270"/>
      <c r="NI246" s="270"/>
      <c r="NJ246" s="270"/>
      <c r="NK246" s="270"/>
      <c r="NL246" s="270"/>
      <c r="NM246" s="270"/>
      <c r="NN246" s="270"/>
      <c r="NO246" s="270"/>
      <c r="NP246" s="270"/>
      <c r="NQ246" s="270"/>
      <c r="NR246" s="270"/>
      <c r="NS246" s="270"/>
      <c r="NT246" s="270"/>
      <c r="NU246" s="267"/>
      <c r="NV246" s="267"/>
      <c r="NW246" s="267"/>
      <c r="NX246" s="267"/>
      <c r="NY246" s="267"/>
      <c r="NZ246" s="267"/>
      <c r="OA246" s="267"/>
      <c r="OB246" s="267"/>
      <c r="OC246" s="267"/>
      <c r="OD246" s="267"/>
      <c r="OE246" s="267"/>
      <c r="OF246" s="267"/>
      <c r="OI246" s="359"/>
      <c r="OJ246" s="270"/>
      <c r="OK246" s="270"/>
      <c r="OL246" s="270"/>
      <c r="OM246" s="270"/>
      <c r="ON246" s="270"/>
      <c r="OO246" s="270"/>
      <c r="OP246" s="270"/>
      <c r="OQ246" s="270"/>
      <c r="OR246" s="270"/>
      <c r="OS246" s="270"/>
      <c r="OT246" s="270"/>
      <c r="OU246" s="270"/>
      <c r="OV246" s="270"/>
      <c r="OW246" s="270"/>
      <c r="OX246" s="270"/>
      <c r="OY246" s="270"/>
      <c r="OZ246" s="270"/>
      <c r="PA246" s="270"/>
      <c r="PB246" s="267"/>
      <c r="PC246" s="267"/>
      <c r="PD246" s="267"/>
      <c r="PE246" s="267"/>
      <c r="PF246" s="267"/>
      <c r="PG246" s="267"/>
      <c r="PH246" s="267"/>
      <c r="PI246" s="267"/>
      <c r="PJ246" s="267"/>
      <c r="PK246" s="267"/>
      <c r="PL246" s="267"/>
      <c r="PM246" s="267"/>
      <c r="PP246" s="359">
        <v>0</v>
      </c>
      <c r="PQ246" s="270"/>
      <c r="PR246" s="270"/>
      <c r="PS246" s="270"/>
      <c r="PT246" s="270"/>
      <c r="PU246" s="270"/>
      <c r="PV246" s="270"/>
      <c r="PW246" s="270"/>
      <c r="PX246" s="270"/>
      <c r="PY246" s="270"/>
      <c r="PZ246" s="270"/>
      <c r="QA246" s="270"/>
      <c r="QB246" s="270"/>
      <c r="QC246" s="270"/>
      <c r="QD246" s="270"/>
      <c r="QE246" s="270"/>
      <c r="QF246" s="270"/>
      <c r="QG246" s="270"/>
      <c r="QH246" s="270"/>
      <c r="QI246" s="267"/>
      <c r="QJ246" s="267"/>
      <c r="QK246" s="267"/>
      <c r="QL246" s="267"/>
      <c r="QM246" s="267"/>
      <c r="QN246" s="267"/>
      <c r="QO246" s="267"/>
      <c r="QP246" s="267"/>
      <c r="QQ246" s="267"/>
      <c r="QR246" s="267"/>
      <c r="QS246" s="267"/>
      <c r="QT246" s="267"/>
      <c r="QU246" s="235"/>
      <c r="QV246" s="235"/>
      <c r="QW246" s="359"/>
      <c r="QX246" s="270"/>
      <c r="QY246" s="270"/>
      <c r="QZ246" s="270"/>
      <c r="RA246" s="270"/>
      <c r="RB246" s="270"/>
      <c r="RC246" s="270"/>
      <c r="RD246" s="270"/>
      <c r="RE246" s="270"/>
      <c r="RF246" s="270"/>
      <c r="RG246" s="270"/>
      <c r="RH246" s="270"/>
      <c r="RI246" s="270"/>
      <c r="RJ246" s="270"/>
      <c r="RK246" s="270"/>
      <c r="RL246" s="270"/>
      <c r="RM246" s="270"/>
      <c r="RN246" s="270"/>
      <c r="RO246" s="270"/>
      <c r="RP246" s="267"/>
      <c r="RQ246" s="267"/>
      <c r="RR246" s="267"/>
      <c r="RS246" s="267"/>
      <c r="RT246" s="267"/>
      <c r="RU246" s="267"/>
      <c r="RV246" s="267"/>
      <c r="RW246" s="267"/>
      <c r="RX246" s="267"/>
      <c r="RY246" s="267"/>
      <c r="RZ246" s="267"/>
      <c r="SA246" s="267"/>
    </row>
    <row r="247" spans="1:16384" ht="15" hidden="1">
      <c r="A247" s="603">
        <f t="shared" si="1028"/>
        <v>235</v>
      </c>
      <c r="B247" s="264"/>
      <c r="C247" s="267"/>
      <c r="D247" s="267"/>
      <c r="E247" s="267"/>
      <c r="F247" s="267"/>
      <c r="G247" s="267"/>
      <c r="H247" s="267"/>
      <c r="I247" s="267"/>
      <c r="J247" s="267"/>
      <c r="K247" s="267"/>
      <c r="L247" s="267"/>
      <c r="M247" s="267"/>
      <c r="N247" s="267"/>
      <c r="O247" s="267"/>
      <c r="P247" s="267"/>
      <c r="Q247" s="267"/>
      <c r="R247" s="267"/>
      <c r="S247" s="267"/>
      <c r="T247" s="267"/>
      <c r="U247" s="267"/>
      <c r="V247" s="267"/>
      <c r="W247" s="267"/>
      <c r="X247" s="267"/>
      <c r="Y247" s="267"/>
      <c r="Z247" s="267"/>
      <c r="AA247" s="267"/>
      <c r="AB247" s="267"/>
      <c r="AC247" s="267"/>
      <c r="AD247" s="267"/>
      <c r="AE247" s="267"/>
      <c r="AF247" s="267"/>
      <c r="AG247" s="267"/>
      <c r="AJ247" s="358"/>
      <c r="AK247" s="358"/>
      <c r="AL247" s="270"/>
      <c r="AM247" s="270"/>
      <c r="AN247" s="270"/>
      <c r="AO247" s="270"/>
      <c r="AP247" s="270"/>
      <c r="AQ247" s="270"/>
      <c r="AR247" s="270"/>
      <c r="AS247" s="270"/>
      <c r="AT247" s="270"/>
      <c r="AU247" s="270"/>
      <c r="AV247" s="270"/>
      <c r="AW247" s="270"/>
      <c r="AX247" s="270"/>
      <c r="AY247" s="270"/>
      <c r="AZ247" s="270"/>
      <c r="BA247" s="270"/>
      <c r="BB247" s="270"/>
      <c r="BC247" s="267"/>
      <c r="BD247" s="267"/>
      <c r="BE247" s="267"/>
      <c r="BF247" s="267"/>
      <c r="BG247" s="267"/>
      <c r="BH247" s="267"/>
      <c r="BI247" s="267"/>
      <c r="BJ247" s="267"/>
      <c r="BK247" s="267"/>
      <c r="BL247" s="267"/>
      <c r="BM247" s="267"/>
      <c r="BN247" s="267"/>
      <c r="BQ247" s="358"/>
      <c r="BR247" s="358"/>
      <c r="BS247" s="270"/>
      <c r="BT247" s="270"/>
      <c r="BU247" s="270"/>
      <c r="BV247" s="270"/>
      <c r="BW247" s="270"/>
      <c r="BX247" s="270"/>
      <c r="BY247" s="270"/>
      <c r="BZ247" s="270"/>
      <c r="CA247" s="270"/>
      <c r="CB247" s="270"/>
      <c r="CC247" s="270"/>
      <c r="CD247" s="270"/>
      <c r="CE247" s="270"/>
      <c r="CF247" s="270"/>
      <c r="CG247" s="270"/>
      <c r="CH247" s="270"/>
      <c r="CI247" s="270"/>
      <c r="CJ247" s="267"/>
      <c r="CK247" s="267"/>
      <c r="CL247" s="267"/>
      <c r="CM247" s="267"/>
      <c r="CN247" s="267"/>
      <c r="CO247" s="267"/>
      <c r="CP247" s="267"/>
      <c r="CQ247" s="267"/>
      <c r="CR247" s="267"/>
      <c r="CS247" s="267"/>
      <c r="CT247" s="267"/>
      <c r="CU247" s="267"/>
      <c r="CX247" s="358"/>
      <c r="CY247" s="358"/>
      <c r="CZ247" s="270"/>
      <c r="DA247" s="270"/>
      <c r="DB247" s="270"/>
      <c r="DC247" s="270"/>
      <c r="DD247" s="270"/>
      <c r="DE247" s="270"/>
      <c r="DF247" s="270"/>
      <c r="DG247" s="270"/>
      <c r="DH247" s="270"/>
      <c r="DI247" s="270"/>
      <c r="DJ247" s="270"/>
      <c r="DK247" s="270"/>
      <c r="DL247" s="270"/>
      <c r="DM247" s="270"/>
      <c r="DN247" s="270"/>
      <c r="DO247" s="270"/>
      <c r="DP247" s="270"/>
      <c r="DQ247" s="267"/>
      <c r="DR247" s="267"/>
      <c r="DS247" s="267"/>
      <c r="DT247" s="267"/>
      <c r="DU247" s="267"/>
      <c r="DV247" s="267"/>
      <c r="DW247" s="267"/>
      <c r="DX247" s="267"/>
      <c r="DY247" s="267"/>
      <c r="DZ247" s="267"/>
      <c r="EA247" s="267"/>
      <c r="EB247" s="267"/>
      <c r="EE247" s="358"/>
      <c r="EF247" s="358"/>
      <c r="EG247" s="270"/>
      <c r="EH247" s="270"/>
      <c r="EI247" s="270"/>
      <c r="EJ247" s="270"/>
      <c r="EK247" s="270"/>
      <c r="EL247" s="270"/>
      <c r="EM247" s="270"/>
      <c r="EN247" s="270"/>
      <c r="EO247" s="270"/>
      <c r="EP247" s="270"/>
      <c r="EQ247" s="270"/>
      <c r="ER247" s="270"/>
      <c r="ES247" s="270"/>
      <c r="ET247" s="270"/>
      <c r="EU247" s="270"/>
      <c r="EV247" s="270"/>
      <c r="EW247" s="270"/>
      <c r="EX247" s="267"/>
      <c r="EY247" s="267"/>
      <c r="EZ247" s="267"/>
      <c r="FA247" s="267"/>
      <c r="FB247" s="267"/>
      <c r="FC247" s="267"/>
      <c r="FD247" s="267"/>
      <c r="FE247" s="267"/>
      <c r="FF247" s="267"/>
      <c r="FG247" s="267"/>
      <c r="FH247" s="267"/>
      <c r="FI247" s="267"/>
      <c r="FL247" s="358"/>
      <c r="FM247" s="358"/>
      <c r="FN247" s="270"/>
      <c r="FO247" s="270"/>
      <c r="FP247" s="270"/>
      <c r="FQ247" s="270"/>
      <c r="FR247" s="270"/>
      <c r="FS247" s="270"/>
      <c r="FT247" s="270"/>
      <c r="FU247" s="270"/>
      <c r="FV247" s="270"/>
      <c r="FW247" s="270"/>
      <c r="FX247" s="270"/>
      <c r="FY247" s="270"/>
      <c r="FZ247" s="270"/>
      <c r="GA247" s="270"/>
      <c r="GB247" s="270"/>
      <c r="GC247" s="270"/>
      <c r="GD247" s="270"/>
      <c r="GE247" s="267"/>
      <c r="GF247" s="267"/>
      <c r="GG247" s="267"/>
      <c r="GH247" s="267"/>
      <c r="GI247" s="267"/>
      <c r="GJ247" s="267"/>
      <c r="GK247" s="267"/>
      <c r="GL247" s="267"/>
      <c r="GM247" s="267"/>
      <c r="GN247" s="267"/>
      <c r="GO247" s="267"/>
      <c r="GP247" s="267"/>
      <c r="GS247" s="358"/>
      <c r="GT247" s="270"/>
      <c r="GU247" s="270"/>
      <c r="GV247" s="270"/>
      <c r="GW247" s="270"/>
      <c r="GX247" s="270"/>
      <c r="GY247" s="270"/>
      <c r="GZ247" s="270"/>
      <c r="HA247" s="270"/>
      <c r="HB247" s="270"/>
      <c r="HC247" s="270"/>
      <c r="HD247" s="270"/>
      <c r="HE247" s="270"/>
      <c r="HF247" s="270"/>
      <c r="HG247" s="270"/>
      <c r="HH247" s="270"/>
      <c r="HI247" s="270"/>
      <c r="HJ247" s="270"/>
      <c r="HK247" s="270"/>
      <c r="HL247" s="267"/>
      <c r="HM247" s="267"/>
      <c r="HN247" s="267"/>
      <c r="HO247" s="267"/>
      <c r="HP247" s="267"/>
      <c r="HQ247" s="267"/>
      <c r="HR247" s="267"/>
      <c r="HS247" s="267"/>
      <c r="HT247" s="267"/>
      <c r="HU247" s="267"/>
      <c r="HV247" s="267"/>
      <c r="HW247" s="267"/>
      <c r="HZ247" s="358"/>
      <c r="IA247" s="270"/>
      <c r="IB247" s="270"/>
      <c r="IC247" s="267"/>
      <c r="ID247" s="267"/>
      <c r="IE247" s="267"/>
      <c r="IF247" s="267"/>
      <c r="IG247" s="267"/>
      <c r="IH247" s="267"/>
      <c r="II247" s="267"/>
      <c r="IJ247" s="267"/>
      <c r="IK247" s="267"/>
      <c r="IL247" s="267"/>
      <c r="IM247" s="267"/>
      <c r="IN247" s="267"/>
      <c r="IO247" s="267"/>
      <c r="IP247" s="267"/>
      <c r="IQ247" s="267"/>
      <c r="IR247" s="267"/>
      <c r="IS247" s="267"/>
      <c r="IT247" s="267"/>
      <c r="IU247" s="267"/>
      <c r="IV247" s="267"/>
      <c r="IW247" s="267"/>
      <c r="IX247" s="267"/>
      <c r="IY247" s="267"/>
      <c r="IZ247" s="267"/>
      <c r="JA247" s="267"/>
      <c r="JB247" s="267"/>
      <c r="JC247" s="272"/>
      <c r="JD247" s="270"/>
      <c r="JE247" s="234"/>
      <c r="JG247" s="358"/>
      <c r="JH247" s="270"/>
      <c r="JI247" s="270"/>
      <c r="JJ247" s="273"/>
      <c r="JK247" s="270"/>
      <c r="JL247" s="270"/>
      <c r="JM247" s="270"/>
      <c r="JN247" s="270"/>
      <c r="JO247" s="270"/>
      <c r="JP247" s="270"/>
      <c r="JQ247" s="270"/>
      <c r="JR247" s="270"/>
      <c r="JS247" s="270"/>
      <c r="JT247" s="270"/>
      <c r="JU247" s="270"/>
      <c r="JV247" s="270"/>
      <c r="JW247" s="270"/>
      <c r="JX247" s="270"/>
      <c r="JY247" s="270"/>
      <c r="JZ247" s="267"/>
      <c r="KA247" s="267"/>
      <c r="KB247" s="267"/>
      <c r="KC247" s="267"/>
      <c r="KD247" s="267"/>
      <c r="KE247" s="267"/>
      <c r="KF247" s="267"/>
      <c r="KG247" s="267"/>
      <c r="KH247" s="267"/>
      <c r="KI247" s="267"/>
      <c r="KJ247" s="267"/>
      <c r="KK247" s="267"/>
      <c r="KL247" s="234"/>
      <c r="KN247" s="358"/>
      <c r="KO247" s="270"/>
      <c r="KP247" s="270"/>
      <c r="KQ247" s="270"/>
      <c r="KR247" s="270"/>
      <c r="KS247" s="270"/>
      <c r="KT247" s="270"/>
      <c r="KU247" s="270"/>
      <c r="KV247" s="270"/>
      <c r="KW247" s="270"/>
      <c r="KX247" s="270"/>
      <c r="KY247" s="270"/>
      <c r="KZ247" s="270"/>
      <c r="LA247" s="270"/>
      <c r="LB247" s="270"/>
      <c r="LC247" s="270"/>
      <c r="LD247" s="270"/>
      <c r="LE247" s="270"/>
      <c r="LF247" s="270"/>
      <c r="LG247" s="267"/>
      <c r="LH247" s="267"/>
      <c r="LI247" s="267"/>
      <c r="LJ247" s="267"/>
      <c r="LK247" s="267"/>
      <c r="LL247" s="267"/>
      <c r="LM247" s="267"/>
      <c r="LN247" s="267"/>
      <c r="LO247" s="267"/>
      <c r="LP247" s="267"/>
      <c r="LQ247" s="267"/>
      <c r="LR247" s="267"/>
      <c r="LU247" s="358"/>
      <c r="LV247" s="270"/>
      <c r="LW247" s="270"/>
      <c r="LX247" s="270"/>
      <c r="LY247" s="270"/>
      <c r="LZ247" s="270"/>
      <c r="MA247" s="270"/>
      <c r="MB247" s="270"/>
      <c r="MC247" s="270"/>
      <c r="MD247" s="270"/>
      <c r="ME247" s="270"/>
      <c r="MF247" s="270"/>
      <c r="MG247" s="270"/>
      <c r="MH247" s="270"/>
      <c r="MI247" s="270"/>
      <c r="MJ247" s="270"/>
      <c r="MK247" s="270"/>
      <c r="ML247" s="270"/>
      <c r="MM247" s="270"/>
      <c r="MN247" s="267"/>
      <c r="MO247" s="267"/>
      <c r="MP247" s="267"/>
      <c r="MQ247" s="267"/>
      <c r="MR247" s="267"/>
      <c r="MS247" s="267"/>
      <c r="MT247" s="267"/>
      <c r="MU247" s="267"/>
      <c r="MV247" s="267"/>
      <c r="MW247" s="267"/>
      <c r="MX247" s="267"/>
      <c r="MY247" s="267"/>
      <c r="NB247" s="358"/>
      <c r="NC247" s="270"/>
      <c r="ND247" s="270"/>
      <c r="NE247" s="270"/>
      <c r="NF247" s="270"/>
      <c r="NG247" s="270"/>
      <c r="NH247" s="270"/>
      <c r="NI247" s="270"/>
      <c r="NJ247" s="270"/>
      <c r="NK247" s="270"/>
      <c r="NL247" s="270"/>
      <c r="NM247" s="270"/>
      <c r="NN247" s="270"/>
      <c r="NO247" s="270"/>
      <c r="NP247" s="270"/>
      <c r="NQ247" s="270"/>
      <c r="NR247" s="270"/>
      <c r="NS247" s="270"/>
      <c r="NT247" s="270"/>
      <c r="NU247" s="267"/>
      <c r="NV247" s="267"/>
      <c r="NW247" s="267"/>
      <c r="NX247" s="267"/>
      <c r="NY247" s="267"/>
      <c r="NZ247" s="267"/>
      <c r="OA247" s="267"/>
      <c r="OB247" s="267"/>
      <c r="OC247" s="267"/>
      <c r="OD247" s="267"/>
      <c r="OE247" s="267"/>
      <c r="OF247" s="267"/>
      <c r="OI247" s="358"/>
      <c r="OJ247" s="270"/>
      <c r="OK247" s="270"/>
      <c r="OL247" s="270"/>
      <c r="OM247" s="270"/>
      <c r="ON247" s="270"/>
      <c r="OO247" s="270"/>
      <c r="OP247" s="270"/>
      <c r="OQ247" s="270"/>
      <c r="OR247" s="270"/>
      <c r="OS247" s="270"/>
      <c r="OT247" s="270"/>
      <c r="OU247" s="270"/>
      <c r="OV247" s="270"/>
      <c r="OW247" s="270"/>
      <c r="OX247" s="270"/>
      <c r="OY247" s="270"/>
      <c r="OZ247" s="270"/>
      <c r="PA247" s="270"/>
      <c r="PB247" s="267"/>
      <c r="PC247" s="267"/>
      <c r="PD247" s="267"/>
      <c r="PE247" s="267"/>
      <c r="PF247" s="267"/>
      <c r="PG247" s="267"/>
      <c r="PH247" s="267"/>
      <c r="PI247" s="267"/>
      <c r="PJ247" s="267"/>
      <c r="PK247" s="267"/>
      <c r="PL247" s="267"/>
      <c r="PM247" s="267"/>
      <c r="PP247" s="358"/>
      <c r="PQ247" s="270"/>
      <c r="PR247" s="270"/>
      <c r="PS247" s="270"/>
      <c r="PT247" s="270"/>
      <c r="PU247" s="270"/>
      <c r="PV247" s="270"/>
      <c r="PW247" s="270"/>
      <c r="PX247" s="270"/>
      <c r="PY247" s="270"/>
      <c r="PZ247" s="270"/>
      <c r="QA247" s="270"/>
      <c r="QB247" s="270"/>
      <c r="QC247" s="270"/>
      <c r="QD247" s="270"/>
      <c r="QE247" s="270"/>
      <c r="QF247" s="270"/>
      <c r="QG247" s="270"/>
      <c r="QH247" s="270"/>
      <c r="QI247" s="267"/>
      <c r="QJ247" s="267"/>
      <c r="QK247" s="267"/>
      <c r="QL247" s="267"/>
      <c r="QM247" s="267"/>
      <c r="QN247" s="267"/>
      <c r="QO247" s="267"/>
      <c r="QP247" s="267"/>
      <c r="QQ247" s="267"/>
      <c r="QR247" s="267"/>
      <c r="QS247" s="267"/>
      <c r="QT247" s="267"/>
      <c r="QU247" s="235"/>
      <c r="QV247" s="235"/>
      <c r="QW247" s="358"/>
      <c r="QX247" s="270"/>
      <c r="QY247" s="270"/>
      <c r="QZ247" s="270"/>
      <c r="RA247" s="270"/>
      <c r="RB247" s="270"/>
      <c r="RC247" s="270"/>
      <c r="RD247" s="270"/>
      <c r="RE247" s="270"/>
      <c r="RF247" s="270"/>
      <c r="RG247" s="270"/>
      <c r="RH247" s="270"/>
      <c r="RI247" s="270"/>
      <c r="RJ247" s="270"/>
      <c r="RK247" s="270"/>
      <c r="RL247" s="270"/>
      <c r="RM247" s="270"/>
      <c r="RN247" s="270"/>
      <c r="RO247" s="270"/>
      <c r="RP247" s="267"/>
      <c r="RQ247" s="267"/>
      <c r="RR247" s="267"/>
      <c r="RS247" s="267"/>
      <c r="RT247" s="267"/>
      <c r="RU247" s="267"/>
      <c r="RV247" s="267"/>
      <c r="RW247" s="267"/>
      <c r="RX247" s="267"/>
      <c r="RY247" s="267"/>
      <c r="RZ247" s="267"/>
      <c r="SA247" s="267"/>
    </row>
    <row r="248" spans="1:16384" ht="15" hidden="1">
      <c r="A248" s="603">
        <f t="shared" si="1028"/>
        <v>236</v>
      </c>
      <c r="B248" s="360" t="s">
        <v>154</v>
      </c>
      <c r="C248" s="267"/>
      <c r="D248" s="267"/>
      <c r="E248" s="267"/>
      <c r="F248" s="267"/>
      <c r="G248" s="267"/>
      <c r="H248" s="267"/>
      <c r="I248" s="267"/>
      <c r="J248" s="267"/>
      <c r="K248" s="267"/>
      <c r="L248" s="267"/>
      <c r="M248" s="267"/>
      <c r="N248" s="267"/>
      <c r="O248" s="267"/>
      <c r="P248" s="267"/>
      <c r="Q248" s="267"/>
      <c r="R248" s="267"/>
      <c r="S248" s="267"/>
      <c r="T248" s="267"/>
      <c r="U248" s="267"/>
      <c r="V248" s="267"/>
      <c r="W248" s="267"/>
      <c r="X248" s="267"/>
      <c r="Y248" s="267"/>
      <c r="Z248" s="267"/>
      <c r="AA248" s="267"/>
      <c r="AB248" s="267"/>
      <c r="AC248" s="267"/>
      <c r="AD248" s="267"/>
      <c r="AE248" s="267"/>
      <c r="AF248" s="267"/>
      <c r="AG248" s="267"/>
      <c r="AJ248" s="358"/>
      <c r="AK248" s="358"/>
      <c r="AL248" s="270"/>
      <c r="AM248" s="270"/>
      <c r="AN248" s="270"/>
      <c r="AO248" s="270"/>
      <c r="AP248" s="270"/>
      <c r="AQ248" s="270"/>
      <c r="AR248" s="270"/>
      <c r="AS248" s="270"/>
      <c r="AT248" s="270"/>
      <c r="AU248" s="270"/>
      <c r="AV248" s="270"/>
      <c r="AW248" s="270"/>
      <c r="AX248" s="270"/>
      <c r="AY248" s="270"/>
      <c r="AZ248" s="270"/>
      <c r="BA248" s="270"/>
      <c r="BB248" s="270"/>
      <c r="BC248" s="267"/>
      <c r="BD248" s="267"/>
      <c r="BE248" s="267"/>
      <c r="BF248" s="267"/>
      <c r="BG248" s="267"/>
      <c r="BH248" s="267"/>
      <c r="BI248" s="267"/>
      <c r="BJ248" s="267"/>
      <c r="BK248" s="267"/>
      <c r="BL248" s="267"/>
      <c r="BM248" s="267"/>
      <c r="BN248" s="267"/>
      <c r="BQ248" s="358"/>
      <c r="BR248" s="358"/>
      <c r="BS248" s="270"/>
      <c r="BT248" s="270"/>
      <c r="BU248" s="270"/>
      <c r="BV248" s="270"/>
      <c r="BW248" s="270"/>
      <c r="BX248" s="270"/>
      <c r="BY248" s="270"/>
      <c r="BZ248" s="270"/>
      <c r="CA248" s="270"/>
      <c r="CB248" s="270"/>
      <c r="CC248" s="270"/>
      <c r="CD248" s="270"/>
      <c r="CE248" s="270"/>
      <c r="CF248" s="270"/>
      <c r="CG248" s="270"/>
      <c r="CH248" s="270"/>
      <c r="CI248" s="270"/>
      <c r="CJ248" s="267"/>
      <c r="CK248" s="267"/>
      <c r="CL248" s="267"/>
      <c r="CM248" s="267"/>
      <c r="CN248" s="267"/>
      <c r="CO248" s="267"/>
      <c r="CP248" s="267"/>
      <c r="CQ248" s="267"/>
      <c r="CR248" s="267"/>
      <c r="CS248" s="267"/>
      <c r="CT248" s="267"/>
      <c r="CU248" s="267"/>
      <c r="CX248" s="358"/>
      <c r="CY248" s="358"/>
      <c r="CZ248" s="270"/>
      <c r="DA248" s="270"/>
      <c r="DB248" s="270"/>
      <c r="DC248" s="270"/>
      <c r="DD248" s="270"/>
      <c r="DE248" s="270"/>
      <c r="DF248" s="270"/>
      <c r="DG248" s="270"/>
      <c r="DH248" s="270"/>
      <c r="DI248" s="270"/>
      <c r="DJ248" s="270"/>
      <c r="DK248" s="270"/>
      <c r="DL248" s="270"/>
      <c r="DM248" s="270"/>
      <c r="DN248" s="270"/>
      <c r="DO248" s="270"/>
      <c r="DP248" s="270"/>
      <c r="DQ248" s="267"/>
      <c r="DR248" s="267"/>
      <c r="DS248" s="267"/>
      <c r="DT248" s="267"/>
      <c r="DU248" s="267"/>
      <c r="DV248" s="267"/>
      <c r="DW248" s="267"/>
      <c r="DX248" s="267"/>
      <c r="DY248" s="267"/>
      <c r="DZ248" s="267"/>
      <c r="EA248" s="267"/>
      <c r="EB248" s="267"/>
      <c r="EE248" s="358"/>
      <c r="EF248" s="358"/>
      <c r="EG248" s="270"/>
      <c r="EH248" s="270"/>
      <c r="EI248" s="270"/>
      <c r="EJ248" s="270"/>
      <c r="EK248" s="270"/>
      <c r="EL248" s="270"/>
      <c r="EM248" s="270"/>
      <c r="EN248" s="270"/>
      <c r="EO248" s="270"/>
      <c r="EP248" s="270"/>
      <c r="EQ248" s="270"/>
      <c r="ER248" s="270"/>
      <c r="ES248" s="270"/>
      <c r="ET248" s="270"/>
      <c r="EU248" s="270"/>
      <c r="EV248" s="270"/>
      <c r="EW248" s="270"/>
      <c r="EX248" s="267"/>
      <c r="EY248" s="267"/>
      <c r="EZ248" s="267"/>
      <c r="FA248" s="267"/>
      <c r="FB248" s="267"/>
      <c r="FC248" s="267"/>
      <c r="FD248" s="267"/>
      <c r="FE248" s="267"/>
      <c r="FF248" s="267"/>
      <c r="FG248" s="267"/>
      <c r="FH248" s="267"/>
      <c r="FI248" s="267"/>
      <c r="FL248" s="358"/>
      <c r="FM248" s="358"/>
      <c r="FN248" s="270"/>
      <c r="FO248" s="270"/>
      <c r="FP248" s="270"/>
      <c r="FQ248" s="270"/>
      <c r="FR248" s="270"/>
      <c r="FS248" s="270"/>
      <c r="FT248" s="270"/>
      <c r="FU248" s="270"/>
      <c r="FV248" s="270"/>
      <c r="FW248" s="270"/>
      <c r="FX248" s="270"/>
      <c r="FY248" s="270"/>
      <c r="FZ248" s="270"/>
      <c r="GA248" s="270"/>
      <c r="GB248" s="270"/>
      <c r="GC248" s="270"/>
      <c r="GD248" s="270"/>
      <c r="GE248" s="267"/>
      <c r="GF248" s="267"/>
      <c r="GG248" s="267"/>
      <c r="GH248" s="267"/>
      <c r="GI248" s="267"/>
      <c r="GJ248" s="267"/>
      <c r="GK248" s="267"/>
      <c r="GL248" s="267"/>
      <c r="GM248" s="267"/>
      <c r="GN248" s="267"/>
      <c r="GO248" s="267"/>
      <c r="GP248" s="267"/>
      <c r="GS248" s="358"/>
      <c r="GT248" s="270"/>
      <c r="GU248" s="270"/>
      <c r="GV248" s="270"/>
      <c r="GW248" s="270"/>
      <c r="GX248" s="270"/>
      <c r="GY248" s="270"/>
      <c r="GZ248" s="270"/>
      <c r="HA248" s="270"/>
      <c r="HB248" s="270"/>
      <c r="HC248" s="270"/>
      <c r="HD248" s="270"/>
      <c r="HE248" s="270"/>
      <c r="HF248" s="270"/>
      <c r="HG248" s="270"/>
      <c r="HH248" s="270"/>
      <c r="HI248" s="270"/>
      <c r="HJ248" s="270"/>
      <c r="HK248" s="270"/>
      <c r="HL248" s="267"/>
      <c r="HM248" s="267"/>
      <c r="HN248" s="267"/>
      <c r="HO248" s="267"/>
      <c r="HP248" s="267"/>
      <c r="HQ248" s="267"/>
      <c r="HR248" s="267"/>
      <c r="HS248" s="267"/>
      <c r="HT248" s="267"/>
      <c r="HU248" s="267"/>
      <c r="HV248" s="267"/>
      <c r="HW248" s="267"/>
      <c r="HZ248" s="358">
        <v>0</v>
      </c>
      <c r="IA248" s="270"/>
      <c r="IB248" s="270"/>
      <c r="IC248" s="267"/>
      <c r="ID248" s="267"/>
      <c r="IE248" s="267"/>
      <c r="IF248" s="267"/>
      <c r="IG248" s="267"/>
      <c r="IH248" s="267"/>
      <c r="II248" s="267"/>
      <c r="IJ248" s="267"/>
      <c r="IK248" s="267"/>
      <c r="IL248" s="267"/>
      <c r="IM248" s="267"/>
      <c r="IN248" s="267"/>
      <c r="IO248" s="267"/>
      <c r="IP248" s="267"/>
      <c r="IQ248" s="267"/>
      <c r="IR248" s="267"/>
      <c r="IS248" s="267"/>
      <c r="IT248" s="267"/>
      <c r="IU248" s="267"/>
      <c r="IV248" s="267"/>
      <c r="IW248" s="267"/>
      <c r="IX248" s="267"/>
      <c r="IY248" s="267"/>
      <c r="IZ248" s="267"/>
      <c r="JA248" s="267"/>
      <c r="JB248" s="267"/>
      <c r="JC248" s="272"/>
      <c r="JD248" s="270"/>
      <c r="JE248" s="234"/>
      <c r="JG248" s="358"/>
      <c r="JH248" s="270"/>
      <c r="JI248" s="270"/>
      <c r="JJ248" s="273"/>
      <c r="JK248" s="270"/>
      <c r="JL248" s="270"/>
      <c r="JM248" s="270"/>
      <c r="JN248" s="270"/>
      <c r="JO248" s="270"/>
      <c r="JP248" s="270"/>
      <c r="JQ248" s="270"/>
      <c r="JR248" s="270"/>
      <c r="JS248" s="270"/>
      <c r="JT248" s="270"/>
      <c r="JU248" s="270"/>
      <c r="JV248" s="270"/>
      <c r="JW248" s="270"/>
      <c r="JX248" s="270"/>
      <c r="JY248" s="270"/>
      <c r="JZ248" s="267"/>
      <c r="KA248" s="267"/>
      <c r="KB248" s="267"/>
      <c r="KC248" s="267"/>
      <c r="KD248" s="267"/>
      <c r="KE248" s="267"/>
      <c r="KF248" s="267"/>
      <c r="KG248" s="267"/>
      <c r="KH248" s="267"/>
      <c r="KI248" s="267"/>
      <c r="KJ248" s="267"/>
      <c r="KK248" s="267"/>
      <c r="KL248" s="234"/>
      <c r="KN248" s="358"/>
      <c r="KO248" s="270"/>
      <c r="KP248" s="270"/>
      <c r="KQ248" s="270"/>
      <c r="KR248" s="270"/>
      <c r="KS248" s="270"/>
      <c r="KT248" s="270"/>
      <c r="KU248" s="270"/>
      <c r="KV248" s="270"/>
      <c r="KW248" s="270"/>
      <c r="KX248" s="270"/>
      <c r="KY248" s="270"/>
      <c r="KZ248" s="270"/>
      <c r="LA248" s="270"/>
      <c r="LB248" s="270"/>
      <c r="LC248" s="270"/>
      <c r="LD248" s="270"/>
      <c r="LE248" s="270"/>
      <c r="LF248" s="270"/>
      <c r="LG248" s="267"/>
      <c r="LH248" s="267"/>
      <c r="LI248" s="267"/>
      <c r="LJ248" s="267"/>
      <c r="LK248" s="267"/>
      <c r="LL248" s="267"/>
      <c r="LM248" s="267"/>
      <c r="LN248" s="267"/>
      <c r="LO248" s="267"/>
      <c r="LP248" s="267"/>
      <c r="LQ248" s="267"/>
      <c r="LR248" s="267"/>
      <c r="LU248" s="358"/>
      <c r="LV248" s="270"/>
      <c r="LW248" s="270"/>
      <c r="LX248" s="270"/>
      <c r="LY248" s="270"/>
      <c r="LZ248" s="270"/>
      <c r="MA248" s="270"/>
      <c r="MB248" s="270"/>
      <c r="MC248" s="270"/>
      <c r="MD248" s="270"/>
      <c r="ME248" s="270"/>
      <c r="MF248" s="270"/>
      <c r="MG248" s="270"/>
      <c r="MH248" s="270"/>
      <c r="MI248" s="270"/>
      <c r="MJ248" s="270"/>
      <c r="MK248" s="270"/>
      <c r="ML248" s="270"/>
      <c r="MM248" s="270"/>
      <c r="MN248" s="267"/>
      <c r="MO248" s="267"/>
      <c r="MP248" s="267"/>
      <c r="MQ248" s="267"/>
      <c r="MR248" s="267"/>
      <c r="MS248" s="267"/>
      <c r="MT248" s="267"/>
      <c r="MU248" s="267"/>
      <c r="MV248" s="267"/>
      <c r="MW248" s="267"/>
      <c r="MX248" s="267"/>
      <c r="MY248" s="267"/>
      <c r="NB248" s="358"/>
      <c r="NC248" s="270"/>
      <c r="ND248" s="270"/>
      <c r="NE248" s="270"/>
      <c r="NF248" s="270"/>
      <c r="NG248" s="270"/>
      <c r="NH248" s="270"/>
      <c r="NI248" s="270"/>
      <c r="NJ248" s="270"/>
      <c r="NK248" s="270"/>
      <c r="NL248" s="270"/>
      <c r="NM248" s="270"/>
      <c r="NN248" s="270"/>
      <c r="NO248" s="270"/>
      <c r="NP248" s="270"/>
      <c r="NQ248" s="270"/>
      <c r="NR248" s="270"/>
      <c r="NS248" s="270"/>
      <c r="NT248" s="270"/>
      <c r="NU248" s="267"/>
      <c r="NV248" s="267"/>
      <c r="NW248" s="267"/>
      <c r="NX248" s="267"/>
      <c r="NY248" s="267"/>
      <c r="NZ248" s="267"/>
      <c r="OA248" s="267"/>
      <c r="OB248" s="267"/>
      <c r="OC248" s="267"/>
      <c r="OD248" s="267"/>
      <c r="OE248" s="267"/>
      <c r="OF248" s="267"/>
      <c r="OI248" s="358"/>
      <c r="OJ248" s="270"/>
      <c r="OK248" s="270"/>
      <c r="OL248" s="270"/>
      <c r="OM248" s="270"/>
      <c r="ON248" s="270"/>
      <c r="OO248" s="270"/>
      <c r="OP248" s="270"/>
      <c r="OQ248" s="270"/>
      <c r="OR248" s="270"/>
      <c r="OS248" s="270"/>
      <c r="OT248" s="270"/>
      <c r="OU248" s="270"/>
      <c r="OV248" s="270"/>
      <c r="OW248" s="270"/>
      <c r="OX248" s="270"/>
      <c r="OY248" s="270"/>
      <c r="OZ248" s="270"/>
      <c r="PA248" s="270"/>
      <c r="PB248" s="267"/>
      <c r="PC248" s="267"/>
      <c r="PD248" s="267"/>
      <c r="PE248" s="267"/>
      <c r="PF248" s="267"/>
      <c r="PG248" s="267"/>
      <c r="PH248" s="267"/>
      <c r="PI248" s="267"/>
      <c r="PJ248" s="267"/>
      <c r="PK248" s="267"/>
      <c r="PL248" s="267"/>
      <c r="PM248" s="267"/>
      <c r="PP248" s="358"/>
      <c r="PQ248" s="270"/>
      <c r="PR248" s="270"/>
      <c r="PS248" s="270"/>
      <c r="PT248" s="270"/>
      <c r="PU248" s="270"/>
      <c r="PV248" s="270"/>
      <c r="PW248" s="270"/>
      <c r="PX248" s="270"/>
      <c r="PY248" s="270"/>
      <c r="PZ248" s="270"/>
      <c r="QA248" s="270"/>
      <c r="QB248" s="270"/>
      <c r="QC248" s="270"/>
      <c r="QD248" s="270"/>
      <c r="QE248" s="270"/>
      <c r="QF248" s="270"/>
      <c r="QG248" s="270"/>
      <c r="QH248" s="270"/>
      <c r="QI248" s="267"/>
      <c r="QJ248" s="267"/>
      <c r="QK248" s="267"/>
      <c r="QL248" s="267"/>
      <c r="QM248" s="267"/>
      <c r="QN248" s="267"/>
      <c r="QO248" s="267"/>
      <c r="QP248" s="267"/>
      <c r="QQ248" s="267"/>
      <c r="QR248" s="267"/>
      <c r="QS248" s="267"/>
      <c r="QT248" s="267"/>
      <c r="QU248" s="235"/>
      <c r="QV248" s="235"/>
      <c r="QW248" s="358"/>
      <c r="QX248" s="270"/>
      <c r="QY248" s="270"/>
      <c r="QZ248" s="270"/>
      <c r="RA248" s="270"/>
      <c r="RB248" s="270"/>
      <c r="RC248" s="270"/>
      <c r="RD248" s="270"/>
      <c r="RE248" s="270"/>
      <c r="RF248" s="270"/>
      <c r="RG248" s="270"/>
      <c r="RH248" s="270"/>
      <c r="RI248" s="270"/>
      <c r="RJ248" s="270"/>
      <c r="RK248" s="270"/>
      <c r="RL248" s="270"/>
      <c r="RM248" s="270"/>
      <c r="RN248" s="270"/>
      <c r="RO248" s="270"/>
      <c r="RP248" s="267"/>
      <c r="RQ248" s="267"/>
      <c r="RR248" s="267"/>
      <c r="RS248" s="267"/>
      <c r="RT248" s="267"/>
      <c r="RU248" s="267"/>
      <c r="RV248" s="267"/>
      <c r="RW248" s="267"/>
      <c r="RX248" s="267"/>
      <c r="RY248" s="267"/>
      <c r="RZ248" s="267"/>
      <c r="SA248" s="267"/>
    </row>
    <row r="249" spans="1:16384" hidden="1">
      <c r="A249" s="603">
        <f t="shared" si="1028"/>
        <v>237</v>
      </c>
      <c r="B249" s="361"/>
      <c r="C249" s="313"/>
      <c r="D249" s="313"/>
      <c r="E249" s="313"/>
      <c r="F249" s="313"/>
      <c r="G249" s="313"/>
      <c r="H249" s="313"/>
      <c r="I249" s="313"/>
      <c r="J249" s="313"/>
      <c r="K249" s="313"/>
      <c r="L249" s="313"/>
      <c r="M249" s="313"/>
      <c r="N249" s="313"/>
      <c r="O249" s="313"/>
      <c r="P249" s="313"/>
      <c r="Q249" s="313"/>
      <c r="R249" s="313"/>
      <c r="S249" s="313"/>
      <c r="T249" s="313"/>
      <c r="U249" s="313"/>
      <c r="V249" s="313"/>
      <c r="W249" s="313"/>
      <c r="X249" s="313"/>
      <c r="Y249" s="313"/>
      <c r="Z249" s="313"/>
      <c r="AA249" s="313"/>
      <c r="AB249" s="313"/>
      <c r="AC249" s="313"/>
      <c r="AD249" s="313"/>
      <c r="AE249" s="313"/>
      <c r="AF249" s="313"/>
      <c r="AG249" s="313"/>
      <c r="AJ249" s="314"/>
      <c r="AK249" s="313"/>
      <c r="AL249" s="313"/>
      <c r="AM249" s="313"/>
      <c r="AN249" s="313"/>
      <c r="AO249" s="313"/>
      <c r="AP249" s="313"/>
      <c r="AQ249" s="313"/>
      <c r="AR249" s="313"/>
      <c r="AS249" s="313"/>
      <c r="AT249" s="313"/>
      <c r="AU249" s="313"/>
      <c r="AV249" s="313"/>
      <c r="AW249" s="313"/>
      <c r="AX249" s="313"/>
      <c r="AY249" s="313"/>
      <c r="AZ249" s="313"/>
      <c r="BA249" s="313"/>
      <c r="BB249" s="313"/>
      <c r="BC249" s="313"/>
      <c r="BD249" s="313"/>
      <c r="BE249" s="313"/>
      <c r="BF249" s="313"/>
      <c r="BG249" s="313"/>
      <c r="BH249" s="313"/>
      <c r="BI249" s="313"/>
      <c r="BJ249" s="313"/>
      <c r="BK249" s="313"/>
      <c r="BL249" s="313"/>
      <c r="BM249" s="313"/>
      <c r="BN249" s="313"/>
      <c r="BQ249" s="314"/>
      <c r="BR249" s="313"/>
      <c r="BS249" s="313"/>
      <c r="BT249" s="313"/>
      <c r="BU249" s="313"/>
      <c r="BV249" s="313"/>
      <c r="BW249" s="313"/>
      <c r="BX249" s="313"/>
      <c r="BY249" s="313"/>
      <c r="BZ249" s="313"/>
      <c r="CA249" s="313"/>
      <c r="CB249" s="313"/>
      <c r="CC249" s="313"/>
      <c r="CD249" s="313"/>
      <c r="CE249" s="313"/>
      <c r="CF249" s="313"/>
      <c r="CG249" s="313"/>
      <c r="CH249" s="313"/>
      <c r="CI249" s="313"/>
      <c r="CJ249" s="313"/>
      <c r="CK249" s="313"/>
      <c r="CL249" s="313"/>
      <c r="CM249" s="313"/>
      <c r="CN249" s="313"/>
      <c r="CO249" s="313"/>
      <c r="CP249" s="313"/>
      <c r="CQ249" s="313"/>
      <c r="CR249" s="313"/>
      <c r="CS249" s="313"/>
      <c r="CT249" s="313"/>
      <c r="CU249" s="313"/>
      <c r="CX249" s="314"/>
      <c r="CY249" s="313"/>
      <c r="CZ249" s="313"/>
      <c r="DA249" s="313"/>
      <c r="DB249" s="313"/>
      <c r="DC249" s="313"/>
      <c r="DD249" s="313"/>
      <c r="DE249" s="313"/>
      <c r="DF249" s="313"/>
      <c r="DG249" s="313"/>
      <c r="DH249" s="313"/>
      <c r="DI249" s="313"/>
      <c r="DJ249" s="313"/>
      <c r="DK249" s="313"/>
      <c r="DL249" s="313"/>
      <c r="DM249" s="313"/>
      <c r="DN249" s="313"/>
      <c r="DO249" s="313"/>
      <c r="DP249" s="313"/>
      <c r="DQ249" s="313"/>
      <c r="DR249" s="313"/>
      <c r="DS249" s="313"/>
      <c r="DT249" s="313"/>
      <c r="DU249" s="313"/>
      <c r="DV249" s="313"/>
      <c r="DW249" s="313"/>
      <c r="DX249" s="313"/>
      <c r="DY249" s="313"/>
      <c r="DZ249" s="313"/>
      <c r="EA249" s="313"/>
      <c r="EB249" s="313"/>
      <c r="EE249" s="314"/>
      <c r="EF249" s="313"/>
      <c r="EG249" s="313"/>
      <c r="EH249" s="313"/>
      <c r="EI249" s="313"/>
      <c r="EJ249" s="313"/>
      <c r="EK249" s="313"/>
      <c r="EL249" s="313"/>
      <c r="EM249" s="313"/>
      <c r="EN249" s="313"/>
      <c r="EO249" s="313"/>
      <c r="EP249" s="313"/>
      <c r="EQ249" s="313"/>
      <c r="ER249" s="313"/>
      <c r="ES249" s="313"/>
      <c r="ET249" s="313"/>
      <c r="EU249" s="313"/>
      <c r="EV249" s="313"/>
      <c r="EW249" s="313"/>
      <c r="EX249" s="313"/>
      <c r="EY249" s="313"/>
      <c r="EZ249" s="313"/>
      <c r="FA249" s="313"/>
      <c r="FB249" s="313"/>
      <c r="FC249" s="313"/>
      <c r="FD249" s="313"/>
      <c r="FE249" s="313"/>
      <c r="FF249" s="313"/>
      <c r="FG249" s="313"/>
      <c r="FH249" s="313"/>
      <c r="FI249" s="313"/>
      <c r="FL249" s="314"/>
      <c r="FM249" s="313"/>
      <c r="FN249" s="313"/>
      <c r="FO249" s="313"/>
      <c r="FP249" s="313"/>
      <c r="FQ249" s="313"/>
      <c r="FR249" s="313"/>
      <c r="FS249" s="313"/>
      <c r="FT249" s="313"/>
      <c r="FU249" s="313"/>
      <c r="FV249" s="313"/>
      <c r="FW249" s="313"/>
      <c r="FX249" s="313"/>
      <c r="FY249" s="313"/>
      <c r="FZ249" s="313"/>
      <c r="GA249" s="313"/>
      <c r="GB249" s="313"/>
      <c r="GC249" s="313"/>
      <c r="GD249" s="313"/>
      <c r="GE249" s="313"/>
      <c r="GF249" s="313"/>
      <c r="GG249" s="313"/>
      <c r="GH249" s="313"/>
      <c r="GI249" s="313"/>
      <c r="GJ249" s="313"/>
      <c r="GK249" s="313"/>
      <c r="GL249" s="313"/>
      <c r="GM249" s="313"/>
      <c r="GN249" s="313"/>
      <c r="GO249" s="313"/>
      <c r="GP249" s="313"/>
      <c r="GS249" s="314"/>
      <c r="GT249" s="313"/>
      <c r="GU249" s="313"/>
      <c r="GV249" s="313"/>
      <c r="GW249" s="313"/>
      <c r="GX249" s="313"/>
      <c r="GY249" s="313"/>
      <c r="GZ249" s="313"/>
      <c r="HA249" s="313"/>
      <c r="HB249" s="313"/>
      <c r="HC249" s="313"/>
      <c r="HD249" s="313"/>
      <c r="HE249" s="313"/>
      <c r="HF249" s="313"/>
      <c r="HG249" s="313"/>
      <c r="HH249" s="313"/>
      <c r="HI249" s="313"/>
      <c r="HJ249" s="313"/>
      <c r="HK249" s="313"/>
      <c r="HL249" s="313"/>
      <c r="HM249" s="313"/>
      <c r="HN249" s="313"/>
      <c r="HO249" s="313"/>
      <c r="HP249" s="313"/>
      <c r="HQ249" s="313"/>
      <c r="HR249" s="313"/>
      <c r="HS249" s="313"/>
      <c r="HT249" s="313"/>
      <c r="HU249" s="313"/>
      <c r="HV249" s="313"/>
      <c r="HW249" s="313"/>
      <c r="HZ249" s="314"/>
      <c r="IA249" s="313"/>
      <c r="IB249" s="313"/>
      <c r="IC249" s="313"/>
      <c r="ID249" s="313"/>
      <c r="IE249" s="313"/>
      <c r="IF249" s="313"/>
      <c r="IG249" s="313"/>
      <c r="IH249" s="313"/>
      <c r="II249" s="313"/>
      <c r="IJ249" s="313"/>
      <c r="IK249" s="313"/>
      <c r="IL249" s="313"/>
      <c r="IM249" s="313"/>
      <c r="IN249" s="313"/>
      <c r="IO249" s="313"/>
      <c r="IP249" s="313"/>
      <c r="IQ249" s="313"/>
      <c r="IR249" s="313"/>
      <c r="IS249" s="313"/>
      <c r="IT249" s="313"/>
      <c r="IU249" s="313"/>
      <c r="IV249" s="313"/>
      <c r="IW249" s="313"/>
      <c r="IX249" s="313"/>
      <c r="IY249" s="313"/>
      <c r="IZ249" s="313"/>
      <c r="JA249" s="313"/>
      <c r="JB249" s="313"/>
      <c r="JC249" s="322"/>
      <c r="JD249" s="314"/>
      <c r="JE249" s="234"/>
      <c r="JG249" s="270"/>
      <c r="JH249" s="270"/>
      <c r="JI249" s="270"/>
      <c r="JJ249" s="273"/>
      <c r="JK249" s="270"/>
      <c r="JL249" s="270"/>
      <c r="JM249" s="270"/>
      <c r="JN249" s="270"/>
      <c r="JO249" s="270"/>
      <c r="JP249" s="270"/>
      <c r="JQ249" s="270"/>
      <c r="JR249" s="270"/>
      <c r="JS249" s="270"/>
      <c r="JT249" s="270"/>
      <c r="JU249" s="270"/>
      <c r="JV249" s="270"/>
      <c r="JW249" s="270"/>
      <c r="JX249" s="270"/>
      <c r="JY249" s="270"/>
      <c r="JZ249" s="270"/>
      <c r="KA249" s="270"/>
      <c r="KB249" s="270"/>
      <c r="KC249" s="270"/>
      <c r="KD249" s="270"/>
      <c r="KE249" s="270"/>
      <c r="KF249" s="270"/>
      <c r="KG249" s="270"/>
      <c r="KH249" s="270"/>
      <c r="KI249" s="270"/>
      <c r="KJ249" s="270"/>
      <c r="KK249" s="270"/>
      <c r="KL249" s="234"/>
      <c r="KN249" s="314"/>
      <c r="KO249" s="313"/>
      <c r="KP249" s="313"/>
      <c r="KQ249" s="313"/>
      <c r="KR249" s="313"/>
      <c r="KS249" s="313"/>
      <c r="KT249" s="313"/>
      <c r="KU249" s="313"/>
      <c r="KV249" s="313"/>
      <c r="KW249" s="313"/>
      <c r="KX249" s="313"/>
      <c r="KY249" s="313"/>
      <c r="KZ249" s="313"/>
      <c r="LA249" s="313"/>
      <c r="LB249" s="313"/>
      <c r="LC249" s="313"/>
      <c r="LD249" s="313"/>
      <c r="LE249" s="313"/>
      <c r="LF249" s="313"/>
      <c r="LG249" s="313"/>
      <c r="LH249" s="313"/>
      <c r="LI249" s="313"/>
      <c r="LJ249" s="313"/>
      <c r="LK249" s="313"/>
      <c r="LL249" s="313"/>
      <c r="LM249" s="313"/>
      <c r="LN249" s="313"/>
      <c r="LO249" s="313"/>
      <c r="LP249" s="313"/>
      <c r="LQ249" s="313"/>
      <c r="LR249" s="313"/>
      <c r="LU249" s="314"/>
      <c r="LV249" s="313"/>
      <c r="LW249" s="313"/>
      <c r="LX249" s="313"/>
      <c r="LY249" s="313"/>
      <c r="LZ249" s="313"/>
      <c r="MA249" s="313"/>
      <c r="MB249" s="313"/>
      <c r="MC249" s="313"/>
      <c r="MD249" s="313"/>
      <c r="ME249" s="313"/>
      <c r="MF249" s="313"/>
      <c r="MG249" s="313"/>
      <c r="MH249" s="313"/>
      <c r="MI249" s="313"/>
      <c r="MJ249" s="313"/>
      <c r="MK249" s="313"/>
      <c r="ML249" s="313"/>
      <c r="MM249" s="313"/>
      <c r="MN249" s="313"/>
      <c r="MO249" s="313"/>
      <c r="MP249" s="313"/>
      <c r="MQ249" s="313"/>
      <c r="MR249" s="313"/>
      <c r="MS249" s="313"/>
      <c r="MT249" s="313"/>
      <c r="MU249" s="313"/>
      <c r="MV249" s="313"/>
      <c r="MW249" s="313"/>
      <c r="MX249" s="313"/>
      <c r="MY249" s="313"/>
      <c r="NB249" s="314"/>
      <c r="NC249" s="313"/>
      <c r="ND249" s="313"/>
      <c r="NE249" s="313"/>
      <c r="NF249" s="313"/>
      <c r="NG249" s="313"/>
      <c r="NH249" s="313"/>
      <c r="NI249" s="313"/>
      <c r="NJ249" s="313"/>
      <c r="NK249" s="313"/>
      <c r="NL249" s="313"/>
      <c r="NM249" s="313"/>
      <c r="NN249" s="313"/>
      <c r="NO249" s="313"/>
      <c r="NP249" s="313"/>
      <c r="NQ249" s="313"/>
      <c r="NR249" s="313"/>
      <c r="NS249" s="313"/>
      <c r="NT249" s="313"/>
      <c r="NU249" s="313"/>
      <c r="NV249" s="313"/>
      <c r="NW249" s="313"/>
      <c r="NX249" s="313"/>
      <c r="NY249" s="313"/>
      <c r="NZ249" s="313"/>
      <c r="OA249" s="313"/>
      <c r="OB249" s="313"/>
      <c r="OC249" s="313"/>
      <c r="OD249" s="313"/>
      <c r="OE249" s="313"/>
      <c r="OF249" s="313"/>
      <c r="OI249" s="314"/>
      <c r="OJ249" s="313"/>
      <c r="OK249" s="313"/>
      <c r="OL249" s="313"/>
      <c r="OM249" s="313"/>
      <c r="ON249" s="313"/>
      <c r="OO249" s="313"/>
      <c r="OP249" s="313"/>
      <c r="OQ249" s="313"/>
      <c r="OR249" s="313"/>
      <c r="OS249" s="313"/>
      <c r="OT249" s="313"/>
      <c r="OU249" s="313"/>
      <c r="OV249" s="313"/>
      <c r="OW249" s="313"/>
      <c r="OX249" s="313"/>
      <c r="OY249" s="313"/>
      <c r="OZ249" s="313"/>
      <c r="PA249" s="313"/>
      <c r="PB249" s="313"/>
      <c r="PC249" s="313"/>
      <c r="PD249" s="313"/>
      <c r="PE249" s="313"/>
      <c r="PF249" s="313"/>
      <c r="PG249" s="313"/>
      <c r="PH249" s="313"/>
      <c r="PI249" s="313"/>
      <c r="PJ249" s="313"/>
      <c r="PK249" s="313"/>
      <c r="PL249" s="313"/>
      <c r="PM249" s="313"/>
      <c r="PP249" s="314"/>
      <c r="PQ249" s="313"/>
      <c r="PR249" s="313"/>
      <c r="PS249" s="313"/>
      <c r="PT249" s="313"/>
      <c r="PU249" s="313"/>
      <c r="PV249" s="313"/>
      <c r="PW249" s="313"/>
      <c r="PX249" s="313"/>
      <c r="PY249" s="313"/>
      <c r="PZ249" s="313"/>
      <c r="QA249" s="313"/>
      <c r="QB249" s="313"/>
      <c r="QC249" s="313"/>
      <c r="QD249" s="313"/>
      <c r="QE249" s="313"/>
      <c r="QF249" s="313"/>
      <c r="QG249" s="313"/>
      <c r="QH249" s="313"/>
      <c r="QI249" s="313"/>
      <c r="QJ249" s="313"/>
      <c r="QK249" s="313"/>
      <c r="QL249" s="313"/>
      <c r="QM249" s="313"/>
      <c r="QN249" s="313"/>
      <c r="QO249" s="313"/>
      <c r="QP249" s="313"/>
      <c r="QQ249" s="313"/>
      <c r="QR249" s="313"/>
      <c r="QS249" s="313"/>
      <c r="QT249" s="313"/>
      <c r="QU249" s="235"/>
      <c r="QV249" s="235"/>
      <c r="QW249" s="314"/>
      <c r="QX249" s="313"/>
      <c r="QY249" s="313"/>
      <c r="QZ249" s="313"/>
      <c r="RA249" s="313"/>
      <c r="RB249" s="313"/>
      <c r="RC249" s="313"/>
      <c r="RD249" s="313"/>
      <c r="RE249" s="313"/>
      <c r="RF249" s="313"/>
      <c r="RG249" s="313"/>
      <c r="RH249" s="313"/>
      <c r="RI249" s="313"/>
      <c r="RJ249" s="313"/>
      <c r="RK249" s="313"/>
      <c r="RL249" s="313"/>
      <c r="RM249" s="313"/>
      <c r="RN249" s="313"/>
      <c r="RO249" s="313"/>
      <c r="RP249" s="313"/>
      <c r="RQ249" s="313"/>
      <c r="RR249" s="313"/>
      <c r="RS249" s="313"/>
      <c r="RT249" s="313"/>
      <c r="RU249" s="313"/>
      <c r="RV249" s="313"/>
      <c r="RW249" s="313"/>
      <c r="RX249" s="313"/>
      <c r="RY249" s="313"/>
      <c r="RZ249" s="313"/>
      <c r="SA249" s="313"/>
    </row>
    <row r="250" spans="1:16384" ht="15" hidden="1">
      <c r="A250" s="603">
        <f t="shared" si="1028"/>
        <v>238</v>
      </c>
      <c r="B250" s="357"/>
      <c r="C250" s="267"/>
      <c r="D250" s="267"/>
      <c r="E250" s="267"/>
      <c r="F250" s="267"/>
      <c r="G250" s="267"/>
      <c r="H250" s="267"/>
      <c r="I250" s="267"/>
      <c r="J250" s="267"/>
      <c r="K250" s="267"/>
      <c r="L250" s="267"/>
      <c r="M250" s="267"/>
      <c r="N250" s="267"/>
      <c r="O250" s="267"/>
      <c r="P250" s="267"/>
      <c r="Q250" s="267"/>
      <c r="R250" s="267"/>
      <c r="S250" s="267"/>
      <c r="T250" s="267"/>
      <c r="U250" s="267"/>
      <c r="V250" s="267"/>
      <c r="W250" s="267"/>
      <c r="X250" s="267"/>
      <c r="Y250" s="267"/>
      <c r="Z250" s="267"/>
      <c r="AA250" s="267"/>
      <c r="AB250" s="267"/>
      <c r="AC250" s="267"/>
      <c r="AD250" s="267"/>
      <c r="AE250" s="267"/>
      <c r="AF250" s="267"/>
      <c r="AG250" s="267"/>
      <c r="AJ250" s="362"/>
      <c r="AK250" s="362"/>
      <c r="AL250" s="267"/>
      <c r="AM250" s="267"/>
      <c r="AN250" s="267"/>
      <c r="AO250" s="267"/>
      <c r="AP250" s="267"/>
      <c r="AQ250" s="267"/>
      <c r="AR250" s="267"/>
      <c r="AS250" s="267"/>
      <c r="AT250" s="267"/>
      <c r="AU250" s="267"/>
      <c r="AV250" s="267"/>
      <c r="AW250" s="267"/>
      <c r="AX250" s="267"/>
      <c r="AY250" s="267"/>
      <c r="AZ250" s="267"/>
      <c r="BA250" s="267"/>
      <c r="BB250" s="267"/>
      <c r="BC250" s="267"/>
      <c r="BD250" s="267"/>
      <c r="BE250" s="267"/>
      <c r="BF250" s="267"/>
      <c r="BG250" s="267"/>
      <c r="BH250" s="267"/>
      <c r="BI250" s="267"/>
      <c r="BJ250" s="267"/>
      <c r="BK250" s="267"/>
      <c r="BL250" s="267"/>
      <c r="BM250" s="267"/>
      <c r="BN250" s="267"/>
      <c r="BQ250" s="362"/>
      <c r="BR250" s="362"/>
      <c r="BS250" s="267"/>
      <c r="BT250" s="267"/>
      <c r="BU250" s="267"/>
      <c r="BV250" s="267"/>
      <c r="BW250" s="267"/>
      <c r="BX250" s="267"/>
      <c r="BY250" s="267"/>
      <c r="BZ250" s="267"/>
      <c r="CA250" s="267"/>
      <c r="CB250" s="267"/>
      <c r="CC250" s="267"/>
      <c r="CD250" s="267"/>
      <c r="CE250" s="267"/>
      <c r="CF250" s="267"/>
      <c r="CG250" s="267"/>
      <c r="CH250" s="267"/>
      <c r="CI250" s="267"/>
      <c r="CJ250" s="267"/>
      <c r="CK250" s="267"/>
      <c r="CL250" s="267"/>
      <c r="CM250" s="267"/>
      <c r="CN250" s="267"/>
      <c r="CO250" s="267"/>
      <c r="CP250" s="267"/>
      <c r="CQ250" s="267"/>
      <c r="CR250" s="267"/>
      <c r="CS250" s="267"/>
      <c r="CT250" s="267"/>
      <c r="CU250" s="267"/>
      <c r="CX250" s="362"/>
      <c r="CY250" s="362"/>
      <c r="CZ250" s="267"/>
      <c r="DA250" s="267"/>
      <c r="DB250" s="267"/>
      <c r="DC250" s="267"/>
      <c r="DD250" s="267"/>
      <c r="DE250" s="267"/>
      <c r="DF250" s="267"/>
      <c r="DG250" s="267"/>
      <c r="DH250" s="267"/>
      <c r="DI250" s="267"/>
      <c r="DJ250" s="267"/>
      <c r="DK250" s="267"/>
      <c r="DL250" s="267"/>
      <c r="DM250" s="267"/>
      <c r="DN250" s="267"/>
      <c r="DO250" s="267"/>
      <c r="DP250" s="267"/>
      <c r="DQ250" s="267"/>
      <c r="DR250" s="267"/>
      <c r="DS250" s="267"/>
      <c r="DT250" s="267"/>
      <c r="DU250" s="267"/>
      <c r="DV250" s="267"/>
      <c r="DW250" s="267"/>
      <c r="DX250" s="267"/>
      <c r="DY250" s="267"/>
      <c r="DZ250" s="267"/>
      <c r="EA250" s="267"/>
      <c r="EB250" s="267"/>
      <c r="EE250" s="362"/>
      <c r="EF250" s="362"/>
      <c r="EG250" s="267"/>
      <c r="EH250" s="267"/>
      <c r="EI250" s="267"/>
      <c r="EJ250" s="267"/>
      <c r="EK250" s="267"/>
      <c r="EL250" s="267"/>
      <c r="EM250" s="267"/>
      <c r="EN250" s="267"/>
      <c r="EO250" s="267"/>
      <c r="EP250" s="267"/>
      <c r="EQ250" s="267"/>
      <c r="ER250" s="267"/>
      <c r="ES250" s="267"/>
      <c r="ET250" s="267"/>
      <c r="EU250" s="267"/>
      <c r="EV250" s="267"/>
      <c r="EW250" s="267"/>
      <c r="EX250" s="267"/>
      <c r="EY250" s="267"/>
      <c r="EZ250" s="267"/>
      <c r="FA250" s="267"/>
      <c r="FB250" s="267"/>
      <c r="FC250" s="267"/>
      <c r="FD250" s="267"/>
      <c r="FE250" s="267"/>
      <c r="FF250" s="267"/>
      <c r="FG250" s="267"/>
      <c r="FH250" s="267"/>
      <c r="FI250" s="267"/>
      <c r="FL250" s="362"/>
      <c r="FM250" s="362"/>
      <c r="FN250" s="267"/>
      <c r="FO250" s="267"/>
      <c r="FP250" s="267"/>
      <c r="FQ250" s="267"/>
      <c r="FR250" s="267"/>
      <c r="FS250" s="267"/>
      <c r="FT250" s="267"/>
      <c r="FU250" s="267"/>
      <c r="FV250" s="267"/>
      <c r="FW250" s="267"/>
      <c r="FX250" s="267"/>
      <c r="FY250" s="267"/>
      <c r="FZ250" s="267"/>
      <c r="GA250" s="267"/>
      <c r="GB250" s="267"/>
      <c r="GC250" s="267"/>
      <c r="GD250" s="267"/>
      <c r="GE250" s="267"/>
      <c r="GF250" s="267"/>
      <c r="GG250" s="267"/>
      <c r="GH250" s="267"/>
      <c r="GI250" s="267"/>
      <c r="GJ250" s="267"/>
      <c r="GK250" s="267"/>
      <c r="GL250" s="267"/>
      <c r="GM250" s="267"/>
      <c r="GN250" s="267"/>
      <c r="GO250" s="267"/>
      <c r="GP250" s="267"/>
      <c r="GS250" s="362"/>
      <c r="GT250" s="267"/>
      <c r="GU250" s="267"/>
      <c r="GV250" s="267"/>
      <c r="GW250" s="267"/>
      <c r="GX250" s="267"/>
      <c r="GY250" s="267"/>
      <c r="GZ250" s="267"/>
      <c r="HA250" s="267"/>
      <c r="HB250" s="267"/>
      <c r="HC250" s="267"/>
      <c r="HD250" s="267"/>
      <c r="HE250" s="267"/>
      <c r="HF250" s="267"/>
      <c r="HG250" s="267"/>
      <c r="HH250" s="267"/>
      <c r="HI250" s="267"/>
      <c r="HJ250" s="267"/>
      <c r="HK250" s="267"/>
      <c r="HL250" s="267"/>
      <c r="HM250" s="267"/>
      <c r="HN250" s="267"/>
      <c r="HO250" s="267"/>
      <c r="HP250" s="267"/>
      <c r="HQ250" s="267"/>
      <c r="HR250" s="267"/>
      <c r="HS250" s="267"/>
      <c r="HT250" s="267"/>
      <c r="HU250" s="267"/>
      <c r="HV250" s="267"/>
      <c r="HW250" s="267"/>
      <c r="HZ250" s="362"/>
      <c r="IA250" s="267"/>
      <c r="IB250" s="267"/>
      <c r="IC250" s="267"/>
      <c r="ID250" s="267"/>
      <c r="IE250" s="267"/>
      <c r="IF250" s="267"/>
      <c r="IG250" s="267"/>
      <c r="IH250" s="267"/>
      <c r="II250" s="267"/>
      <c r="IJ250" s="267"/>
      <c r="IK250" s="267"/>
      <c r="IL250" s="267"/>
      <c r="IM250" s="267"/>
      <c r="IN250" s="267"/>
      <c r="IO250" s="267"/>
      <c r="IP250" s="267"/>
      <c r="IQ250" s="267"/>
      <c r="IR250" s="267"/>
      <c r="IS250" s="267"/>
      <c r="IT250" s="267"/>
      <c r="IU250" s="267"/>
      <c r="IV250" s="267"/>
      <c r="IW250" s="267"/>
      <c r="IX250" s="267"/>
      <c r="IY250" s="267"/>
      <c r="IZ250" s="267"/>
      <c r="JA250" s="267"/>
      <c r="JB250" s="267"/>
      <c r="JC250" s="272"/>
      <c r="JD250" s="270"/>
      <c r="JE250" s="234"/>
      <c r="JG250" s="358"/>
      <c r="JH250" s="270"/>
      <c r="JI250" s="270"/>
      <c r="JJ250" s="273"/>
      <c r="JK250" s="270"/>
      <c r="JL250" s="270"/>
      <c r="JM250" s="270"/>
      <c r="JN250" s="270"/>
      <c r="JO250" s="270"/>
      <c r="JP250" s="270"/>
      <c r="JQ250" s="270"/>
      <c r="JR250" s="270"/>
      <c r="JS250" s="270"/>
      <c r="JT250" s="270"/>
      <c r="JU250" s="270"/>
      <c r="JV250" s="270"/>
      <c r="JW250" s="270"/>
      <c r="JX250" s="270"/>
      <c r="JY250" s="270"/>
      <c r="JZ250" s="270"/>
      <c r="KA250" s="270"/>
      <c r="KB250" s="270"/>
      <c r="KC250" s="270"/>
      <c r="KD250" s="270"/>
      <c r="KE250" s="270"/>
      <c r="KF250" s="270"/>
      <c r="KG250" s="270"/>
      <c r="KH250" s="270"/>
      <c r="KI250" s="270"/>
      <c r="KJ250" s="270"/>
      <c r="KK250" s="270"/>
      <c r="KL250" s="234"/>
      <c r="KN250" s="362"/>
      <c r="KO250" s="267"/>
      <c r="KP250" s="267"/>
      <c r="KQ250" s="267"/>
      <c r="KR250" s="267"/>
      <c r="KS250" s="267"/>
      <c r="KT250" s="267"/>
      <c r="KU250" s="267"/>
      <c r="KV250" s="267"/>
      <c r="KW250" s="267"/>
      <c r="KX250" s="267"/>
      <c r="KY250" s="267"/>
      <c r="KZ250" s="267"/>
      <c r="LA250" s="267"/>
      <c r="LB250" s="267"/>
      <c r="LC250" s="267"/>
      <c r="LD250" s="267"/>
      <c r="LE250" s="267"/>
      <c r="LF250" s="267"/>
      <c r="LG250" s="267"/>
      <c r="LH250" s="267"/>
      <c r="LI250" s="267"/>
      <c r="LJ250" s="267"/>
      <c r="LK250" s="267"/>
      <c r="LL250" s="267"/>
      <c r="LM250" s="267"/>
      <c r="LN250" s="267"/>
      <c r="LO250" s="267"/>
      <c r="LP250" s="267"/>
      <c r="LQ250" s="267"/>
      <c r="LR250" s="267"/>
      <c r="LU250" s="362"/>
      <c r="LV250" s="267"/>
      <c r="LW250" s="267"/>
      <c r="LX250" s="267"/>
      <c r="LY250" s="267"/>
      <c r="LZ250" s="267"/>
      <c r="MA250" s="267"/>
      <c r="MB250" s="267"/>
      <c r="MC250" s="267"/>
      <c r="MD250" s="267"/>
      <c r="ME250" s="267"/>
      <c r="MF250" s="267"/>
      <c r="MG250" s="267"/>
      <c r="MH250" s="267"/>
      <c r="MI250" s="267"/>
      <c r="MJ250" s="267"/>
      <c r="MK250" s="267"/>
      <c r="ML250" s="267"/>
      <c r="MM250" s="267"/>
      <c r="MN250" s="267"/>
      <c r="MO250" s="267"/>
      <c r="MP250" s="267"/>
      <c r="MQ250" s="267"/>
      <c r="MR250" s="267"/>
      <c r="MS250" s="267"/>
      <c r="MT250" s="267"/>
      <c r="MU250" s="267"/>
      <c r="MV250" s="267"/>
      <c r="MW250" s="267"/>
      <c r="MX250" s="267"/>
      <c r="MY250" s="267"/>
      <c r="NB250" s="362"/>
      <c r="NC250" s="267"/>
      <c r="ND250" s="267"/>
      <c r="NE250" s="267"/>
      <c r="NF250" s="267"/>
      <c r="NG250" s="267"/>
      <c r="NH250" s="267"/>
      <c r="NI250" s="267"/>
      <c r="NJ250" s="267"/>
      <c r="NK250" s="267"/>
      <c r="NL250" s="267"/>
      <c r="NM250" s="267"/>
      <c r="NN250" s="267"/>
      <c r="NO250" s="267"/>
      <c r="NP250" s="267"/>
      <c r="NQ250" s="267"/>
      <c r="NR250" s="267"/>
      <c r="NS250" s="267"/>
      <c r="NT250" s="267"/>
      <c r="NU250" s="267"/>
      <c r="NV250" s="267"/>
      <c r="NW250" s="267"/>
      <c r="NX250" s="267"/>
      <c r="NY250" s="267"/>
      <c r="NZ250" s="267"/>
      <c r="OA250" s="267"/>
      <c r="OB250" s="267"/>
      <c r="OC250" s="267"/>
      <c r="OD250" s="267"/>
      <c r="OE250" s="267"/>
      <c r="OF250" s="267"/>
      <c r="OI250" s="358"/>
      <c r="OJ250" s="267"/>
      <c r="OK250" s="267"/>
      <c r="OL250" s="267"/>
      <c r="OM250" s="267"/>
      <c r="ON250" s="267"/>
      <c r="OO250" s="267"/>
      <c r="OP250" s="267"/>
      <c r="OQ250" s="267"/>
      <c r="OR250" s="267"/>
      <c r="OS250" s="267"/>
      <c r="OT250" s="267"/>
      <c r="OU250" s="267"/>
      <c r="OV250" s="267"/>
      <c r="OW250" s="267"/>
      <c r="OX250" s="267"/>
      <c r="OY250" s="267"/>
      <c r="OZ250" s="267"/>
      <c r="PA250" s="267"/>
      <c r="PB250" s="267"/>
      <c r="PC250" s="267"/>
      <c r="PD250" s="267"/>
      <c r="PE250" s="267"/>
      <c r="PF250" s="267"/>
      <c r="PG250" s="267"/>
      <c r="PH250" s="267"/>
      <c r="PI250" s="267"/>
      <c r="PJ250" s="267"/>
      <c r="PK250" s="267"/>
      <c r="PL250" s="267"/>
      <c r="PM250" s="267"/>
      <c r="PP250" s="362"/>
      <c r="PQ250" s="267"/>
      <c r="PR250" s="267"/>
      <c r="PS250" s="267"/>
      <c r="PT250" s="267"/>
      <c r="PU250" s="267"/>
      <c r="PV250" s="267"/>
      <c r="PW250" s="267"/>
      <c r="PX250" s="267"/>
      <c r="PY250" s="267"/>
      <c r="PZ250" s="267"/>
      <c r="QA250" s="267"/>
      <c r="QB250" s="267"/>
      <c r="QC250" s="267"/>
      <c r="QD250" s="267"/>
      <c r="QE250" s="267"/>
      <c r="QF250" s="267"/>
      <c r="QG250" s="267"/>
      <c r="QH250" s="267"/>
      <c r="QI250" s="267"/>
      <c r="QJ250" s="267"/>
      <c r="QK250" s="267"/>
      <c r="QL250" s="267"/>
      <c r="QM250" s="267"/>
      <c r="QN250" s="267"/>
      <c r="QO250" s="267"/>
      <c r="QP250" s="267"/>
      <c r="QQ250" s="267"/>
      <c r="QR250" s="267"/>
      <c r="QS250" s="267"/>
      <c r="QT250" s="267"/>
      <c r="QU250" s="235"/>
      <c r="QV250" s="235"/>
      <c r="QW250" s="358"/>
      <c r="QX250" s="267"/>
      <c r="QY250" s="267"/>
      <c r="QZ250" s="267"/>
      <c r="RA250" s="267"/>
      <c r="RB250" s="267"/>
      <c r="RC250" s="267"/>
      <c r="RD250" s="267"/>
      <c r="RE250" s="267"/>
      <c r="RF250" s="267"/>
      <c r="RG250" s="267"/>
      <c r="RH250" s="267"/>
      <c r="RI250" s="267"/>
      <c r="RJ250" s="267"/>
      <c r="RK250" s="267"/>
      <c r="RL250" s="267"/>
      <c r="RM250" s="267"/>
      <c r="RN250" s="267"/>
      <c r="RO250" s="267"/>
      <c r="RP250" s="267"/>
      <c r="RQ250" s="267"/>
      <c r="RR250" s="267"/>
      <c r="RS250" s="267"/>
      <c r="RT250" s="267"/>
      <c r="RU250" s="267"/>
      <c r="RV250" s="267"/>
      <c r="RW250" s="267"/>
      <c r="RX250" s="267"/>
      <c r="RY250" s="267"/>
      <c r="RZ250" s="267"/>
      <c r="SA250" s="267"/>
    </row>
    <row r="251" spans="1:16384" s="223" customFormat="1" ht="15" hidden="1">
      <c r="A251" s="608">
        <f t="shared" si="1028"/>
        <v>239</v>
      </c>
      <c r="B251" s="383" t="s">
        <v>422</v>
      </c>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c r="AP251" s="383"/>
      <c r="AQ251" s="383"/>
      <c r="AR251" s="383"/>
      <c r="AS251" s="383"/>
      <c r="AT251" s="383"/>
      <c r="AU251" s="383"/>
      <c r="AV251" s="383"/>
      <c r="AW251" s="383"/>
      <c r="AX251" s="383"/>
      <c r="AY251" s="383"/>
      <c r="AZ251" s="383"/>
      <c r="BA251" s="383"/>
      <c r="BB251" s="383"/>
      <c r="BC251" s="383"/>
      <c r="BD251" s="383"/>
      <c r="BE251" s="383"/>
      <c r="BF251" s="383"/>
      <c r="BG251" s="383"/>
      <c r="BH251" s="383"/>
      <c r="BI251" s="383"/>
      <c r="BJ251" s="383"/>
      <c r="BK251" s="383"/>
      <c r="BL251" s="383"/>
      <c r="BM251" s="383"/>
      <c r="BN251" s="383"/>
      <c r="BO251" s="383"/>
      <c r="BP251" s="383"/>
      <c r="BQ251" s="383"/>
      <c r="BR251" s="383"/>
      <c r="BS251" s="383"/>
      <c r="BT251" s="383"/>
      <c r="BU251" s="383"/>
      <c r="BV251" s="383"/>
      <c r="BW251" s="383"/>
      <c r="BX251" s="383"/>
      <c r="BY251" s="383"/>
      <c r="BZ251" s="383"/>
      <c r="CA251" s="383"/>
      <c r="CB251" s="383"/>
      <c r="CC251" s="383"/>
      <c r="CD251" s="383"/>
      <c r="CE251" s="383"/>
      <c r="CF251" s="383"/>
      <c r="CG251" s="383"/>
      <c r="CH251" s="383"/>
      <c r="CI251" s="383"/>
      <c r="CJ251" s="383"/>
      <c r="CK251" s="383"/>
      <c r="CL251" s="383"/>
      <c r="CM251" s="383"/>
      <c r="CN251" s="383"/>
      <c r="CO251" s="383"/>
      <c r="CP251" s="383"/>
      <c r="CQ251" s="383"/>
      <c r="CR251" s="383"/>
      <c r="CS251" s="383"/>
      <c r="CT251" s="383"/>
      <c r="CU251" s="383"/>
      <c r="CV251" s="383"/>
      <c r="CW251" s="383"/>
      <c r="CX251" s="383"/>
      <c r="CY251" s="383"/>
      <c r="CZ251" s="383"/>
      <c r="DA251" s="383"/>
      <c r="DB251" s="383"/>
      <c r="DC251" s="383"/>
      <c r="DD251" s="383"/>
      <c r="DE251" s="383"/>
      <c r="DF251" s="383"/>
      <c r="DG251" s="383"/>
      <c r="DH251" s="383"/>
      <c r="DI251" s="383"/>
      <c r="DJ251" s="383"/>
      <c r="DK251" s="383"/>
      <c r="DL251" s="383"/>
      <c r="DM251" s="383"/>
      <c r="DN251" s="383"/>
      <c r="DO251" s="383"/>
      <c r="DP251" s="383"/>
      <c r="DQ251" s="383"/>
      <c r="DR251" s="383"/>
      <c r="DS251" s="383"/>
      <c r="DT251" s="383"/>
      <c r="DU251" s="383"/>
      <c r="DV251" s="383"/>
      <c r="DW251" s="383"/>
      <c r="DX251" s="383"/>
      <c r="DY251" s="383"/>
      <c r="DZ251" s="383"/>
      <c r="EA251" s="383"/>
      <c r="EB251" s="383"/>
      <c r="EC251" s="383"/>
      <c r="ED251" s="383"/>
      <c r="EE251" s="383"/>
      <c r="EF251" s="383"/>
      <c r="EG251" s="383"/>
      <c r="EH251" s="383"/>
      <c r="EI251" s="383"/>
      <c r="EJ251" s="383"/>
      <c r="EK251" s="383"/>
      <c r="EL251" s="383"/>
      <c r="EM251" s="383"/>
      <c r="EN251" s="383"/>
      <c r="EO251" s="383"/>
      <c r="EP251" s="383"/>
      <c r="EQ251" s="383"/>
      <c r="ER251" s="383"/>
      <c r="ES251" s="383"/>
      <c r="ET251" s="383"/>
      <c r="EU251" s="383"/>
      <c r="EV251" s="383"/>
      <c r="EW251" s="383"/>
      <c r="EX251" s="383"/>
      <c r="EY251" s="383"/>
      <c r="EZ251" s="383"/>
      <c r="FA251" s="383"/>
      <c r="FB251" s="383"/>
      <c r="FC251" s="383"/>
      <c r="FD251" s="383"/>
      <c r="FE251" s="383"/>
      <c r="FF251" s="383"/>
      <c r="FG251" s="383"/>
      <c r="FH251" s="383"/>
      <c r="FI251" s="383"/>
      <c r="FJ251" s="383"/>
      <c r="FK251" s="383"/>
      <c r="FL251" s="383"/>
      <c r="FM251" s="383"/>
      <c r="FN251" s="383"/>
      <c r="FO251" s="383"/>
      <c r="FP251" s="383"/>
      <c r="FQ251" s="383"/>
      <c r="FR251" s="383"/>
      <c r="FS251" s="383"/>
      <c r="FT251" s="383"/>
      <c r="FU251" s="383"/>
      <c r="FV251" s="383"/>
      <c r="FW251" s="383"/>
      <c r="FX251" s="383"/>
      <c r="FY251" s="383"/>
      <c r="FZ251" s="383"/>
      <c r="GA251" s="383"/>
      <c r="GB251" s="383"/>
      <c r="GC251" s="383"/>
      <c r="GD251" s="383"/>
      <c r="GE251" s="383"/>
      <c r="GF251" s="383"/>
      <c r="GG251" s="383"/>
      <c r="GH251" s="383"/>
      <c r="GI251" s="383"/>
      <c r="GJ251" s="383"/>
      <c r="GK251" s="383"/>
      <c r="GL251" s="383"/>
      <c r="GM251" s="383"/>
      <c r="GN251" s="383"/>
      <c r="GO251" s="383"/>
      <c r="GP251" s="383"/>
      <c r="GQ251" s="383"/>
      <c r="GR251" s="383"/>
      <c r="GS251" s="383"/>
      <c r="GT251" s="383"/>
      <c r="GU251" s="383"/>
      <c r="GV251" s="383"/>
      <c r="GW251" s="383"/>
      <c r="GX251" s="383"/>
      <c r="GY251" s="383"/>
      <c r="GZ251" s="383"/>
      <c r="HA251" s="383"/>
      <c r="HB251" s="383"/>
      <c r="HC251" s="383"/>
      <c r="HD251" s="383"/>
      <c r="HE251" s="383"/>
      <c r="HF251" s="383"/>
      <c r="HG251" s="383"/>
      <c r="HH251" s="383"/>
      <c r="HI251" s="383"/>
      <c r="HJ251" s="383"/>
      <c r="HK251" s="383"/>
      <c r="HL251" s="383"/>
      <c r="HM251" s="383"/>
      <c r="HN251" s="383"/>
      <c r="HO251" s="383"/>
      <c r="HP251" s="383"/>
      <c r="HQ251" s="383"/>
      <c r="HR251" s="383"/>
      <c r="HS251" s="383"/>
      <c r="HT251" s="383"/>
      <c r="HU251" s="383"/>
      <c r="HV251" s="383"/>
      <c r="HW251" s="383"/>
      <c r="HX251" s="383"/>
      <c r="HY251" s="383"/>
      <c r="HZ251" s="383"/>
      <c r="IA251" s="383"/>
      <c r="IB251" s="383"/>
      <c r="IC251" s="383"/>
      <c r="ID251" s="383"/>
      <c r="IE251" s="383"/>
      <c r="IF251" s="383"/>
      <c r="IG251" s="383"/>
      <c r="IH251" s="383"/>
      <c r="II251" s="383"/>
      <c r="IJ251" s="383"/>
      <c r="IK251" s="383"/>
      <c r="IL251" s="383"/>
      <c r="IM251" s="383"/>
      <c r="IN251" s="383"/>
      <c r="IO251" s="383"/>
      <c r="IP251" s="383"/>
      <c r="IQ251" s="383"/>
      <c r="IR251" s="383"/>
      <c r="IS251" s="383"/>
      <c r="IT251" s="383"/>
      <c r="IU251" s="383"/>
      <c r="IV251" s="383"/>
      <c r="IW251" s="383"/>
      <c r="IX251" s="383"/>
      <c r="IY251" s="383"/>
      <c r="IZ251" s="596"/>
      <c r="JA251" s="383"/>
      <c r="JB251" s="383"/>
      <c r="JC251" s="383"/>
      <c r="JD251" s="383"/>
      <c r="JE251" s="597"/>
      <c r="JF251" s="383"/>
      <c r="JG251" s="383"/>
      <c r="JH251" s="383"/>
      <c r="JI251" s="383"/>
      <c r="JJ251" s="383"/>
      <c r="JK251" s="383"/>
      <c r="JL251" s="383"/>
      <c r="JM251" s="383"/>
      <c r="JN251" s="383"/>
      <c r="JO251" s="383"/>
      <c r="JP251" s="383"/>
      <c r="JQ251" s="383"/>
      <c r="JR251" s="383"/>
      <c r="JS251" s="383"/>
      <c r="JT251" s="383"/>
      <c r="JU251" s="383"/>
      <c r="JV251" s="383"/>
      <c r="JW251" s="383"/>
      <c r="JX251" s="383"/>
      <c r="JY251" s="383"/>
      <c r="JZ251" s="383"/>
      <c r="KA251" s="383"/>
      <c r="KB251" s="383"/>
      <c r="KC251" s="383"/>
      <c r="KD251" s="383"/>
      <c r="KE251" s="383"/>
      <c r="KF251" s="383"/>
      <c r="KG251" s="383"/>
      <c r="KH251" s="383"/>
      <c r="KI251" s="383"/>
      <c r="KJ251" s="383"/>
      <c r="KK251" s="383"/>
      <c r="KL251" s="383"/>
      <c r="KM251" s="383"/>
      <c r="KN251" s="383"/>
      <c r="KO251" s="383"/>
      <c r="KP251" s="383"/>
      <c r="KQ251" s="383"/>
      <c r="KR251" s="383"/>
      <c r="KS251" s="383"/>
      <c r="KT251" s="383"/>
      <c r="KU251" s="383"/>
      <c r="KV251" s="383"/>
      <c r="KW251" s="383"/>
      <c r="KX251" s="383"/>
      <c r="KY251" s="383"/>
      <c r="KZ251" s="383"/>
      <c r="LA251" s="383"/>
      <c r="LB251" s="383"/>
      <c r="LC251" s="383"/>
      <c r="LD251" s="383"/>
      <c r="LE251" s="383"/>
      <c r="LF251" s="383"/>
      <c r="LG251" s="383"/>
      <c r="LH251" s="383"/>
      <c r="LI251" s="383"/>
      <c r="LJ251" s="383"/>
      <c r="LK251" s="383"/>
      <c r="LL251" s="383"/>
      <c r="LM251" s="383"/>
      <c r="LN251" s="383"/>
      <c r="LO251" s="383"/>
      <c r="LP251" s="383"/>
      <c r="LQ251" s="383"/>
      <c r="LR251" s="383"/>
      <c r="LS251" s="383"/>
      <c r="LT251" s="383"/>
      <c r="LU251" s="383"/>
      <c r="LV251" s="383"/>
      <c r="LW251" s="383"/>
      <c r="LX251" s="383"/>
      <c r="LY251" s="383"/>
      <c r="LZ251" s="383"/>
      <c r="MA251" s="383"/>
      <c r="MB251" s="383"/>
      <c r="MC251" s="383"/>
      <c r="MD251" s="383"/>
      <c r="ME251" s="383"/>
      <c r="MF251" s="383"/>
      <c r="MG251" s="383"/>
      <c r="MH251" s="383"/>
      <c r="MI251" s="383"/>
      <c r="MJ251" s="383"/>
      <c r="MK251" s="383"/>
      <c r="ML251" s="383"/>
      <c r="MM251" s="383"/>
      <c r="MN251" s="383"/>
      <c r="MO251" s="383"/>
      <c r="MP251" s="383"/>
      <c r="MQ251" s="383"/>
      <c r="MR251" s="383"/>
      <c r="MS251" s="383"/>
      <c r="MT251" s="383"/>
      <c r="MU251" s="383"/>
      <c r="MV251" s="383"/>
      <c r="MW251" s="383"/>
      <c r="MX251" s="383"/>
      <c r="MY251" s="383"/>
      <c r="MZ251" s="383"/>
      <c r="NA251" s="383"/>
      <c r="NB251" s="383"/>
      <c r="NC251" s="383"/>
      <c r="ND251" s="383"/>
      <c r="NE251" s="383"/>
      <c r="NF251" s="383"/>
      <c r="NG251" s="383"/>
      <c r="NH251" s="383"/>
      <c r="NI251" s="383"/>
      <c r="NJ251" s="383"/>
      <c r="NK251" s="383"/>
      <c r="NL251" s="383"/>
      <c r="NM251" s="383"/>
      <c r="NN251" s="383"/>
      <c r="NO251" s="383"/>
      <c r="NP251" s="383"/>
      <c r="NQ251" s="383"/>
      <c r="NR251" s="383"/>
      <c r="NS251" s="383"/>
      <c r="NT251" s="383"/>
      <c r="NU251" s="383"/>
      <c r="NV251" s="383"/>
      <c r="NW251" s="383"/>
      <c r="NX251" s="383"/>
      <c r="NY251" s="383"/>
      <c r="NZ251" s="383"/>
      <c r="OA251" s="383"/>
      <c r="OB251" s="383"/>
      <c r="OC251" s="383"/>
      <c r="OD251" s="383"/>
      <c r="OE251" s="383"/>
      <c r="OF251" s="383"/>
      <c r="OG251" s="383"/>
      <c r="OH251" s="383"/>
      <c r="OI251" s="383"/>
      <c r="OJ251" s="383"/>
      <c r="OK251" s="383"/>
      <c r="OL251" s="383"/>
      <c r="OM251" s="383"/>
      <c r="ON251" s="383"/>
      <c r="OO251" s="383"/>
      <c r="OP251" s="383"/>
      <c r="OQ251" s="383"/>
      <c r="OR251" s="383"/>
      <c r="OS251" s="383"/>
      <c r="OT251" s="383"/>
      <c r="OU251" s="383"/>
      <c r="OV251" s="383"/>
      <c r="OW251" s="383"/>
      <c r="OX251" s="383"/>
      <c r="OY251" s="383"/>
      <c r="OZ251" s="383"/>
      <c r="PA251" s="383"/>
      <c r="PB251" s="383"/>
      <c r="PC251" s="383"/>
      <c r="PD251" s="383"/>
      <c r="PE251" s="383"/>
      <c r="PF251" s="383"/>
      <c r="PG251" s="383"/>
      <c r="PH251" s="383"/>
      <c r="PI251" s="383"/>
      <c r="PJ251" s="383"/>
      <c r="PK251" s="383"/>
      <c r="PL251" s="383"/>
      <c r="PM251" s="383"/>
      <c r="PN251" s="383"/>
      <c r="PO251" s="383"/>
      <c r="PP251" s="383"/>
      <c r="PQ251" s="383"/>
      <c r="PR251" s="383"/>
      <c r="PS251" s="383"/>
      <c r="PT251" s="383"/>
      <c r="PU251" s="383"/>
      <c r="PV251" s="383"/>
      <c r="PW251" s="383"/>
      <c r="PX251" s="383"/>
      <c r="PY251" s="383"/>
      <c r="PZ251" s="383"/>
      <c r="QA251" s="383"/>
      <c r="QB251" s="383"/>
      <c r="QC251" s="383"/>
      <c r="QD251" s="383"/>
      <c r="QE251" s="383"/>
      <c r="QF251" s="383"/>
      <c r="QG251" s="383"/>
      <c r="QH251" s="383"/>
      <c r="QI251" s="383"/>
      <c r="QJ251" s="383"/>
      <c r="QK251" s="383"/>
      <c r="QL251" s="383"/>
      <c r="QM251" s="383"/>
      <c r="QN251" s="383"/>
      <c r="QO251" s="383"/>
      <c r="QP251" s="383"/>
      <c r="QQ251" s="383"/>
      <c r="QR251" s="383"/>
      <c r="QS251" s="383"/>
      <c r="QT251" s="383"/>
      <c r="QU251" s="383"/>
      <c r="QV251" s="383"/>
      <c r="QW251" s="383"/>
      <c r="QX251" s="383"/>
      <c r="QY251" s="383"/>
      <c r="QZ251" s="383"/>
      <c r="RA251" s="383"/>
      <c r="RB251" s="383"/>
      <c r="RC251" s="383"/>
      <c r="RD251" s="383"/>
      <c r="RE251" s="383"/>
      <c r="RF251" s="383"/>
      <c r="RG251" s="383"/>
      <c r="RH251" s="383"/>
      <c r="RI251" s="383"/>
      <c r="RJ251" s="383"/>
      <c r="RK251" s="383"/>
      <c r="RL251" s="383"/>
      <c r="RM251" s="383"/>
      <c r="RN251" s="383"/>
      <c r="RO251" s="383"/>
      <c r="RP251" s="383"/>
      <c r="RQ251" s="383"/>
      <c r="RR251" s="383"/>
      <c r="RS251" s="383"/>
      <c r="RT251" s="383"/>
      <c r="RU251" s="383"/>
      <c r="RV251" s="383"/>
      <c r="RW251" s="383"/>
      <c r="RX251" s="383"/>
      <c r="RY251" s="383"/>
      <c r="RZ251" s="383"/>
      <c r="SA251" s="383"/>
      <c r="SB251" s="383"/>
      <c r="SC251" s="383"/>
      <c r="SD251" s="383"/>
      <c r="SE251" s="383"/>
      <c r="SF251" s="383"/>
      <c r="SG251" s="383"/>
      <c r="SH251" s="383"/>
      <c r="SI251" s="383"/>
      <c r="SJ251" s="383"/>
      <c r="SK251" s="383"/>
      <c r="SL251" s="383"/>
      <c r="SM251" s="383"/>
      <c r="SN251" s="383"/>
      <c r="SO251" s="383"/>
      <c r="SP251" s="383"/>
      <c r="SQ251" s="383"/>
      <c r="SR251" s="383"/>
      <c r="SS251" s="383"/>
      <c r="ST251" s="383"/>
      <c r="SU251" s="383"/>
      <c r="SV251" s="383"/>
      <c r="SW251" s="383"/>
      <c r="SX251" s="383"/>
      <c r="SY251" s="383"/>
      <c r="SZ251" s="383"/>
      <c r="TA251" s="383"/>
      <c r="TB251" s="383"/>
      <c r="TC251" s="383"/>
      <c r="TD251" s="383"/>
      <c r="TE251" s="383"/>
      <c r="TF251" s="383"/>
      <c r="TG251" s="383"/>
      <c r="TH251" s="383"/>
      <c r="TI251" s="383"/>
      <c r="TJ251" s="383"/>
      <c r="TK251" s="383"/>
      <c r="TL251" s="383"/>
      <c r="TM251" s="383"/>
      <c r="TN251" s="383"/>
      <c r="TO251" s="383"/>
      <c r="TP251" s="383"/>
      <c r="TQ251" s="383"/>
      <c r="TR251" s="383"/>
      <c r="TS251" s="383"/>
      <c r="TT251" s="383"/>
      <c r="TU251" s="383"/>
      <c r="TV251" s="383"/>
      <c r="TW251" s="383"/>
      <c r="TX251" s="383"/>
      <c r="TY251" s="383"/>
      <c r="TZ251" s="383"/>
      <c r="UA251" s="383"/>
      <c r="UB251" s="383"/>
      <c r="UC251" s="383"/>
      <c r="UD251" s="383"/>
      <c r="UE251" s="383"/>
      <c r="UF251" s="383"/>
      <c r="UG251" s="383"/>
      <c r="UH251" s="383"/>
      <c r="UI251" s="383"/>
      <c r="UJ251" s="383"/>
      <c r="UK251" s="383"/>
      <c r="UL251" s="383"/>
      <c r="UM251" s="383"/>
      <c r="UN251" s="383"/>
      <c r="UO251" s="383"/>
      <c r="UP251" s="383"/>
      <c r="UQ251" s="383"/>
      <c r="UR251" s="383"/>
      <c r="US251" s="383"/>
      <c r="UT251" s="383"/>
      <c r="UU251" s="383"/>
      <c r="UV251" s="383"/>
      <c r="UW251" s="383"/>
      <c r="UX251" s="383"/>
      <c r="UY251" s="383"/>
      <c r="UZ251" s="383"/>
      <c r="VA251" s="383"/>
      <c r="VB251" s="383"/>
      <c r="VC251" s="383"/>
      <c r="VD251" s="383"/>
      <c r="VE251" s="383"/>
      <c r="VF251" s="383"/>
      <c r="VG251" s="383"/>
      <c r="VH251" s="383"/>
      <c r="VI251" s="383"/>
      <c r="VJ251" s="383"/>
      <c r="VK251" s="383"/>
      <c r="VL251" s="383"/>
      <c r="VM251" s="383"/>
      <c r="VN251" s="383"/>
      <c r="VO251" s="383"/>
      <c r="VP251" s="383"/>
      <c r="VQ251" s="383"/>
      <c r="VR251" s="383"/>
      <c r="VS251" s="383"/>
      <c r="VT251" s="383"/>
      <c r="VU251" s="383"/>
      <c r="VV251" s="383"/>
      <c r="VW251" s="383"/>
      <c r="VX251" s="383"/>
      <c r="VY251" s="383"/>
      <c r="VZ251" s="383"/>
      <c r="WA251" s="383"/>
      <c r="WB251" s="383"/>
      <c r="WC251" s="383"/>
      <c r="WD251" s="383"/>
      <c r="WE251" s="383"/>
      <c r="WF251" s="383"/>
      <c r="WG251" s="383"/>
      <c r="WH251" s="383"/>
      <c r="WI251" s="383"/>
      <c r="WJ251" s="383"/>
      <c r="WK251" s="383"/>
      <c r="WL251" s="383"/>
      <c r="WM251" s="383"/>
      <c r="WN251" s="383"/>
      <c r="WO251" s="383"/>
      <c r="WP251" s="383"/>
      <c r="WQ251" s="383"/>
      <c r="WR251" s="383"/>
      <c r="WS251" s="383"/>
      <c r="WT251" s="383"/>
      <c r="WU251" s="383"/>
      <c r="WV251" s="383"/>
      <c r="WW251" s="383"/>
      <c r="WX251" s="383"/>
      <c r="WY251" s="383"/>
      <c r="WZ251" s="383"/>
      <c r="XA251" s="383"/>
      <c r="XB251" s="383"/>
      <c r="XC251" s="383"/>
      <c r="XD251" s="383"/>
      <c r="XE251" s="383"/>
      <c r="XF251" s="383"/>
      <c r="XG251" s="383"/>
      <c r="XH251" s="383"/>
      <c r="XI251" s="383"/>
      <c r="XJ251" s="383"/>
      <c r="XK251" s="383"/>
      <c r="XL251" s="383"/>
      <c r="XM251" s="383"/>
      <c r="XN251" s="383"/>
      <c r="XO251" s="383"/>
      <c r="XP251" s="383"/>
      <c r="XQ251" s="383"/>
      <c r="XR251" s="383"/>
      <c r="XS251" s="383"/>
      <c r="XT251" s="383"/>
      <c r="XU251" s="383"/>
      <c r="XV251" s="383"/>
      <c r="XW251" s="383"/>
      <c r="XX251" s="383"/>
      <c r="XY251" s="383"/>
      <c r="XZ251" s="383"/>
      <c r="YA251" s="383"/>
      <c r="YB251" s="383"/>
      <c r="YC251" s="383"/>
      <c r="YD251" s="383"/>
      <c r="YE251" s="383"/>
      <c r="YF251" s="383"/>
      <c r="YG251" s="383"/>
      <c r="YH251" s="383"/>
      <c r="YI251" s="383"/>
      <c r="YJ251" s="383"/>
      <c r="YK251" s="383"/>
      <c r="YL251" s="383"/>
      <c r="YM251" s="383"/>
      <c r="YN251" s="383"/>
      <c r="YO251" s="383"/>
      <c r="YP251" s="383"/>
      <c r="YQ251" s="383"/>
      <c r="YR251" s="383"/>
      <c r="YS251" s="383"/>
      <c r="YT251" s="383"/>
      <c r="YU251" s="383"/>
      <c r="YV251" s="383"/>
      <c r="YW251" s="383"/>
      <c r="YX251" s="383"/>
      <c r="YY251" s="383"/>
      <c r="YZ251" s="383"/>
      <c r="ZA251" s="383"/>
      <c r="ZB251" s="383"/>
      <c r="ZC251" s="383"/>
      <c r="ZD251" s="383"/>
      <c r="ZE251" s="383"/>
      <c r="ZF251" s="383"/>
      <c r="ZG251" s="383"/>
      <c r="ZH251" s="383"/>
      <c r="ZI251" s="383"/>
      <c r="ZJ251" s="383"/>
      <c r="ZK251" s="383"/>
      <c r="ZL251" s="383"/>
      <c r="ZM251" s="383"/>
      <c r="ZN251" s="383"/>
      <c r="ZO251" s="383"/>
      <c r="ZP251" s="383"/>
      <c r="ZQ251" s="383"/>
      <c r="ZR251" s="383"/>
      <c r="ZS251" s="383"/>
      <c r="ZT251" s="383"/>
      <c r="ZU251" s="383"/>
      <c r="ZV251" s="383"/>
      <c r="ZW251" s="383"/>
      <c r="ZX251" s="383"/>
      <c r="ZY251" s="383"/>
      <c r="ZZ251" s="383"/>
      <c r="AAA251" s="383"/>
      <c r="AAB251" s="383"/>
      <c r="AAC251" s="383"/>
      <c r="AAD251" s="383"/>
      <c r="AAE251" s="383"/>
      <c r="AAF251" s="383"/>
      <c r="AAG251" s="383"/>
      <c r="AAH251" s="383"/>
      <c r="AAI251" s="383"/>
      <c r="AAJ251" s="383"/>
      <c r="AAK251" s="383"/>
      <c r="AAL251" s="383"/>
      <c r="AAM251" s="383"/>
      <c r="AAN251" s="383"/>
      <c r="AAO251" s="383"/>
      <c r="AAP251" s="383"/>
      <c r="AAQ251" s="383"/>
      <c r="AAR251" s="383"/>
      <c r="AAS251" s="383"/>
      <c r="AAT251" s="383"/>
      <c r="AAU251" s="383"/>
      <c r="AAV251" s="383"/>
      <c r="AAW251" s="383"/>
      <c r="AAX251" s="383"/>
      <c r="AAY251" s="383"/>
      <c r="AAZ251" s="383"/>
      <c r="ABA251" s="383"/>
      <c r="ABB251" s="383"/>
      <c r="ABC251" s="383"/>
      <c r="ABD251" s="383"/>
      <c r="ABE251" s="383"/>
      <c r="ABF251" s="383"/>
      <c r="ABG251" s="383"/>
      <c r="ABH251" s="383"/>
      <c r="ABI251" s="383"/>
      <c r="ABJ251" s="383"/>
      <c r="ABK251" s="383"/>
      <c r="ABL251" s="383"/>
      <c r="ABM251" s="383"/>
      <c r="ABN251" s="383"/>
      <c r="ABO251" s="383"/>
      <c r="ABP251" s="383"/>
      <c r="ABQ251" s="383"/>
      <c r="ABR251" s="383"/>
      <c r="ABS251" s="383"/>
      <c r="ABT251" s="383"/>
      <c r="ABU251" s="383"/>
      <c r="ABV251" s="383"/>
      <c r="ABW251" s="383"/>
      <c r="ABX251" s="383"/>
      <c r="ABY251" s="383"/>
      <c r="ABZ251" s="383"/>
      <c r="ACA251" s="383"/>
      <c r="ACB251" s="383"/>
      <c r="ACC251" s="383"/>
      <c r="ACD251" s="383"/>
      <c r="ACE251" s="383"/>
      <c r="ACF251" s="383"/>
      <c r="ACG251" s="383"/>
      <c r="ACH251" s="383"/>
      <c r="ACI251" s="383"/>
      <c r="ACJ251" s="383"/>
      <c r="ACK251" s="383"/>
      <c r="ACL251" s="383"/>
      <c r="ACM251" s="383"/>
      <c r="ACN251" s="383"/>
      <c r="ACO251" s="383"/>
      <c r="ACP251" s="383"/>
      <c r="ACQ251" s="383"/>
      <c r="ACR251" s="383"/>
      <c r="ACS251" s="383"/>
      <c r="ACT251" s="383"/>
      <c r="ACU251" s="383"/>
      <c r="ACV251" s="383"/>
      <c r="ACW251" s="383"/>
      <c r="ACX251" s="383"/>
      <c r="ACY251" s="383"/>
      <c r="ACZ251" s="383"/>
      <c r="ADA251" s="383"/>
      <c r="ADB251" s="383"/>
      <c r="ADC251" s="383"/>
      <c r="ADD251" s="383"/>
      <c r="ADE251" s="383"/>
      <c r="ADF251" s="383"/>
      <c r="ADG251" s="383"/>
      <c r="ADH251" s="383"/>
      <c r="ADI251" s="383"/>
      <c r="ADJ251" s="383"/>
      <c r="ADK251" s="383"/>
      <c r="ADL251" s="383"/>
      <c r="ADM251" s="383"/>
      <c r="ADN251" s="383"/>
      <c r="ADO251" s="383"/>
      <c r="ADP251" s="383"/>
      <c r="ADQ251" s="383"/>
      <c r="ADR251" s="383"/>
      <c r="ADS251" s="383"/>
      <c r="ADT251" s="383"/>
      <c r="ADU251" s="383"/>
      <c r="ADV251" s="383"/>
      <c r="ADW251" s="383"/>
      <c r="ADX251" s="383"/>
      <c r="ADY251" s="383"/>
      <c r="ADZ251" s="383"/>
      <c r="AEA251" s="383"/>
      <c r="AEB251" s="383"/>
      <c r="AEC251" s="383"/>
      <c r="AED251" s="383"/>
      <c r="AEE251" s="383"/>
      <c r="AEF251" s="383"/>
      <c r="AEG251" s="383"/>
      <c r="AEH251" s="383"/>
      <c r="AEI251" s="383"/>
      <c r="AEJ251" s="383"/>
      <c r="AEK251" s="383"/>
      <c r="AEL251" s="383"/>
      <c r="AEM251" s="383"/>
      <c r="AEN251" s="383"/>
      <c r="AEO251" s="383"/>
      <c r="AEP251" s="383"/>
      <c r="AEQ251" s="383"/>
      <c r="AER251" s="383"/>
      <c r="AES251" s="383"/>
      <c r="AET251" s="383"/>
      <c r="AEU251" s="383"/>
      <c r="AEV251" s="383"/>
      <c r="AEW251" s="383"/>
      <c r="AEX251" s="383"/>
      <c r="AEY251" s="383"/>
      <c r="AEZ251" s="383"/>
      <c r="AFA251" s="383"/>
      <c r="AFB251" s="383"/>
      <c r="AFC251" s="383"/>
      <c r="AFD251" s="383"/>
      <c r="AFE251" s="383"/>
      <c r="AFF251" s="383"/>
      <c r="AFG251" s="383"/>
      <c r="AFH251" s="383"/>
      <c r="AFI251" s="383"/>
      <c r="AFJ251" s="383"/>
      <c r="AFK251" s="383"/>
      <c r="AFL251" s="383"/>
      <c r="AFM251" s="383"/>
      <c r="AFN251" s="383"/>
      <c r="AFO251" s="383"/>
      <c r="AFP251" s="383"/>
      <c r="AFQ251" s="383"/>
      <c r="AFR251" s="383"/>
      <c r="AFS251" s="383"/>
      <c r="AFT251" s="383"/>
      <c r="AFU251" s="383"/>
      <c r="AFV251" s="383"/>
      <c r="AFW251" s="383"/>
      <c r="AFX251" s="383"/>
      <c r="AFY251" s="383"/>
      <c r="AFZ251" s="383"/>
      <c r="AGA251" s="383"/>
      <c r="AGB251" s="383"/>
      <c r="AGC251" s="383"/>
      <c r="AGD251" s="383"/>
      <c r="AGE251" s="383"/>
      <c r="AGF251" s="383"/>
      <c r="AGG251" s="383"/>
      <c r="AGH251" s="383"/>
      <c r="AGI251" s="383"/>
      <c r="AGJ251" s="383"/>
      <c r="AGK251" s="383"/>
      <c r="AGL251" s="383"/>
      <c r="AGM251" s="383"/>
      <c r="AGN251" s="383"/>
      <c r="AGO251" s="383"/>
      <c r="AGP251" s="383"/>
      <c r="AGQ251" s="383"/>
      <c r="AGR251" s="383"/>
      <c r="AGS251" s="383"/>
      <c r="AGT251" s="383"/>
      <c r="AGU251" s="383"/>
      <c r="AGV251" s="383"/>
      <c r="AGW251" s="383"/>
      <c r="AGX251" s="383"/>
      <c r="AGY251" s="383"/>
      <c r="AGZ251" s="383"/>
      <c r="AHA251" s="383"/>
      <c r="AHB251" s="383"/>
      <c r="AHC251" s="383"/>
      <c r="AHD251" s="383"/>
      <c r="AHE251" s="383"/>
      <c r="AHF251" s="383"/>
      <c r="AHG251" s="383"/>
      <c r="AHH251" s="383"/>
      <c r="AHI251" s="383"/>
      <c r="AHJ251" s="383"/>
      <c r="AHK251" s="383"/>
      <c r="AHL251" s="383"/>
      <c r="AHM251" s="383"/>
      <c r="AHN251" s="383"/>
      <c r="AHO251" s="383"/>
      <c r="AHP251" s="383"/>
      <c r="AHQ251" s="383"/>
      <c r="AHR251" s="383"/>
      <c r="AHS251" s="383"/>
      <c r="AHT251" s="383"/>
      <c r="AHU251" s="383"/>
      <c r="AHV251" s="383"/>
      <c r="AHW251" s="383"/>
      <c r="AHX251" s="383"/>
      <c r="AHY251" s="383"/>
      <c r="AHZ251" s="383"/>
      <c r="AIA251" s="383"/>
      <c r="AIB251" s="383"/>
      <c r="AIC251" s="383"/>
      <c r="AID251" s="383"/>
      <c r="AIE251" s="383"/>
      <c r="AIF251" s="383"/>
      <c r="AIG251" s="383"/>
      <c r="AIH251" s="383"/>
      <c r="AII251" s="383"/>
      <c r="AIJ251" s="383"/>
      <c r="AIK251" s="383"/>
      <c r="AIL251" s="383"/>
      <c r="AIM251" s="383"/>
      <c r="AIN251" s="383"/>
      <c r="AIO251" s="383"/>
      <c r="AIP251" s="383"/>
      <c r="AIQ251" s="383"/>
      <c r="AIR251" s="383"/>
      <c r="AIS251" s="383"/>
      <c r="AIT251" s="383"/>
      <c r="AIU251" s="383"/>
      <c r="AIV251" s="383"/>
      <c r="AIW251" s="383"/>
      <c r="AIX251" s="383"/>
      <c r="AIY251" s="383"/>
      <c r="AIZ251" s="383"/>
      <c r="AJA251" s="383"/>
      <c r="AJB251" s="383"/>
      <c r="AJC251" s="383"/>
      <c r="AJD251" s="383"/>
      <c r="AJE251" s="383"/>
      <c r="AJF251" s="383"/>
      <c r="AJG251" s="383"/>
      <c r="AJH251" s="383"/>
      <c r="AJI251" s="383"/>
      <c r="AJJ251" s="383"/>
      <c r="AJK251" s="383"/>
      <c r="AJL251" s="383"/>
      <c r="AJM251" s="383"/>
      <c r="AJN251" s="383"/>
      <c r="AJO251" s="383"/>
      <c r="AJP251" s="383"/>
      <c r="AJQ251" s="383"/>
      <c r="AJR251" s="383"/>
      <c r="AJS251" s="383"/>
      <c r="AJT251" s="383"/>
      <c r="AJU251" s="383"/>
      <c r="AJV251" s="383"/>
      <c r="AJW251" s="383"/>
      <c r="AJX251" s="383"/>
      <c r="AJY251" s="383"/>
      <c r="AJZ251" s="383"/>
      <c r="AKA251" s="383"/>
      <c r="AKB251" s="383"/>
      <c r="AKC251" s="383"/>
      <c r="AKD251" s="383"/>
      <c r="AKE251" s="383"/>
      <c r="AKF251" s="383"/>
      <c r="AKG251" s="383"/>
      <c r="AKH251" s="383"/>
      <c r="AKI251" s="383"/>
      <c r="AKJ251" s="383"/>
      <c r="AKK251" s="383"/>
      <c r="AKL251" s="383"/>
      <c r="AKM251" s="383"/>
      <c r="AKN251" s="383"/>
      <c r="AKO251" s="383"/>
      <c r="AKP251" s="383"/>
      <c r="AKQ251" s="383"/>
      <c r="AKR251" s="383"/>
      <c r="AKS251" s="383"/>
      <c r="AKT251" s="383"/>
      <c r="AKU251" s="383"/>
      <c r="AKV251" s="383"/>
      <c r="AKW251" s="383"/>
      <c r="AKX251" s="383"/>
      <c r="AKY251" s="383"/>
      <c r="AKZ251" s="383"/>
      <c r="ALA251" s="383"/>
      <c r="ALB251" s="383"/>
      <c r="ALC251" s="383"/>
      <c r="ALD251" s="383"/>
      <c r="ALE251" s="383"/>
      <c r="ALF251" s="383"/>
      <c r="ALG251" s="383"/>
      <c r="ALH251" s="383"/>
      <c r="ALI251" s="383"/>
      <c r="ALJ251" s="383"/>
      <c r="ALK251" s="383"/>
      <c r="ALL251" s="383"/>
      <c r="ALM251" s="383"/>
      <c r="ALN251" s="383"/>
      <c r="ALO251" s="383"/>
      <c r="ALP251" s="383"/>
      <c r="ALQ251" s="383"/>
      <c r="ALR251" s="383"/>
      <c r="ALS251" s="383"/>
      <c r="ALT251" s="383"/>
      <c r="ALU251" s="383"/>
      <c r="ALV251" s="383"/>
      <c r="ALW251" s="383"/>
      <c r="ALX251" s="383"/>
      <c r="ALY251" s="383"/>
      <c r="ALZ251" s="383"/>
      <c r="AMA251" s="383"/>
      <c r="AMB251" s="383"/>
      <c r="AMC251" s="383"/>
      <c r="AMD251" s="383"/>
      <c r="AME251" s="383"/>
      <c r="AMF251" s="383"/>
      <c r="AMG251" s="383"/>
      <c r="AMH251" s="383"/>
      <c r="AMI251" s="383"/>
      <c r="AMJ251" s="383"/>
      <c r="AMK251" s="383"/>
      <c r="AML251" s="383"/>
      <c r="AMM251" s="383"/>
      <c r="AMN251" s="383"/>
      <c r="AMO251" s="383"/>
      <c r="AMP251" s="383"/>
      <c r="AMQ251" s="383"/>
      <c r="AMR251" s="383"/>
      <c r="AMS251" s="383"/>
      <c r="AMT251" s="383"/>
      <c r="AMU251" s="383"/>
      <c r="AMV251" s="383"/>
      <c r="AMW251" s="383"/>
      <c r="AMX251" s="383"/>
      <c r="AMY251" s="383"/>
      <c r="AMZ251" s="383"/>
      <c r="ANA251" s="383"/>
      <c r="ANB251" s="383"/>
      <c r="ANC251" s="383"/>
      <c r="AND251" s="383"/>
      <c r="ANE251" s="383"/>
      <c r="ANF251" s="383"/>
      <c r="ANG251" s="383"/>
      <c r="ANH251" s="383"/>
      <c r="ANI251" s="383"/>
      <c r="ANJ251" s="383"/>
      <c r="ANK251" s="383"/>
      <c r="ANL251" s="383"/>
      <c r="ANM251" s="383"/>
      <c r="ANN251" s="383"/>
      <c r="ANO251" s="383"/>
      <c r="ANP251" s="383"/>
      <c r="ANQ251" s="383"/>
      <c r="ANR251" s="383"/>
      <c r="ANS251" s="383"/>
      <c r="ANT251" s="383"/>
      <c r="ANU251" s="383"/>
      <c r="ANV251" s="383"/>
      <c r="ANW251" s="383"/>
      <c r="ANX251" s="383"/>
      <c r="ANY251" s="383"/>
      <c r="ANZ251" s="383"/>
      <c r="AOA251" s="383"/>
      <c r="AOB251" s="383"/>
      <c r="AOC251" s="383"/>
      <c r="AOD251" s="383"/>
      <c r="AOE251" s="383"/>
      <c r="AOF251" s="383"/>
      <c r="AOG251" s="383"/>
      <c r="AOH251" s="383"/>
      <c r="AOI251" s="383"/>
      <c r="AOJ251" s="383"/>
      <c r="AOK251" s="383"/>
      <c r="AOL251" s="383"/>
      <c r="AOM251" s="383"/>
      <c r="AON251" s="383"/>
      <c r="AOO251" s="383"/>
      <c r="AOP251" s="383"/>
      <c r="AOQ251" s="383"/>
      <c r="AOR251" s="383"/>
      <c r="AOS251" s="383"/>
      <c r="AOT251" s="383"/>
      <c r="AOU251" s="383"/>
      <c r="AOV251" s="383"/>
      <c r="AOW251" s="383"/>
      <c r="AOX251" s="383"/>
      <c r="AOY251" s="383"/>
      <c r="AOZ251" s="383"/>
      <c r="APA251" s="383"/>
      <c r="APB251" s="383"/>
      <c r="APC251" s="383"/>
      <c r="APD251" s="383"/>
      <c r="APE251" s="383"/>
      <c r="APF251" s="383"/>
      <c r="APG251" s="383"/>
      <c r="APH251" s="383"/>
      <c r="API251" s="383"/>
      <c r="APJ251" s="383"/>
      <c r="APK251" s="383"/>
      <c r="APL251" s="383"/>
      <c r="APM251" s="383"/>
      <c r="APN251" s="383"/>
      <c r="APO251" s="383"/>
      <c r="APP251" s="383"/>
      <c r="APQ251" s="383"/>
      <c r="APR251" s="383"/>
      <c r="APS251" s="383"/>
      <c r="APT251" s="383"/>
      <c r="APU251" s="383"/>
      <c r="APV251" s="383"/>
      <c r="APW251" s="383"/>
      <c r="APX251" s="383"/>
      <c r="APY251" s="383"/>
      <c r="APZ251" s="383"/>
      <c r="AQA251" s="383"/>
      <c r="AQB251" s="383"/>
      <c r="AQC251" s="383"/>
      <c r="AQD251" s="383"/>
      <c r="AQE251" s="383"/>
      <c r="AQF251" s="383"/>
      <c r="AQG251" s="383"/>
      <c r="AQH251" s="383"/>
      <c r="AQI251" s="383"/>
      <c r="AQJ251" s="383"/>
      <c r="AQK251" s="383"/>
      <c r="AQL251" s="383"/>
      <c r="AQM251" s="383"/>
      <c r="AQN251" s="383"/>
      <c r="AQO251" s="383"/>
      <c r="AQP251" s="383"/>
      <c r="AQQ251" s="383"/>
      <c r="AQR251" s="383"/>
      <c r="AQS251" s="383"/>
      <c r="AQT251" s="383"/>
      <c r="AQU251" s="383"/>
      <c r="AQV251" s="383"/>
      <c r="AQW251" s="383"/>
      <c r="AQX251" s="383"/>
      <c r="AQY251" s="383"/>
      <c r="AQZ251" s="383"/>
      <c r="ARA251" s="383"/>
      <c r="ARB251" s="383"/>
      <c r="ARC251" s="383"/>
      <c r="ARD251" s="383"/>
      <c r="ARE251" s="383"/>
      <c r="ARF251" s="383"/>
      <c r="ARG251" s="383"/>
      <c r="ARH251" s="383"/>
      <c r="ARI251" s="383"/>
      <c r="ARJ251" s="383"/>
      <c r="ARK251" s="383"/>
      <c r="ARL251" s="383"/>
      <c r="ARM251" s="383"/>
      <c r="ARN251" s="383"/>
      <c r="ARO251" s="383"/>
      <c r="ARP251" s="383"/>
      <c r="ARQ251" s="383"/>
      <c r="ARR251" s="383"/>
      <c r="ARS251" s="383"/>
      <c r="ART251" s="383"/>
      <c r="ARU251" s="383"/>
      <c r="ARV251" s="383"/>
      <c r="ARW251" s="383"/>
      <c r="ARX251" s="383"/>
      <c r="ARY251" s="383"/>
      <c r="ARZ251" s="383"/>
      <c r="ASA251" s="383"/>
      <c r="ASB251" s="383"/>
      <c r="ASC251" s="383"/>
      <c r="ASD251" s="383"/>
      <c r="ASE251" s="383"/>
      <c r="ASF251" s="383"/>
      <c r="ASG251" s="383"/>
      <c r="ASH251" s="383"/>
      <c r="ASI251" s="383"/>
      <c r="ASJ251" s="383"/>
      <c r="ASK251" s="383"/>
      <c r="ASL251" s="383"/>
      <c r="ASM251" s="383"/>
      <c r="ASN251" s="383"/>
      <c r="ASO251" s="383"/>
      <c r="ASP251" s="383"/>
      <c r="ASQ251" s="383"/>
      <c r="ASR251" s="383"/>
      <c r="ASS251" s="383"/>
      <c r="AST251" s="383"/>
      <c r="ASU251" s="383"/>
      <c r="ASV251" s="383"/>
      <c r="ASW251" s="383"/>
      <c r="ASX251" s="383"/>
      <c r="ASY251" s="383"/>
      <c r="ASZ251" s="383"/>
      <c r="ATA251" s="383"/>
      <c r="ATB251" s="383"/>
      <c r="ATC251" s="383"/>
      <c r="ATD251" s="383"/>
      <c r="ATE251" s="383"/>
      <c r="ATF251" s="383"/>
      <c r="ATG251" s="383"/>
      <c r="ATH251" s="383"/>
      <c r="ATI251" s="383"/>
      <c r="ATJ251" s="383"/>
      <c r="ATK251" s="383"/>
      <c r="ATL251" s="383"/>
      <c r="ATM251" s="383"/>
      <c r="ATN251" s="383"/>
      <c r="ATO251" s="383"/>
      <c r="ATP251" s="383"/>
      <c r="ATQ251" s="383"/>
      <c r="ATR251" s="383"/>
      <c r="ATS251" s="383"/>
      <c r="ATT251" s="383"/>
      <c r="ATU251" s="383"/>
      <c r="ATV251" s="383"/>
      <c r="ATW251" s="383"/>
      <c r="ATX251" s="383"/>
      <c r="ATY251" s="383"/>
      <c r="ATZ251" s="383"/>
      <c r="AUA251" s="383"/>
      <c r="AUB251" s="383"/>
      <c r="AUC251" s="383"/>
      <c r="AUD251" s="383"/>
      <c r="AUE251" s="383"/>
      <c r="AUF251" s="383"/>
      <c r="AUG251" s="383"/>
      <c r="AUH251" s="383"/>
      <c r="AUI251" s="383"/>
      <c r="AUJ251" s="383"/>
      <c r="AUK251" s="383"/>
      <c r="AUL251" s="383"/>
      <c r="AUM251" s="383"/>
      <c r="AUN251" s="383"/>
      <c r="AUO251" s="383"/>
      <c r="AUP251" s="383"/>
      <c r="AUQ251" s="383"/>
      <c r="AUR251" s="383"/>
      <c r="AUS251" s="383"/>
      <c r="AUT251" s="383"/>
      <c r="AUU251" s="383"/>
      <c r="AUV251" s="383"/>
      <c r="AUW251" s="383"/>
      <c r="AUX251" s="383"/>
      <c r="AUY251" s="383"/>
      <c r="AUZ251" s="383"/>
      <c r="AVA251" s="383"/>
      <c r="AVB251" s="383"/>
      <c r="AVC251" s="383"/>
      <c r="AVD251" s="383"/>
      <c r="AVE251" s="383"/>
      <c r="AVF251" s="383"/>
      <c r="AVG251" s="383"/>
      <c r="AVH251" s="383"/>
      <c r="AVI251" s="383"/>
      <c r="AVJ251" s="383"/>
      <c r="AVK251" s="383"/>
      <c r="AVL251" s="383"/>
      <c r="AVM251" s="383"/>
      <c r="AVN251" s="383"/>
      <c r="AVO251" s="383"/>
      <c r="AVP251" s="383"/>
      <c r="AVQ251" s="383"/>
      <c r="AVR251" s="383"/>
      <c r="AVS251" s="383"/>
      <c r="AVT251" s="383"/>
      <c r="AVU251" s="383"/>
      <c r="AVV251" s="383"/>
      <c r="AVW251" s="383"/>
      <c r="AVX251" s="383"/>
      <c r="AVY251" s="383"/>
      <c r="AVZ251" s="383"/>
      <c r="AWA251" s="383"/>
      <c r="AWB251" s="383"/>
      <c r="AWC251" s="383"/>
      <c r="AWD251" s="383"/>
      <c r="AWE251" s="383"/>
      <c r="AWF251" s="383"/>
      <c r="AWG251" s="383"/>
      <c r="AWH251" s="383"/>
      <c r="AWI251" s="383"/>
      <c r="AWJ251" s="383"/>
      <c r="AWK251" s="383"/>
      <c r="AWL251" s="383"/>
      <c r="AWM251" s="383"/>
      <c r="AWN251" s="383"/>
      <c r="AWO251" s="383"/>
      <c r="AWP251" s="383"/>
      <c r="AWQ251" s="383"/>
      <c r="AWR251" s="383"/>
      <c r="AWS251" s="383"/>
      <c r="AWT251" s="383"/>
      <c r="AWU251" s="383"/>
      <c r="AWV251" s="383"/>
      <c r="AWW251" s="383"/>
      <c r="AWX251" s="383"/>
      <c r="AWY251" s="383"/>
      <c r="AWZ251" s="383"/>
      <c r="AXA251" s="383"/>
      <c r="AXB251" s="383"/>
      <c r="AXC251" s="383"/>
      <c r="AXD251" s="383"/>
      <c r="AXE251" s="383"/>
      <c r="AXF251" s="383"/>
      <c r="AXG251" s="383"/>
      <c r="AXH251" s="383"/>
      <c r="AXI251" s="383"/>
      <c r="AXJ251" s="383"/>
      <c r="AXK251" s="383"/>
      <c r="AXL251" s="383"/>
      <c r="AXM251" s="383"/>
      <c r="AXN251" s="383"/>
      <c r="AXO251" s="383"/>
      <c r="AXP251" s="383"/>
      <c r="AXQ251" s="383"/>
      <c r="AXR251" s="383"/>
      <c r="AXS251" s="383"/>
      <c r="AXT251" s="383"/>
      <c r="AXU251" s="383"/>
      <c r="AXV251" s="383"/>
      <c r="AXW251" s="383"/>
      <c r="AXX251" s="383"/>
      <c r="AXY251" s="383"/>
      <c r="AXZ251" s="383"/>
      <c r="AYA251" s="383"/>
      <c r="AYB251" s="383"/>
      <c r="AYC251" s="383"/>
      <c r="AYD251" s="383"/>
      <c r="AYE251" s="383"/>
      <c r="AYF251" s="383"/>
      <c r="AYG251" s="383"/>
      <c r="AYH251" s="383"/>
      <c r="AYI251" s="383"/>
      <c r="AYJ251" s="383"/>
      <c r="AYK251" s="383"/>
      <c r="AYL251" s="383"/>
      <c r="AYM251" s="383"/>
      <c r="AYN251" s="383"/>
      <c r="AYO251" s="383"/>
      <c r="AYP251" s="383"/>
      <c r="AYQ251" s="383"/>
      <c r="AYR251" s="383"/>
      <c r="AYS251" s="383"/>
      <c r="AYT251" s="383"/>
      <c r="AYU251" s="383"/>
      <c r="AYV251" s="383"/>
      <c r="AYW251" s="383"/>
      <c r="AYX251" s="383"/>
      <c r="AYY251" s="383"/>
      <c r="AYZ251" s="383"/>
      <c r="AZA251" s="383"/>
      <c r="AZB251" s="383"/>
      <c r="AZC251" s="383"/>
      <c r="AZD251" s="383"/>
      <c r="AZE251" s="383"/>
      <c r="AZF251" s="383"/>
      <c r="AZG251" s="383"/>
      <c r="AZH251" s="383"/>
      <c r="AZI251" s="383"/>
      <c r="AZJ251" s="383"/>
      <c r="AZK251" s="383"/>
      <c r="AZL251" s="383"/>
      <c r="AZM251" s="383"/>
      <c r="AZN251" s="383"/>
      <c r="AZO251" s="383"/>
      <c r="AZP251" s="383"/>
      <c r="AZQ251" s="383"/>
      <c r="AZR251" s="383"/>
      <c r="AZS251" s="383"/>
      <c r="AZT251" s="383"/>
      <c r="AZU251" s="383"/>
      <c r="AZV251" s="383"/>
      <c r="AZW251" s="383"/>
      <c r="AZX251" s="383"/>
      <c r="AZY251" s="383"/>
      <c r="AZZ251" s="383"/>
      <c r="BAA251" s="383"/>
      <c r="BAB251" s="383"/>
      <c r="BAC251" s="383"/>
      <c r="BAD251" s="383"/>
      <c r="BAE251" s="383"/>
      <c r="BAF251" s="383"/>
      <c r="BAG251" s="383"/>
      <c r="BAH251" s="383"/>
      <c r="BAI251" s="383"/>
      <c r="BAJ251" s="383"/>
      <c r="BAK251" s="383"/>
      <c r="BAL251" s="383"/>
      <c r="BAM251" s="383"/>
      <c r="BAN251" s="383"/>
      <c r="BAO251" s="383"/>
      <c r="BAP251" s="383"/>
      <c r="BAQ251" s="383"/>
      <c r="BAR251" s="383"/>
      <c r="BAS251" s="383"/>
      <c r="BAT251" s="383"/>
      <c r="BAU251" s="383"/>
      <c r="BAV251" s="383"/>
      <c r="BAW251" s="383"/>
      <c r="BAX251" s="383"/>
      <c r="BAY251" s="383"/>
      <c r="BAZ251" s="383"/>
      <c r="BBA251" s="383"/>
      <c r="BBB251" s="383"/>
      <c r="BBC251" s="383"/>
      <c r="BBD251" s="383"/>
      <c r="BBE251" s="383"/>
      <c r="BBF251" s="383"/>
      <c r="BBG251" s="383"/>
      <c r="BBH251" s="383"/>
      <c r="BBI251" s="383"/>
      <c r="BBJ251" s="383"/>
      <c r="BBK251" s="383"/>
      <c r="BBL251" s="383"/>
      <c r="BBM251" s="383"/>
      <c r="BBN251" s="383"/>
      <c r="BBO251" s="383"/>
      <c r="BBP251" s="383"/>
      <c r="BBQ251" s="383"/>
      <c r="BBR251" s="383"/>
      <c r="BBS251" s="383"/>
      <c r="BBT251" s="383"/>
      <c r="BBU251" s="383"/>
      <c r="BBV251" s="383"/>
      <c r="BBW251" s="383"/>
      <c r="BBX251" s="383"/>
      <c r="BBY251" s="383"/>
      <c r="BBZ251" s="383"/>
      <c r="BCA251" s="383"/>
      <c r="BCB251" s="383"/>
      <c r="BCC251" s="383"/>
      <c r="BCD251" s="383"/>
      <c r="BCE251" s="383"/>
      <c r="BCF251" s="383"/>
      <c r="BCG251" s="383"/>
      <c r="BCH251" s="383"/>
      <c r="BCI251" s="383"/>
      <c r="BCJ251" s="383"/>
      <c r="BCK251" s="383"/>
      <c r="BCL251" s="383"/>
      <c r="BCM251" s="383"/>
      <c r="BCN251" s="383"/>
      <c r="BCO251" s="383"/>
      <c r="BCP251" s="383"/>
      <c r="BCQ251" s="383"/>
      <c r="BCR251" s="383"/>
      <c r="BCS251" s="383"/>
      <c r="BCT251" s="383"/>
      <c r="BCU251" s="383"/>
      <c r="BCV251" s="383"/>
      <c r="BCW251" s="383"/>
      <c r="BCX251" s="383"/>
      <c r="BCY251" s="383"/>
      <c r="BCZ251" s="383"/>
      <c r="BDA251" s="383"/>
      <c r="BDB251" s="383"/>
      <c r="BDC251" s="383"/>
      <c r="BDD251" s="383"/>
      <c r="BDE251" s="383"/>
      <c r="BDF251" s="383"/>
      <c r="BDG251" s="383"/>
      <c r="BDH251" s="383"/>
      <c r="BDI251" s="383"/>
      <c r="BDJ251" s="383"/>
      <c r="BDK251" s="383"/>
      <c r="BDL251" s="383"/>
      <c r="BDM251" s="383"/>
      <c r="BDN251" s="383"/>
      <c r="BDO251" s="383"/>
      <c r="BDP251" s="383"/>
      <c r="BDQ251" s="383"/>
      <c r="BDR251" s="383"/>
      <c r="BDS251" s="383"/>
      <c r="BDT251" s="383"/>
      <c r="BDU251" s="383"/>
      <c r="BDV251" s="383"/>
      <c r="BDW251" s="383"/>
      <c r="BDX251" s="383"/>
      <c r="BDY251" s="383"/>
      <c r="BDZ251" s="383"/>
      <c r="BEA251" s="383"/>
      <c r="BEB251" s="383"/>
      <c r="BEC251" s="383"/>
      <c r="BED251" s="383"/>
      <c r="BEE251" s="383"/>
      <c r="BEF251" s="383"/>
      <c r="BEG251" s="383"/>
      <c r="BEH251" s="383"/>
      <c r="BEI251" s="383"/>
      <c r="BEJ251" s="383"/>
      <c r="BEK251" s="383"/>
      <c r="BEL251" s="383"/>
      <c r="BEM251" s="383"/>
      <c r="BEN251" s="383"/>
      <c r="BEO251" s="383"/>
      <c r="BEP251" s="383"/>
      <c r="BEQ251" s="383"/>
      <c r="BER251" s="383"/>
      <c r="BES251" s="383"/>
      <c r="BET251" s="383"/>
      <c r="BEU251" s="383"/>
      <c r="BEV251" s="383"/>
      <c r="BEW251" s="383"/>
      <c r="BEX251" s="383"/>
      <c r="BEY251" s="383"/>
      <c r="BEZ251" s="383"/>
      <c r="BFA251" s="383"/>
      <c r="BFB251" s="383"/>
      <c r="BFC251" s="383"/>
      <c r="BFD251" s="383"/>
      <c r="BFE251" s="383"/>
      <c r="BFF251" s="383"/>
      <c r="BFG251" s="383"/>
      <c r="BFH251" s="383"/>
      <c r="BFI251" s="383"/>
      <c r="BFJ251" s="383"/>
      <c r="BFK251" s="383"/>
      <c r="BFL251" s="383"/>
      <c r="BFM251" s="383"/>
      <c r="BFN251" s="383"/>
      <c r="BFO251" s="383"/>
      <c r="BFP251" s="383"/>
      <c r="BFQ251" s="383"/>
      <c r="BFR251" s="383"/>
      <c r="BFS251" s="383"/>
      <c r="BFT251" s="383"/>
      <c r="BFU251" s="383"/>
      <c r="BFV251" s="383"/>
      <c r="BFW251" s="383"/>
      <c r="BFX251" s="383"/>
      <c r="BFY251" s="383"/>
      <c r="BFZ251" s="383"/>
      <c r="BGA251" s="383"/>
      <c r="BGB251" s="383"/>
      <c r="BGC251" s="383"/>
      <c r="BGD251" s="383"/>
      <c r="BGE251" s="383"/>
      <c r="BGF251" s="383"/>
      <c r="BGG251" s="383"/>
      <c r="BGH251" s="383"/>
      <c r="BGI251" s="383"/>
      <c r="BGJ251" s="383"/>
      <c r="BGK251" s="383"/>
      <c r="BGL251" s="383"/>
      <c r="BGM251" s="383"/>
      <c r="BGN251" s="383"/>
      <c r="BGO251" s="383"/>
      <c r="BGP251" s="383"/>
      <c r="BGQ251" s="383"/>
      <c r="BGR251" s="383"/>
      <c r="BGS251" s="383"/>
      <c r="BGT251" s="383"/>
      <c r="BGU251" s="383"/>
      <c r="BGV251" s="383"/>
      <c r="BGW251" s="383"/>
      <c r="BGX251" s="383"/>
      <c r="BGY251" s="383"/>
      <c r="BGZ251" s="383"/>
      <c r="BHA251" s="383"/>
      <c r="BHB251" s="383"/>
      <c r="BHC251" s="383"/>
      <c r="BHD251" s="383"/>
      <c r="BHE251" s="383"/>
      <c r="BHF251" s="383"/>
      <c r="BHG251" s="383"/>
      <c r="BHH251" s="383"/>
      <c r="BHI251" s="383"/>
      <c r="BHJ251" s="383"/>
      <c r="BHK251" s="383"/>
      <c r="BHL251" s="383"/>
      <c r="BHM251" s="383"/>
      <c r="BHN251" s="383"/>
      <c r="BHO251" s="383"/>
      <c r="BHP251" s="383"/>
      <c r="BHQ251" s="383"/>
      <c r="BHR251" s="383"/>
      <c r="BHS251" s="383"/>
      <c r="BHT251" s="383"/>
      <c r="BHU251" s="383"/>
      <c r="BHV251" s="383"/>
      <c r="BHW251" s="383"/>
      <c r="BHX251" s="383"/>
      <c r="BHY251" s="383"/>
      <c r="BHZ251" s="383"/>
      <c r="BIA251" s="383"/>
      <c r="BIB251" s="383"/>
      <c r="BIC251" s="383"/>
      <c r="BID251" s="383"/>
      <c r="BIE251" s="383"/>
      <c r="BIF251" s="383"/>
      <c r="BIG251" s="383"/>
      <c r="BIH251" s="383"/>
      <c r="BII251" s="383"/>
      <c r="BIJ251" s="383"/>
      <c r="BIK251" s="383"/>
      <c r="BIL251" s="383"/>
      <c r="BIM251" s="383"/>
      <c r="BIN251" s="383"/>
      <c r="BIO251" s="383"/>
      <c r="BIP251" s="383"/>
      <c r="BIQ251" s="383"/>
      <c r="BIR251" s="383"/>
      <c r="BIS251" s="383"/>
      <c r="BIT251" s="383"/>
      <c r="BIU251" s="383"/>
      <c r="BIV251" s="383"/>
      <c r="BIW251" s="383"/>
      <c r="BIX251" s="383"/>
      <c r="BIY251" s="383"/>
      <c r="BIZ251" s="383"/>
      <c r="BJA251" s="383"/>
      <c r="BJB251" s="383"/>
      <c r="BJC251" s="383"/>
      <c r="BJD251" s="383"/>
      <c r="BJE251" s="383"/>
      <c r="BJF251" s="383"/>
      <c r="BJG251" s="383"/>
      <c r="BJH251" s="383"/>
      <c r="BJI251" s="383"/>
      <c r="BJJ251" s="383"/>
      <c r="BJK251" s="383"/>
      <c r="BJL251" s="383"/>
      <c r="BJM251" s="383"/>
      <c r="BJN251" s="383"/>
      <c r="BJO251" s="383"/>
      <c r="BJP251" s="383"/>
      <c r="BJQ251" s="383"/>
      <c r="BJR251" s="383"/>
      <c r="BJS251" s="383"/>
      <c r="BJT251" s="383"/>
      <c r="BJU251" s="383"/>
      <c r="BJV251" s="383"/>
      <c r="BJW251" s="383"/>
      <c r="BJX251" s="383"/>
      <c r="BJY251" s="383"/>
      <c r="BJZ251" s="383"/>
      <c r="BKA251" s="383"/>
      <c r="BKB251" s="383"/>
      <c r="BKC251" s="383"/>
      <c r="BKD251" s="383"/>
      <c r="BKE251" s="383"/>
      <c r="BKF251" s="383"/>
      <c r="BKG251" s="383"/>
      <c r="BKH251" s="383"/>
      <c r="BKI251" s="383"/>
      <c r="BKJ251" s="383"/>
      <c r="BKK251" s="383"/>
      <c r="BKL251" s="383"/>
      <c r="BKM251" s="383"/>
      <c r="BKN251" s="383"/>
      <c r="BKO251" s="383"/>
      <c r="BKP251" s="383"/>
      <c r="BKQ251" s="383"/>
      <c r="BKR251" s="383"/>
      <c r="BKS251" s="383"/>
      <c r="BKT251" s="383"/>
      <c r="BKU251" s="383"/>
      <c r="BKV251" s="383"/>
      <c r="BKW251" s="383"/>
      <c r="BKX251" s="383"/>
      <c r="BKY251" s="383"/>
      <c r="BKZ251" s="383"/>
      <c r="BLA251" s="383"/>
      <c r="BLB251" s="383"/>
      <c r="BLC251" s="383"/>
      <c r="BLD251" s="383"/>
      <c r="BLE251" s="383"/>
      <c r="BLF251" s="383"/>
      <c r="BLG251" s="383"/>
      <c r="BLH251" s="383"/>
      <c r="BLI251" s="383"/>
      <c r="BLJ251" s="383"/>
      <c r="BLK251" s="383"/>
      <c r="BLL251" s="383"/>
      <c r="BLM251" s="383"/>
      <c r="BLN251" s="383"/>
      <c r="BLO251" s="383"/>
      <c r="BLP251" s="383"/>
      <c r="BLQ251" s="383"/>
      <c r="BLR251" s="383"/>
      <c r="BLS251" s="383"/>
      <c r="BLT251" s="383"/>
      <c r="BLU251" s="383"/>
      <c r="BLV251" s="383"/>
      <c r="BLW251" s="383"/>
      <c r="BLX251" s="383"/>
      <c r="BLY251" s="383"/>
      <c r="BLZ251" s="383"/>
      <c r="BMA251" s="383"/>
      <c r="BMB251" s="383"/>
      <c r="BMC251" s="383"/>
      <c r="BMD251" s="383"/>
      <c r="BME251" s="383"/>
      <c r="BMF251" s="383"/>
      <c r="BMG251" s="383"/>
      <c r="BMH251" s="383"/>
      <c r="BMI251" s="383"/>
      <c r="BMJ251" s="383"/>
      <c r="BMK251" s="383"/>
      <c r="BML251" s="383"/>
      <c r="BMM251" s="383"/>
      <c r="BMN251" s="383"/>
      <c r="BMO251" s="383"/>
      <c r="BMP251" s="383"/>
      <c r="BMQ251" s="383"/>
      <c r="BMR251" s="383"/>
      <c r="BMS251" s="383"/>
      <c r="BMT251" s="383"/>
      <c r="BMU251" s="383"/>
      <c r="BMV251" s="383"/>
      <c r="BMW251" s="383"/>
      <c r="BMX251" s="383"/>
      <c r="BMY251" s="383"/>
      <c r="BMZ251" s="383"/>
      <c r="BNA251" s="383"/>
      <c r="BNB251" s="383"/>
      <c r="BNC251" s="383"/>
      <c r="BND251" s="383"/>
      <c r="BNE251" s="383"/>
      <c r="BNF251" s="383"/>
      <c r="BNG251" s="383"/>
      <c r="BNH251" s="383"/>
      <c r="BNI251" s="383"/>
      <c r="BNJ251" s="383"/>
      <c r="BNK251" s="383"/>
      <c r="BNL251" s="383"/>
      <c r="BNM251" s="383"/>
      <c r="BNN251" s="383"/>
      <c r="BNO251" s="383"/>
      <c r="BNP251" s="383"/>
      <c r="BNQ251" s="383"/>
      <c r="BNR251" s="383"/>
      <c r="BNS251" s="383"/>
      <c r="BNT251" s="383"/>
      <c r="BNU251" s="383"/>
      <c r="BNV251" s="383"/>
      <c r="BNW251" s="383"/>
      <c r="BNX251" s="383"/>
      <c r="BNY251" s="383"/>
      <c r="BNZ251" s="383"/>
      <c r="BOA251" s="383"/>
      <c r="BOB251" s="383"/>
      <c r="BOC251" s="383"/>
      <c r="BOD251" s="383"/>
      <c r="BOE251" s="383"/>
      <c r="BOF251" s="383"/>
      <c r="BOG251" s="383"/>
      <c r="BOH251" s="383"/>
      <c r="BOI251" s="383"/>
      <c r="BOJ251" s="383"/>
      <c r="BOK251" s="383"/>
      <c r="BOL251" s="383"/>
      <c r="BOM251" s="383"/>
      <c r="BON251" s="383"/>
      <c r="BOO251" s="383"/>
      <c r="BOP251" s="383"/>
      <c r="BOQ251" s="383"/>
      <c r="BOR251" s="383"/>
      <c r="BOS251" s="383"/>
      <c r="BOT251" s="383"/>
      <c r="BOU251" s="383"/>
      <c r="BOV251" s="383"/>
      <c r="BOW251" s="383"/>
      <c r="BOX251" s="383"/>
      <c r="BOY251" s="383"/>
      <c r="BOZ251" s="383"/>
      <c r="BPA251" s="383"/>
      <c r="BPB251" s="383"/>
      <c r="BPC251" s="383"/>
      <c r="BPD251" s="383"/>
      <c r="BPE251" s="383"/>
      <c r="BPF251" s="383"/>
      <c r="BPG251" s="383"/>
      <c r="BPH251" s="383"/>
      <c r="BPI251" s="383"/>
      <c r="BPJ251" s="383"/>
      <c r="BPK251" s="383"/>
      <c r="BPL251" s="383"/>
      <c r="BPM251" s="383"/>
      <c r="BPN251" s="383"/>
      <c r="BPO251" s="383"/>
      <c r="BPP251" s="383"/>
      <c r="BPQ251" s="383"/>
      <c r="BPR251" s="383"/>
      <c r="BPS251" s="383"/>
      <c r="BPT251" s="383"/>
      <c r="BPU251" s="383"/>
      <c r="BPV251" s="383"/>
      <c r="BPW251" s="383"/>
      <c r="BPX251" s="383"/>
      <c r="BPY251" s="383"/>
      <c r="BPZ251" s="383"/>
      <c r="BQA251" s="383"/>
      <c r="BQB251" s="383"/>
      <c r="BQC251" s="383"/>
      <c r="BQD251" s="383"/>
      <c r="BQE251" s="383"/>
      <c r="BQF251" s="383"/>
      <c r="BQG251" s="383"/>
      <c r="BQH251" s="383"/>
      <c r="BQI251" s="383"/>
      <c r="BQJ251" s="383"/>
      <c r="BQK251" s="383"/>
      <c r="BQL251" s="383"/>
      <c r="BQM251" s="383"/>
      <c r="BQN251" s="383"/>
      <c r="BQO251" s="383"/>
      <c r="BQP251" s="383"/>
      <c r="BQQ251" s="383"/>
      <c r="BQR251" s="383"/>
      <c r="BQS251" s="383"/>
      <c r="BQT251" s="383"/>
      <c r="BQU251" s="383"/>
      <c r="BQV251" s="383"/>
      <c r="BQW251" s="383"/>
      <c r="BQX251" s="383"/>
      <c r="BQY251" s="383"/>
      <c r="BQZ251" s="383"/>
      <c r="BRA251" s="383"/>
      <c r="BRB251" s="383"/>
      <c r="BRC251" s="383"/>
      <c r="BRD251" s="383"/>
      <c r="BRE251" s="383"/>
      <c r="BRF251" s="383"/>
      <c r="BRG251" s="383"/>
      <c r="BRH251" s="383"/>
      <c r="BRI251" s="383"/>
      <c r="BRJ251" s="383"/>
      <c r="BRK251" s="383"/>
      <c r="BRL251" s="383"/>
      <c r="BRM251" s="383"/>
      <c r="BRN251" s="383"/>
      <c r="BRO251" s="383"/>
      <c r="BRP251" s="383"/>
      <c r="BRQ251" s="383"/>
      <c r="BRR251" s="383"/>
      <c r="BRS251" s="383"/>
      <c r="BRT251" s="383"/>
      <c r="BRU251" s="383"/>
      <c r="BRV251" s="383"/>
      <c r="BRW251" s="383"/>
      <c r="BRX251" s="383"/>
      <c r="BRY251" s="383"/>
      <c r="BRZ251" s="383"/>
      <c r="BSA251" s="383"/>
      <c r="BSB251" s="383"/>
      <c r="BSC251" s="383"/>
      <c r="BSD251" s="383"/>
      <c r="BSE251" s="383"/>
      <c r="BSF251" s="383"/>
      <c r="BSG251" s="383"/>
      <c r="BSH251" s="383"/>
      <c r="BSI251" s="383"/>
      <c r="BSJ251" s="383"/>
      <c r="BSK251" s="383"/>
      <c r="BSL251" s="383"/>
      <c r="BSM251" s="383"/>
      <c r="BSN251" s="383"/>
      <c r="BSO251" s="383"/>
      <c r="BSP251" s="383"/>
      <c r="BSQ251" s="383"/>
      <c r="BSR251" s="383"/>
      <c r="BSS251" s="383"/>
      <c r="BST251" s="383"/>
      <c r="BSU251" s="383"/>
      <c r="BSV251" s="383"/>
      <c r="BSW251" s="383"/>
      <c r="BSX251" s="383"/>
      <c r="BSY251" s="383"/>
      <c r="BSZ251" s="383"/>
      <c r="BTA251" s="383"/>
      <c r="BTB251" s="383"/>
      <c r="BTC251" s="383"/>
      <c r="BTD251" s="383"/>
      <c r="BTE251" s="383"/>
      <c r="BTF251" s="383"/>
      <c r="BTG251" s="383"/>
      <c r="BTH251" s="383"/>
      <c r="BTI251" s="383"/>
      <c r="BTJ251" s="383"/>
      <c r="BTK251" s="383"/>
      <c r="BTL251" s="383"/>
      <c r="BTM251" s="383"/>
      <c r="BTN251" s="383"/>
      <c r="BTO251" s="383"/>
      <c r="BTP251" s="383"/>
      <c r="BTQ251" s="383"/>
      <c r="BTR251" s="383"/>
      <c r="BTS251" s="383"/>
      <c r="BTT251" s="383"/>
      <c r="BTU251" s="383"/>
      <c r="BTV251" s="383"/>
      <c r="BTW251" s="383"/>
      <c r="BTX251" s="383"/>
      <c r="BTY251" s="383"/>
      <c r="BTZ251" s="383"/>
      <c r="BUA251" s="383"/>
      <c r="BUB251" s="383"/>
      <c r="BUC251" s="383"/>
      <c r="BUD251" s="383"/>
      <c r="BUE251" s="383"/>
      <c r="BUF251" s="383"/>
      <c r="BUG251" s="383"/>
      <c r="BUH251" s="383"/>
      <c r="BUI251" s="383"/>
      <c r="BUJ251" s="383"/>
      <c r="BUK251" s="383"/>
      <c r="BUL251" s="383"/>
      <c r="BUM251" s="383"/>
      <c r="BUN251" s="383"/>
      <c r="BUO251" s="383"/>
      <c r="BUP251" s="383"/>
      <c r="BUQ251" s="383"/>
      <c r="BUR251" s="383"/>
      <c r="BUS251" s="383"/>
      <c r="BUT251" s="383"/>
      <c r="BUU251" s="383"/>
      <c r="BUV251" s="383"/>
      <c r="BUW251" s="383"/>
      <c r="BUX251" s="383"/>
      <c r="BUY251" s="383"/>
      <c r="BUZ251" s="383"/>
      <c r="BVA251" s="383"/>
      <c r="BVB251" s="383"/>
      <c r="BVC251" s="383"/>
      <c r="BVD251" s="383"/>
      <c r="BVE251" s="383"/>
      <c r="BVF251" s="383"/>
      <c r="BVG251" s="383"/>
      <c r="BVH251" s="383"/>
      <c r="BVI251" s="383"/>
      <c r="BVJ251" s="383"/>
      <c r="BVK251" s="383"/>
      <c r="BVL251" s="383"/>
      <c r="BVM251" s="383"/>
      <c r="BVN251" s="383"/>
      <c r="BVO251" s="383"/>
      <c r="BVP251" s="383"/>
      <c r="BVQ251" s="383"/>
      <c r="BVR251" s="383"/>
      <c r="BVS251" s="383"/>
      <c r="BVT251" s="383"/>
      <c r="BVU251" s="383"/>
      <c r="BVV251" s="383"/>
      <c r="BVW251" s="383"/>
      <c r="BVX251" s="383"/>
      <c r="BVY251" s="383"/>
      <c r="BVZ251" s="383"/>
      <c r="BWA251" s="383"/>
      <c r="BWB251" s="383"/>
      <c r="BWC251" s="383"/>
      <c r="BWD251" s="383"/>
      <c r="BWE251" s="383"/>
      <c r="BWF251" s="383"/>
      <c r="BWG251" s="383"/>
      <c r="BWH251" s="383"/>
      <c r="BWI251" s="383"/>
      <c r="BWJ251" s="383"/>
      <c r="BWK251" s="383"/>
      <c r="BWL251" s="383"/>
      <c r="BWM251" s="383"/>
      <c r="BWN251" s="383"/>
      <c r="BWO251" s="383"/>
      <c r="BWP251" s="383"/>
      <c r="BWQ251" s="383"/>
      <c r="BWR251" s="383"/>
      <c r="BWS251" s="383"/>
      <c r="BWT251" s="383"/>
      <c r="BWU251" s="383"/>
      <c r="BWV251" s="383"/>
      <c r="BWW251" s="383"/>
      <c r="BWX251" s="383"/>
      <c r="BWY251" s="383"/>
      <c r="BWZ251" s="383"/>
      <c r="BXA251" s="383"/>
      <c r="BXB251" s="383"/>
      <c r="BXC251" s="383"/>
      <c r="BXD251" s="383"/>
      <c r="BXE251" s="383"/>
      <c r="BXF251" s="383"/>
      <c r="BXG251" s="383"/>
      <c r="BXH251" s="383"/>
      <c r="BXI251" s="383"/>
      <c r="BXJ251" s="383"/>
      <c r="BXK251" s="383"/>
      <c r="BXL251" s="383"/>
      <c r="BXM251" s="383"/>
      <c r="BXN251" s="383"/>
      <c r="BXO251" s="383"/>
      <c r="BXP251" s="383"/>
      <c r="BXQ251" s="383"/>
      <c r="BXR251" s="383"/>
      <c r="BXS251" s="383"/>
      <c r="BXT251" s="383"/>
      <c r="BXU251" s="383"/>
      <c r="BXV251" s="383"/>
      <c r="BXW251" s="383"/>
      <c r="BXX251" s="383"/>
      <c r="BXY251" s="383"/>
      <c r="BXZ251" s="383"/>
      <c r="BYA251" s="383"/>
      <c r="BYB251" s="383"/>
      <c r="BYC251" s="383"/>
      <c r="BYD251" s="383"/>
      <c r="BYE251" s="383"/>
      <c r="BYF251" s="383"/>
      <c r="BYG251" s="383"/>
      <c r="BYH251" s="383"/>
      <c r="BYI251" s="383"/>
      <c r="BYJ251" s="383"/>
      <c r="BYK251" s="383"/>
      <c r="BYL251" s="383"/>
      <c r="BYM251" s="383"/>
      <c r="BYN251" s="383"/>
      <c r="BYO251" s="383"/>
      <c r="BYP251" s="383"/>
      <c r="BYQ251" s="383"/>
      <c r="BYR251" s="383"/>
      <c r="BYS251" s="383"/>
      <c r="BYT251" s="383"/>
      <c r="BYU251" s="383"/>
      <c r="BYV251" s="383"/>
      <c r="BYW251" s="383"/>
      <c r="BYX251" s="383"/>
      <c r="BYY251" s="383"/>
      <c r="BYZ251" s="383"/>
      <c r="BZA251" s="383"/>
      <c r="BZB251" s="383"/>
      <c r="BZC251" s="383"/>
      <c r="BZD251" s="383"/>
      <c r="BZE251" s="383"/>
      <c r="BZF251" s="383"/>
      <c r="BZG251" s="383"/>
      <c r="BZH251" s="383"/>
      <c r="BZI251" s="383"/>
      <c r="BZJ251" s="383"/>
      <c r="BZK251" s="383"/>
      <c r="BZL251" s="383"/>
      <c r="BZM251" s="383"/>
      <c r="BZN251" s="383"/>
      <c r="BZO251" s="383"/>
      <c r="BZP251" s="383"/>
      <c r="BZQ251" s="383"/>
      <c r="BZR251" s="383"/>
      <c r="BZS251" s="383"/>
      <c r="BZT251" s="383"/>
      <c r="BZU251" s="383"/>
      <c r="BZV251" s="383"/>
      <c r="BZW251" s="383"/>
      <c r="BZX251" s="383"/>
      <c r="BZY251" s="383"/>
      <c r="BZZ251" s="383"/>
      <c r="CAA251" s="383"/>
      <c r="CAB251" s="383"/>
      <c r="CAC251" s="383"/>
      <c r="CAD251" s="383"/>
      <c r="CAE251" s="383"/>
      <c r="CAF251" s="383"/>
      <c r="CAG251" s="383"/>
      <c r="CAH251" s="383"/>
      <c r="CAI251" s="383"/>
      <c r="CAJ251" s="383"/>
      <c r="CAK251" s="383"/>
      <c r="CAL251" s="383"/>
      <c r="CAM251" s="383"/>
      <c r="CAN251" s="383"/>
      <c r="CAO251" s="383"/>
      <c r="CAP251" s="383"/>
      <c r="CAQ251" s="383"/>
      <c r="CAR251" s="383"/>
      <c r="CAS251" s="383"/>
      <c r="CAT251" s="383"/>
      <c r="CAU251" s="383"/>
      <c r="CAV251" s="383"/>
      <c r="CAW251" s="383"/>
      <c r="CAX251" s="383"/>
      <c r="CAY251" s="383"/>
      <c r="CAZ251" s="383"/>
      <c r="CBA251" s="383"/>
      <c r="CBB251" s="383"/>
      <c r="CBC251" s="383"/>
      <c r="CBD251" s="383"/>
      <c r="CBE251" s="383"/>
      <c r="CBF251" s="383"/>
      <c r="CBG251" s="383"/>
      <c r="CBH251" s="383"/>
      <c r="CBI251" s="383"/>
      <c r="CBJ251" s="383"/>
      <c r="CBK251" s="383"/>
      <c r="CBL251" s="383"/>
      <c r="CBM251" s="383"/>
      <c r="CBN251" s="383"/>
      <c r="CBO251" s="383"/>
      <c r="CBP251" s="383"/>
      <c r="CBQ251" s="383"/>
      <c r="CBR251" s="383"/>
      <c r="CBS251" s="383"/>
      <c r="CBT251" s="383"/>
      <c r="CBU251" s="383"/>
      <c r="CBV251" s="383"/>
      <c r="CBW251" s="383"/>
      <c r="CBX251" s="383"/>
      <c r="CBY251" s="383"/>
      <c r="CBZ251" s="383"/>
      <c r="CCA251" s="383"/>
      <c r="CCB251" s="383"/>
      <c r="CCC251" s="383"/>
      <c r="CCD251" s="383"/>
      <c r="CCE251" s="383"/>
      <c r="CCF251" s="383"/>
      <c r="CCG251" s="383"/>
      <c r="CCH251" s="383"/>
      <c r="CCI251" s="383"/>
      <c r="CCJ251" s="383"/>
      <c r="CCK251" s="383"/>
      <c r="CCL251" s="383"/>
      <c r="CCM251" s="383"/>
      <c r="CCN251" s="383"/>
      <c r="CCO251" s="383"/>
      <c r="CCP251" s="383"/>
      <c r="CCQ251" s="383"/>
      <c r="CCR251" s="383"/>
      <c r="CCS251" s="383"/>
      <c r="CCT251" s="383"/>
      <c r="CCU251" s="383"/>
      <c r="CCV251" s="383"/>
      <c r="CCW251" s="383"/>
      <c r="CCX251" s="383"/>
      <c r="CCY251" s="383"/>
      <c r="CCZ251" s="383"/>
      <c r="CDA251" s="383"/>
      <c r="CDB251" s="383"/>
      <c r="CDC251" s="383"/>
      <c r="CDD251" s="383"/>
      <c r="CDE251" s="383"/>
      <c r="CDF251" s="383"/>
      <c r="CDG251" s="383"/>
      <c r="CDH251" s="383"/>
      <c r="CDI251" s="383"/>
      <c r="CDJ251" s="383"/>
      <c r="CDK251" s="383"/>
      <c r="CDL251" s="383"/>
      <c r="CDM251" s="383"/>
      <c r="CDN251" s="383"/>
      <c r="CDO251" s="383"/>
      <c r="CDP251" s="383"/>
      <c r="CDQ251" s="383"/>
      <c r="CDR251" s="383"/>
      <c r="CDS251" s="383"/>
      <c r="CDT251" s="383"/>
      <c r="CDU251" s="383"/>
      <c r="CDV251" s="383"/>
      <c r="CDW251" s="383"/>
      <c r="CDX251" s="383"/>
      <c r="CDY251" s="383"/>
      <c r="CDZ251" s="383"/>
      <c r="CEA251" s="383"/>
      <c r="CEB251" s="383"/>
      <c r="CEC251" s="383"/>
      <c r="CED251" s="383"/>
      <c r="CEE251" s="383"/>
      <c r="CEF251" s="383"/>
      <c r="CEG251" s="383"/>
      <c r="CEH251" s="383"/>
      <c r="CEI251" s="383"/>
      <c r="CEJ251" s="383"/>
      <c r="CEK251" s="383"/>
      <c r="CEL251" s="383"/>
      <c r="CEM251" s="383"/>
      <c r="CEN251" s="383"/>
      <c r="CEO251" s="383"/>
      <c r="CEP251" s="383"/>
      <c r="CEQ251" s="383"/>
      <c r="CER251" s="383"/>
      <c r="CES251" s="383"/>
      <c r="CET251" s="383"/>
      <c r="CEU251" s="383"/>
      <c r="CEV251" s="383"/>
      <c r="CEW251" s="383"/>
      <c r="CEX251" s="383"/>
      <c r="CEY251" s="383"/>
      <c r="CEZ251" s="383"/>
      <c r="CFA251" s="383"/>
      <c r="CFB251" s="383"/>
      <c r="CFC251" s="383"/>
      <c r="CFD251" s="383"/>
      <c r="CFE251" s="383"/>
      <c r="CFF251" s="383"/>
      <c r="CFG251" s="383"/>
      <c r="CFH251" s="383"/>
      <c r="CFI251" s="383"/>
      <c r="CFJ251" s="383"/>
      <c r="CFK251" s="383"/>
      <c r="CFL251" s="383"/>
      <c r="CFM251" s="383"/>
      <c r="CFN251" s="383"/>
      <c r="CFO251" s="383"/>
      <c r="CFP251" s="383"/>
      <c r="CFQ251" s="383"/>
      <c r="CFR251" s="383"/>
      <c r="CFS251" s="383"/>
      <c r="CFT251" s="383"/>
      <c r="CFU251" s="383"/>
      <c r="CFV251" s="383"/>
      <c r="CFW251" s="383"/>
      <c r="CFX251" s="383"/>
      <c r="CFY251" s="383"/>
      <c r="CFZ251" s="383"/>
      <c r="CGA251" s="383"/>
      <c r="CGB251" s="383"/>
      <c r="CGC251" s="383"/>
      <c r="CGD251" s="383"/>
      <c r="CGE251" s="383"/>
      <c r="CGF251" s="383"/>
      <c r="CGG251" s="383"/>
      <c r="CGH251" s="383"/>
      <c r="CGI251" s="383"/>
      <c r="CGJ251" s="383"/>
      <c r="CGK251" s="383"/>
      <c r="CGL251" s="383"/>
      <c r="CGM251" s="383"/>
      <c r="CGN251" s="383"/>
      <c r="CGO251" s="383"/>
      <c r="CGP251" s="383"/>
      <c r="CGQ251" s="383"/>
      <c r="CGR251" s="383"/>
      <c r="CGS251" s="383"/>
      <c r="CGT251" s="383"/>
      <c r="CGU251" s="383"/>
      <c r="CGV251" s="383"/>
      <c r="CGW251" s="383"/>
      <c r="CGX251" s="383"/>
      <c r="CGY251" s="383"/>
      <c r="CGZ251" s="383"/>
      <c r="CHA251" s="383"/>
      <c r="CHB251" s="383"/>
      <c r="CHC251" s="383"/>
      <c r="CHD251" s="383"/>
      <c r="CHE251" s="383"/>
      <c r="CHF251" s="383"/>
      <c r="CHG251" s="383"/>
      <c r="CHH251" s="383"/>
      <c r="CHI251" s="383"/>
      <c r="CHJ251" s="383"/>
      <c r="CHK251" s="383"/>
      <c r="CHL251" s="383"/>
      <c r="CHM251" s="383"/>
      <c r="CHN251" s="383"/>
      <c r="CHO251" s="383"/>
      <c r="CHP251" s="383"/>
      <c r="CHQ251" s="383"/>
      <c r="CHR251" s="383"/>
      <c r="CHS251" s="383"/>
      <c r="CHT251" s="383"/>
      <c r="CHU251" s="383"/>
      <c r="CHV251" s="383"/>
      <c r="CHW251" s="383"/>
      <c r="CHX251" s="383"/>
      <c r="CHY251" s="383"/>
      <c r="CHZ251" s="383"/>
      <c r="CIA251" s="383"/>
      <c r="CIB251" s="383"/>
      <c r="CIC251" s="383"/>
      <c r="CID251" s="383"/>
      <c r="CIE251" s="383"/>
      <c r="CIF251" s="383"/>
      <c r="CIG251" s="383"/>
      <c r="CIH251" s="383"/>
      <c r="CII251" s="383"/>
      <c r="CIJ251" s="383"/>
      <c r="CIK251" s="383"/>
      <c r="CIL251" s="383"/>
      <c r="CIM251" s="383"/>
      <c r="CIN251" s="383"/>
      <c r="CIO251" s="383"/>
      <c r="CIP251" s="383"/>
      <c r="CIQ251" s="383"/>
      <c r="CIR251" s="383"/>
      <c r="CIS251" s="383"/>
      <c r="CIT251" s="383"/>
      <c r="CIU251" s="383"/>
      <c r="CIV251" s="383"/>
      <c r="CIW251" s="383"/>
      <c r="CIX251" s="383"/>
      <c r="CIY251" s="383"/>
      <c r="CIZ251" s="383"/>
      <c r="CJA251" s="383"/>
      <c r="CJB251" s="383"/>
      <c r="CJC251" s="383"/>
      <c r="CJD251" s="383"/>
      <c r="CJE251" s="383"/>
      <c r="CJF251" s="383"/>
      <c r="CJG251" s="383"/>
      <c r="CJH251" s="383"/>
      <c r="CJI251" s="383"/>
      <c r="CJJ251" s="383"/>
      <c r="CJK251" s="383"/>
      <c r="CJL251" s="383"/>
      <c r="CJM251" s="383"/>
      <c r="CJN251" s="383"/>
      <c r="CJO251" s="383"/>
      <c r="CJP251" s="383"/>
      <c r="CJQ251" s="383"/>
      <c r="CJR251" s="383"/>
      <c r="CJS251" s="383"/>
      <c r="CJT251" s="383"/>
      <c r="CJU251" s="383"/>
      <c r="CJV251" s="383"/>
      <c r="CJW251" s="383"/>
      <c r="CJX251" s="383"/>
      <c r="CJY251" s="383"/>
      <c r="CJZ251" s="383"/>
      <c r="CKA251" s="383"/>
      <c r="CKB251" s="383"/>
      <c r="CKC251" s="383"/>
      <c r="CKD251" s="383"/>
      <c r="CKE251" s="383"/>
      <c r="CKF251" s="383"/>
      <c r="CKG251" s="383"/>
      <c r="CKH251" s="383"/>
      <c r="CKI251" s="383"/>
      <c r="CKJ251" s="383"/>
      <c r="CKK251" s="383"/>
      <c r="CKL251" s="383"/>
      <c r="CKM251" s="383"/>
      <c r="CKN251" s="383"/>
      <c r="CKO251" s="383"/>
      <c r="CKP251" s="383"/>
      <c r="CKQ251" s="383"/>
      <c r="CKR251" s="383"/>
      <c r="CKS251" s="383"/>
      <c r="CKT251" s="383"/>
      <c r="CKU251" s="383"/>
      <c r="CKV251" s="383"/>
      <c r="CKW251" s="383"/>
      <c r="CKX251" s="383"/>
      <c r="CKY251" s="383"/>
      <c r="CKZ251" s="383"/>
      <c r="CLA251" s="383"/>
      <c r="CLB251" s="383"/>
      <c r="CLC251" s="383"/>
      <c r="CLD251" s="383"/>
      <c r="CLE251" s="383"/>
      <c r="CLF251" s="383"/>
      <c r="CLG251" s="383"/>
      <c r="CLH251" s="383"/>
      <c r="CLI251" s="383"/>
      <c r="CLJ251" s="383"/>
      <c r="CLK251" s="383"/>
      <c r="CLL251" s="383"/>
      <c r="CLM251" s="383"/>
      <c r="CLN251" s="383"/>
      <c r="CLO251" s="383"/>
      <c r="CLP251" s="383"/>
      <c r="CLQ251" s="383"/>
      <c r="CLR251" s="383"/>
      <c r="CLS251" s="383"/>
      <c r="CLT251" s="383"/>
      <c r="CLU251" s="383"/>
      <c r="CLV251" s="383"/>
      <c r="CLW251" s="383"/>
      <c r="CLX251" s="383"/>
      <c r="CLY251" s="383"/>
      <c r="CLZ251" s="383"/>
      <c r="CMA251" s="383"/>
      <c r="CMB251" s="383"/>
      <c r="CMC251" s="383"/>
      <c r="CMD251" s="383"/>
      <c r="CME251" s="383"/>
      <c r="CMF251" s="383"/>
      <c r="CMG251" s="383"/>
      <c r="CMH251" s="383"/>
      <c r="CMI251" s="383"/>
      <c r="CMJ251" s="383"/>
      <c r="CMK251" s="383"/>
      <c r="CML251" s="383"/>
      <c r="CMM251" s="383"/>
      <c r="CMN251" s="383"/>
      <c r="CMO251" s="383"/>
      <c r="CMP251" s="383"/>
      <c r="CMQ251" s="383"/>
      <c r="CMR251" s="383"/>
      <c r="CMS251" s="383"/>
      <c r="CMT251" s="383"/>
      <c r="CMU251" s="383"/>
      <c r="CMV251" s="383"/>
      <c r="CMW251" s="383"/>
      <c r="CMX251" s="383"/>
      <c r="CMY251" s="383"/>
      <c r="CMZ251" s="383"/>
      <c r="CNA251" s="383"/>
      <c r="CNB251" s="383"/>
      <c r="CNC251" s="383"/>
      <c r="CND251" s="383"/>
      <c r="CNE251" s="383"/>
      <c r="CNF251" s="383"/>
      <c r="CNG251" s="383"/>
      <c r="CNH251" s="383"/>
      <c r="CNI251" s="383"/>
      <c r="CNJ251" s="383"/>
      <c r="CNK251" s="383"/>
      <c r="CNL251" s="383"/>
      <c r="CNM251" s="383"/>
      <c r="CNN251" s="383"/>
      <c r="CNO251" s="383"/>
      <c r="CNP251" s="383"/>
      <c r="CNQ251" s="383"/>
      <c r="CNR251" s="383"/>
      <c r="CNS251" s="383"/>
      <c r="CNT251" s="383"/>
      <c r="CNU251" s="383"/>
      <c r="CNV251" s="383"/>
      <c r="CNW251" s="383"/>
      <c r="CNX251" s="383"/>
      <c r="CNY251" s="383"/>
      <c r="CNZ251" s="383"/>
      <c r="COA251" s="383"/>
      <c r="COB251" s="383"/>
      <c r="COC251" s="383"/>
      <c r="COD251" s="383"/>
      <c r="COE251" s="383"/>
      <c r="COF251" s="383"/>
      <c r="COG251" s="383"/>
      <c r="COH251" s="383"/>
      <c r="COI251" s="383"/>
      <c r="COJ251" s="383"/>
      <c r="COK251" s="383"/>
      <c r="COL251" s="383"/>
      <c r="COM251" s="383"/>
      <c r="CON251" s="383"/>
      <c r="COO251" s="383"/>
      <c r="COP251" s="383"/>
      <c r="COQ251" s="383"/>
      <c r="COR251" s="383"/>
      <c r="COS251" s="383"/>
      <c r="COT251" s="383"/>
      <c r="COU251" s="383"/>
      <c r="COV251" s="383"/>
      <c r="COW251" s="383"/>
      <c r="COX251" s="383"/>
      <c r="COY251" s="383"/>
      <c r="COZ251" s="383"/>
      <c r="CPA251" s="383"/>
      <c r="CPB251" s="383"/>
      <c r="CPC251" s="383"/>
      <c r="CPD251" s="383"/>
      <c r="CPE251" s="383"/>
      <c r="CPF251" s="383"/>
      <c r="CPG251" s="383"/>
      <c r="CPH251" s="383"/>
      <c r="CPI251" s="383"/>
      <c r="CPJ251" s="383"/>
      <c r="CPK251" s="383"/>
      <c r="CPL251" s="383"/>
      <c r="CPM251" s="383"/>
      <c r="CPN251" s="383"/>
      <c r="CPO251" s="383"/>
      <c r="CPP251" s="383"/>
      <c r="CPQ251" s="383"/>
      <c r="CPR251" s="383"/>
      <c r="CPS251" s="383"/>
      <c r="CPT251" s="383"/>
      <c r="CPU251" s="383"/>
      <c r="CPV251" s="383"/>
      <c r="CPW251" s="383"/>
      <c r="CPX251" s="383"/>
      <c r="CPY251" s="383"/>
      <c r="CPZ251" s="383"/>
      <c r="CQA251" s="383"/>
      <c r="CQB251" s="383"/>
      <c r="CQC251" s="383"/>
      <c r="CQD251" s="383"/>
      <c r="CQE251" s="383"/>
      <c r="CQF251" s="383"/>
      <c r="CQG251" s="383"/>
      <c r="CQH251" s="383"/>
      <c r="CQI251" s="383"/>
      <c r="CQJ251" s="383"/>
      <c r="CQK251" s="383"/>
      <c r="CQL251" s="383"/>
      <c r="CQM251" s="383"/>
      <c r="CQN251" s="383"/>
      <c r="CQO251" s="383"/>
      <c r="CQP251" s="383"/>
      <c r="CQQ251" s="383"/>
      <c r="CQR251" s="383"/>
      <c r="CQS251" s="383"/>
      <c r="CQT251" s="383"/>
      <c r="CQU251" s="383"/>
      <c r="CQV251" s="383"/>
      <c r="CQW251" s="383"/>
      <c r="CQX251" s="383"/>
      <c r="CQY251" s="383"/>
      <c r="CQZ251" s="383"/>
      <c r="CRA251" s="383"/>
      <c r="CRB251" s="383"/>
      <c r="CRC251" s="383"/>
      <c r="CRD251" s="383"/>
      <c r="CRE251" s="383"/>
      <c r="CRF251" s="383"/>
      <c r="CRG251" s="383"/>
      <c r="CRH251" s="383"/>
      <c r="CRI251" s="383"/>
      <c r="CRJ251" s="383"/>
      <c r="CRK251" s="383"/>
      <c r="CRL251" s="383"/>
      <c r="CRM251" s="383"/>
      <c r="CRN251" s="383"/>
      <c r="CRO251" s="383"/>
      <c r="CRP251" s="383"/>
      <c r="CRQ251" s="383"/>
      <c r="CRR251" s="383"/>
      <c r="CRS251" s="383"/>
      <c r="CRT251" s="383"/>
      <c r="CRU251" s="383"/>
      <c r="CRV251" s="383"/>
      <c r="CRW251" s="383"/>
      <c r="CRX251" s="383"/>
      <c r="CRY251" s="383"/>
      <c r="CRZ251" s="383"/>
      <c r="CSA251" s="383"/>
      <c r="CSB251" s="383"/>
      <c r="CSC251" s="383"/>
      <c r="CSD251" s="383"/>
      <c r="CSE251" s="383"/>
      <c r="CSF251" s="383"/>
      <c r="CSG251" s="383"/>
      <c r="CSH251" s="383"/>
      <c r="CSI251" s="383"/>
      <c r="CSJ251" s="383"/>
      <c r="CSK251" s="383"/>
      <c r="CSL251" s="383"/>
      <c r="CSM251" s="383"/>
      <c r="CSN251" s="383"/>
      <c r="CSO251" s="383"/>
      <c r="CSP251" s="383"/>
      <c r="CSQ251" s="383"/>
      <c r="CSR251" s="383"/>
      <c r="CSS251" s="383"/>
      <c r="CST251" s="383"/>
      <c r="CSU251" s="383"/>
      <c r="CSV251" s="383"/>
      <c r="CSW251" s="383"/>
      <c r="CSX251" s="383"/>
      <c r="CSY251" s="383"/>
      <c r="CSZ251" s="383"/>
      <c r="CTA251" s="383"/>
      <c r="CTB251" s="383"/>
      <c r="CTC251" s="383"/>
      <c r="CTD251" s="383"/>
      <c r="CTE251" s="383"/>
      <c r="CTF251" s="383"/>
      <c r="CTG251" s="383"/>
      <c r="CTH251" s="383"/>
      <c r="CTI251" s="383"/>
      <c r="CTJ251" s="383"/>
      <c r="CTK251" s="383"/>
      <c r="CTL251" s="383"/>
      <c r="CTM251" s="383"/>
      <c r="CTN251" s="383"/>
      <c r="CTO251" s="383"/>
      <c r="CTP251" s="383"/>
      <c r="CTQ251" s="383"/>
      <c r="CTR251" s="383"/>
      <c r="CTS251" s="383"/>
      <c r="CTT251" s="383"/>
      <c r="CTU251" s="383"/>
      <c r="CTV251" s="383"/>
      <c r="CTW251" s="383"/>
      <c r="CTX251" s="383"/>
      <c r="CTY251" s="383"/>
      <c r="CTZ251" s="383"/>
      <c r="CUA251" s="383"/>
      <c r="CUB251" s="383"/>
      <c r="CUC251" s="383"/>
      <c r="CUD251" s="383"/>
      <c r="CUE251" s="383"/>
      <c r="CUF251" s="383"/>
      <c r="CUG251" s="383"/>
      <c r="CUH251" s="383"/>
      <c r="CUI251" s="383"/>
      <c r="CUJ251" s="383"/>
      <c r="CUK251" s="383"/>
      <c r="CUL251" s="383"/>
      <c r="CUM251" s="383"/>
      <c r="CUN251" s="383"/>
      <c r="CUO251" s="383"/>
      <c r="CUP251" s="383"/>
      <c r="CUQ251" s="383"/>
      <c r="CUR251" s="383"/>
      <c r="CUS251" s="383"/>
      <c r="CUT251" s="383"/>
      <c r="CUU251" s="383"/>
      <c r="CUV251" s="383"/>
      <c r="CUW251" s="383"/>
      <c r="CUX251" s="383"/>
      <c r="CUY251" s="383"/>
      <c r="CUZ251" s="383"/>
      <c r="CVA251" s="383"/>
      <c r="CVB251" s="383"/>
      <c r="CVC251" s="383"/>
      <c r="CVD251" s="383"/>
      <c r="CVE251" s="383"/>
      <c r="CVF251" s="383"/>
      <c r="CVG251" s="383"/>
      <c r="CVH251" s="383"/>
      <c r="CVI251" s="383"/>
      <c r="CVJ251" s="383"/>
      <c r="CVK251" s="383"/>
      <c r="CVL251" s="383"/>
      <c r="CVM251" s="383"/>
      <c r="CVN251" s="383"/>
      <c r="CVO251" s="383"/>
      <c r="CVP251" s="383"/>
      <c r="CVQ251" s="383"/>
      <c r="CVR251" s="383"/>
      <c r="CVS251" s="383"/>
      <c r="CVT251" s="383"/>
      <c r="CVU251" s="383"/>
      <c r="CVV251" s="383"/>
      <c r="CVW251" s="383"/>
      <c r="CVX251" s="383"/>
      <c r="CVY251" s="383"/>
      <c r="CVZ251" s="383"/>
      <c r="CWA251" s="383"/>
      <c r="CWB251" s="383"/>
      <c r="CWC251" s="383"/>
      <c r="CWD251" s="383"/>
      <c r="CWE251" s="383"/>
      <c r="CWF251" s="383"/>
      <c r="CWG251" s="383"/>
      <c r="CWH251" s="383"/>
      <c r="CWI251" s="383"/>
      <c r="CWJ251" s="383"/>
      <c r="CWK251" s="383"/>
      <c r="CWL251" s="383"/>
      <c r="CWM251" s="383"/>
      <c r="CWN251" s="383"/>
      <c r="CWO251" s="383"/>
      <c r="CWP251" s="383"/>
      <c r="CWQ251" s="383"/>
      <c r="CWR251" s="383"/>
      <c r="CWS251" s="383"/>
      <c r="CWT251" s="383"/>
      <c r="CWU251" s="383"/>
      <c r="CWV251" s="383"/>
      <c r="CWW251" s="383"/>
      <c r="CWX251" s="383"/>
      <c r="CWY251" s="383"/>
      <c r="CWZ251" s="383"/>
      <c r="CXA251" s="383"/>
      <c r="CXB251" s="383"/>
      <c r="CXC251" s="383"/>
      <c r="CXD251" s="383"/>
      <c r="CXE251" s="383"/>
      <c r="CXF251" s="383"/>
      <c r="CXG251" s="383"/>
      <c r="CXH251" s="383"/>
      <c r="CXI251" s="383"/>
      <c r="CXJ251" s="383"/>
      <c r="CXK251" s="383"/>
      <c r="CXL251" s="383"/>
      <c r="CXM251" s="383"/>
      <c r="CXN251" s="383"/>
      <c r="CXO251" s="383"/>
      <c r="CXP251" s="383"/>
      <c r="CXQ251" s="383"/>
      <c r="CXR251" s="383"/>
      <c r="CXS251" s="383"/>
      <c r="CXT251" s="383"/>
      <c r="CXU251" s="383"/>
      <c r="CXV251" s="383"/>
      <c r="CXW251" s="383"/>
      <c r="CXX251" s="383"/>
      <c r="CXY251" s="383"/>
      <c r="CXZ251" s="383"/>
      <c r="CYA251" s="383"/>
      <c r="CYB251" s="383"/>
      <c r="CYC251" s="383"/>
      <c r="CYD251" s="383"/>
      <c r="CYE251" s="383"/>
      <c r="CYF251" s="383"/>
      <c r="CYG251" s="383"/>
      <c r="CYH251" s="383"/>
      <c r="CYI251" s="383"/>
      <c r="CYJ251" s="383"/>
      <c r="CYK251" s="383"/>
      <c r="CYL251" s="383"/>
      <c r="CYM251" s="383"/>
      <c r="CYN251" s="383"/>
      <c r="CYO251" s="383"/>
      <c r="CYP251" s="383"/>
      <c r="CYQ251" s="383"/>
      <c r="CYR251" s="383"/>
      <c r="CYS251" s="383"/>
      <c r="CYT251" s="383"/>
      <c r="CYU251" s="383"/>
      <c r="CYV251" s="383"/>
      <c r="CYW251" s="383"/>
      <c r="CYX251" s="383"/>
      <c r="CYY251" s="383"/>
      <c r="CYZ251" s="383"/>
      <c r="CZA251" s="383"/>
      <c r="CZB251" s="383"/>
      <c r="CZC251" s="383"/>
      <c r="CZD251" s="383"/>
      <c r="CZE251" s="383"/>
      <c r="CZF251" s="383"/>
      <c r="CZG251" s="383"/>
      <c r="CZH251" s="383"/>
      <c r="CZI251" s="383"/>
      <c r="CZJ251" s="383"/>
      <c r="CZK251" s="383"/>
      <c r="CZL251" s="383"/>
      <c r="CZM251" s="383"/>
      <c r="CZN251" s="383"/>
      <c r="CZO251" s="383"/>
      <c r="CZP251" s="383"/>
      <c r="CZQ251" s="383"/>
      <c r="CZR251" s="383"/>
      <c r="CZS251" s="383"/>
      <c r="CZT251" s="383"/>
      <c r="CZU251" s="383"/>
      <c r="CZV251" s="383"/>
      <c r="CZW251" s="383"/>
      <c r="CZX251" s="383"/>
      <c r="CZY251" s="383"/>
      <c r="CZZ251" s="383"/>
      <c r="DAA251" s="383"/>
      <c r="DAB251" s="383"/>
      <c r="DAC251" s="383"/>
      <c r="DAD251" s="383"/>
      <c r="DAE251" s="383"/>
      <c r="DAF251" s="383"/>
      <c r="DAG251" s="383"/>
      <c r="DAH251" s="383"/>
      <c r="DAI251" s="383"/>
      <c r="DAJ251" s="383"/>
      <c r="DAK251" s="383"/>
      <c r="DAL251" s="383"/>
      <c r="DAM251" s="383"/>
      <c r="DAN251" s="383"/>
      <c r="DAO251" s="383"/>
      <c r="DAP251" s="383"/>
      <c r="DAQ251" s="383"/>
      <c r="DAR251" s="383"/>
      <c r="DAS251" s="383"/>
      <c r="DAT251" s="383"/>
      <c r="DAU251" s="383"/>
      <c r="DAV251" s="383"/>
      <c r="DAW251" s="383"/>
      <c r="DAX251" s="383"/>
      <c r="DAY251" s="383"/>
      <c r="DAZ251" s="383"/>
      <c r="DBA251" s="383"/>
      <c r="DBB251" s="383"/>
      <c r="DBC251" s="383"/>
      <c r="DBD251" s="383"/>
      <c r="DBE251" s="383"/>
      <c r="DBF251" s="383"/>
      <c r="DBG251" s="383"/>
      <c r="DBH251" s="383"/>
      <c r="DBI251" s="383"/>
      <c r="DBJ251" s="383"/>
      <c r="DBK251" s="383"/>
      <c r="DBL251" s="383"/>
      <c r="DBM251" s="383"/>
      <c r="DBN251" s="383"/>
      <c r="DBO251" s="383"/>
      <c r="DBP251" s="383"/>
      <c r="DBQ251" s="383"/>
      <c r="DBR251" s="383"/>
      <c r="DBS251" s="383"/>
      <c r="DBT251" s="383"/>
      <c r="DBU251" s="383"/>
      <c r="DBV251" s="383"/>
      <c r="DBW251" s="383"/>
      <c r="DBX251" s="383"/>
      <c r="DBY251" s="383"/>
      <c r="DBZ251" s="383"/>
      <c r="DCA251" s="383"/>
      <c r="DCB251" s="383"/>
      <c r="DCC251" s="383"/>
      <c r="DCD251" s="383"/>
      <c r="DCE251" s="383"/>
      <c r="DCF251" s="383"/>
      <c r="DCG251" s="383"/>
      <c r="DCH251" s="383"/>
      <c r="DCI251" s="383"/>
      <c r="DCJ251" s="383"/>
      <c r="DCK251" s="383"/>
      <c r="DCL251" s="383"/>
      <c r="DCM251" s="383"/>
      <c r="DCN251" s="383"/>
      <c r="DCO251" s="383"/>
      <c r="DCP251" s="383"/>
      <c r="DCQ251" s="383"/>
      <c r="DCR251" s="383"/>
      <c r="DCS251" s="383"/>
      <c r="DCT251" s="383"/>
      <c r="DCU251" s="383"/>
      <c r="DCV251" s="383"/>
      <c r="DCW251" s="383"/>
      <c r="DCX251" s="383"/>
      <c r="DCY251" s="383"/>
      <c r="DCZ251" s="383"/>
      <c r="DDA251" s="383"/>
      <c r="DDB251" s="383"/>
      <c r="DDC251" s="383"/>
      <c r="DDD251" s="383"/>
      <c r="DDE251" s="383"/>
      <c r="DDF251" s="383"/>
      <c r="DDG251" s="383"/>
      <c r="DDH251" s="383"/>
      <c r="DDI251" s="383"/>
      <c r="DDJ251" s="383"/>
      <c r="DDK251" s="383"/>
      <c r="DDL251" s="383"/>
      <c r="DDM251" s="383"/>
      <c r="DDN251" s="383"/>
      <c r="DDO251" s="383"/>
      <c r="DDP251" s="383"/>
      <c r="DDQ251" s="383"/>
      <c r="DDR251" s="383"/>
      <c r="DDS251" s="383"/>
      <c r="DDT251" s="383"/>
      <c r="DDU251" s="383"/>
      <c r="DDV251" s="383"/>
      <c r="DDW251" s="383"/>
      <c r="DDX251" s="383"/>
      <c r="DDY251" s="383"/>
      <c r="DDZ251" s="383"/>
      <c r="DEA251" s="383"/>
      <c r="DEB251" s="383"/>
      <c r="DEC251" s="383"/>
      <c r="DED251" s="383"/>
      <c r="DEE251" s="383"/>
      <c r="DEF251" s="383"/>
      <c r="DEG251" s="383"/>
      <c r="DEH251" s="383"/>
      <c r="DEI251" s="383"/>
      <c r="DEJ251" s="383"/>
      <c r="DEK251" s="383"/>
      <c r="DEL251" s="383"/>
      <c r="DEM251" s="383"/>
      <c r="DEN251" s="383"/>
      <c r="DEO251" s="383"/>
      <c r="DEP251" s="383"/>
      <c r="DEQ251" s="383"/>
      <c r="DER251" s="383"/>
      <c r="DES251" s="383"/>
      <c r="DET251" s="383"/>
      <c r="DEU251" s="383"/>
      <c r="DEV251" s="383"/>
      <c r="DEW251" s="383"/>
      <c r="DEX251" s="383"/>
      <c r="DEY251" s="383"/>
      <c r="DEZ251" s="383"/>
      <c r="DFA251" s="383"/>
      <c r="DFB251" s="383"/>
      <c r="DFC251" s="383"/>
      <c r="DFD251" s="383"/>
      <c r="DFE251" s="383"/>
      <c r="DFF251" s="383"/>
      <c r="DFG251" s="383"/>
      <c r="DFH251" s="383"/>
      <c r="DFI251" s="383"/>
      <c r="DFJ251" s="383"/>
      <c r="DFK251" s="383"/>
      <c r="DFL251" s="383"/>
      <c r="DFM251" s="383"/>
      <c r="DFN251" s="383"/>
      <c r="DFO251" s="383"/>
      <c r="DFP251" s="383"/>
      <c r="DFQ251" s="383"/>
      <c r="DFR251" s="383"/>
      <c r="DFS251" s="383"/>
      <c r="DFT251" s="383"/>
      <c r="DFU251" s="383"/>
      <c r="DFV251" s="383"/>
      <c r="DFW251" s="383"/>
      <c r="DFX251" s="383"/>
      <c r="DFY251" s="383"/>
      <c r="DFZ251" s="383"/>
      <c r="DGA251" s="383"/>
      <c r="DGB251" s="383"/>
      <c r="DGC251" s="383"/>
      <c r="DGD251" s="383"/>
      <c r="DGE251" s="383"/>
      <c r="DGF251" s="383"/>
      <c r="DGG251" s="383"/>
      <c r="DGH251" s="383"/>
      <c r="DGI251" s="383"/>
      <c r="DGJ251" s="383"/>
      <c r="DGK251" s="383"/>
      <c r="DGL251" s="383"/>
      <c r="DGM251" s="383"/>
      <c r="DGN251" s="383"/>
      <c r="DGO251" s="383"/>
      <c r="DGP251" s="383"/>
      <c r="DGQ251" s="383"/>
      <c r="DGR251" s="383"/>
      <c r="DGS251" s="383"/>
      <c r="DGT251" s="383"/>
      <c r="DGU251" s="383"/>
      <c r="DGV251" s="383"/>
      <c r="DGW251" s="383"/>
      <c r="DGX251" s="383"/>
      <c r="DGY251" s="383"/>
      <c r="DGZ251" s="383"/>
      <c r="DHA251" s="383"/>
      <c r="DHB251" s="383"/>
      <c r="DHC251" s="383"/>
      <c r="DHD251" s="383"/>
      <c r="DHE251" s="383"/>
      <c r="DHF251" s="383"/>
      <c r="DHG251" s="383"/>
      <c r="DHH251" s="383"/>
      <c r="DHI251" s="383"/>
      <c r="DHJ251" s="383"/>
      <c r="DHK251" s="383"/>
      <c r="DHL251" s="383"/>
      <c r="DHM251" s="383"/>
      <c r="DHN251" s="383"/>
      <c r="DHO251" s="383"/>
      <c r="DHP251" s="383"/>
      <c r="DHQ251" s="383"/>
      <c r="DHR251" s="383"/>
      <c r="DHS251" s="383"/>
      <c r="DHT251" s="383"/>
      <c r="DHU251" s="383"/>
      <c r="DHV251" s="383"/>
      <c r="DHW251" s="383"/>
      <c r="DHX251" s="383"/>
      <c r="DHY251" s="383"/>
      <c r="DHZ251" s="383"/>
      <c r="DIA251" s="383"/>
      <c r="DIB251" s="383"/>
      <c r="DIC251" s="383"/>
      <c r="DID251" s="383"/>
      <c r="DIE251" s="383"/>
      <c r="DIF251" s="383"/>
      <c r="DIG251" s="383"/>
      <c r="DIH251" s="383"/>
      <c r="DII251" s="383"/>
      <c r="DIJ251" s="383"/>
      <c r="DIK251" s="383"/>
      <c r="DIL251" s="383"/>
      <c r="DIM251" s="383"/>
      <c r="DIN251" s="383"/>
      <c r="DIO251" s="383"/>
      <c r="DIP251" s="383"/>
      <c r="DIQ251" s="383"/>
      <c r="DIR251" s="383"/>
      <c r="DIS251" s="383"/>
      <c r="DIT251" s="383"/>
      <c r="DIU251" s="383"/>
      <c r="DIV251" s="383"/>
      <c r="DIW251" s="383"/>
      <c r="DIX251" s="383"/>
      <c r="DIY251" s="383"/>
      <c r="DIZ251" s="383"/>
      <c r="DJA251" s="383"/>
      <c r="DJB251" s="383"/>
      <c r="DJC251" s="383"/>
      <c r="DJD251" s="383"/>
      <c r="DJE251" s="383"/>
      <c r="DJF251" s="383"/>
      <c r="DJG251" s="383"/>
      <c r="DJH251" s="383"/>
      <c r="DJI251" s="383"/>
      <c r="DJJ251" s="383"/>
      <c r="DJK251" s="383"/>
      <c r="DJL251" s="383"/>
      <c r="DJM251" s="383"/>
      <c r="DJN251" s="383"/>
      <c r="DJO251" s="383"/>
      <c r="DJP251" s="383"/>
      <c r="DJQ251" s="383"/>
      <c r="DJR251" s="383"/>
      <c r="DJS251" s="383"/>
      <c r="DJT251" s="383"/>
      <c r="DJU251" s="383"/>
      <c r="DJV251" s="383"/>
      <c r="DJW251" s="383"/>
      <c r="DJX251" s="383"/>
      <c r="DJY251" s="383"/>
      <c r="DJZ251" s="383"/>
      <c r="DKA251" s="383"/>
      <c r="DKB251" s="383"/>
      <c r="DKC251" s="383"/>
      <c r="DKD251" s="383"/>
      <c r="DKE251" s="383"/>
      <c r="DKF251" s="383"/>
      <c r="DKG251" s="383"/>
      <c r="DKH251" s="383"/>
      <c r="DKI251" s="383"/>
      <c r="DKJ251" s="383"/>
      <c r="DKK251" s="383"/>
      <c r="DKL251" s="383"/>
      <c r="DKM251" s="383"/>
      <c r="DKN251" s="383"/>
      <c r="DKO251" s="383"/>
      <c r="DKP251" s="383"/>
      <c r="DKQ251" s="383"/>
      <c r="DKR251" s="383"/>
      <c r="DKS251" s="383"/>
      <c r="DKT251" s="383"/>
      <c r="DKU251" s="383"/>
      <c r="DKV251" s="383"/>
      <c r="DKW251" s="383"/>
      <c r="DKX251" s="383"/>
      <c r="DKY251" s="383"/>
      <c r="DKZ251" s="383"/>
      <c r="DLA251" s="383"/>
      <c r="DLB251" s="383"/>
      <c r="DLC251" s="383"/>
      <c r="DLD251" s="383"/>
      <c r="DLE251" s="383"/>
      <c r="DLF251" s="383"/>
      <c r="DLG251" s="383"/>
      <c r="DLH251" s="383"/>
      <c r="DLI251" s="383"/>
      <c r="DLJ251" s="383"/>
      <c r="DLK251" s="383"/>
      <c r="DLL251" s="383"/>
      <c r="DLM251" s="383"/>
      <c r="DLN251" s="383"/>
      <c r="DLO251" s="383"/>
      <c r="DLP251" s="383"/>
      <c r="DLQ251" s="383"/>
      <c r="DLR251" s="383"/>
      <c r="DLS251" s="383"/>
      <c r="DLT251" s="383"/>
      <c r="DLU251" s="383"/>
      <c r="DLV251" s="383"/>
      <c r="DLW251" s="383"/>
      <c r="DLX251" s="383"/>
      <c r="DLY251" s="383"/>
      <c r="DLZ251" s="383"/>
      <c r="DMA251" s="383"/>
      <c r="DMB251" s="383"/>
      <c r="DMC251" s="383"/>
      <c r="DMD251" s="383"/>
      <c r="DME251" s="383"/>
      <c r="DMF251" s="383"/>
      <c r="DMG251" s="383"/>
      <c r="DMH251" s="383"/>
      <c r="DMI251" s="383"/>
      <c r="DMJ251" s="383"/>
      <c r="DMK251" s="383"/>
      <c r="DML251" s="383"/>
      <c r="DMM251" s="383"/>
      <c r="DMN251" s="383"/>
      <c r="DMO251" s="383"/>
      <c r="DMP251" s="383"/>
      <c r="DMQ251" s="383"/>
      <c r="DMR251" s="383"/>
      <c r="DMS251" s="383"/>
      <c r="DMT251" s="383"/>
      <c r="DMU251" s="383"/>
      <c r="DMV251" s="383"/>
      <c r="DMW251" s="383"/>
      <c r="DMX251" s="383"/>
      <c r="DMY251" s="383"/>
      <c r="DMZ251" s="383"/>
      <c r="DNA251" s="383"/>
      <c r="DNB251" s="383"/>
      <c r="DNC251" s="383"/>
      <c r="DND251" s="383"/>
      <c r="DNE251" s="383"/>
      <c r="DNF251" s="383"/>
      <c r="DNG251" s="383"/>
      <c r="DNH251" s="383"/>
      <c r="DNI251" s="383"/>
      <c r="DNJ251" s="383"/>
      <c r="DNK251" s="383"/>
      <c r="DNL251" s="383"/>
      <c r="DNM251" s="383"/>
      <c r="DNN251" s="383"/>
      <c r="DNO251" s="383"/>
      <c r="DNP251" s="383"/>
      <c r="DNQ251" s="383"/>
      <c r="DNR251" s="383"/>
      <c r="DNS251" s="383"/>
      <c r="DNT251" s="383"/>
      <c r="DNU251" s="383"/>
      <c r="DNV251" s="383"/>
      <c r="DNW251" s="383"/>
      <c r="DNX251" s="383"/>
      <c r="DNY251" s="383"/>
      <c r="DNZ251" s="383"/>
      <c r="DOA251" s="383"/>
      <c r="DOB251" s="383"/>
      <c r="DOC251" s="383"/>
      <c r="DOD251" s="383"/>
      <c r="DOE251" s="383"/>
      <c r="DOF251" s="383"/>
      <c r="DOG251" s="383"/>
      <c r="DOH251" s="383"/>
      <c r="DOI251" s="383"/>
      <c r="DOJ251" s="383"/>
      <c r="DOK251" s="383"/>
      <c r="DOL251" s="383"/>
      <c r="DOM251" s="383"/>
      <c r="DON251" s="383"/>
      <c r="DOO251" s="383"/>
      <c r="DOP251" s="383"/>
      <c r="DOQ251" s="383"/>
      <c r="DOR251" s="383"/>
      <c r="DOS251" s="383"/>
      <c r="DOT251" s="383"/>
      <c r="DOU251" s="383"/>
      <c r="DOV251" s="383"/>
      <c r="DOW251" s="383"/>
      <c r="DOX251" s="383"/>
      <c r="DOY251" s="383"/>
      <c r="DOZ251" s="383"/>
      <c r="DPA251" s="383"/>
      <c r="DPB251" s="383"/>
      <c r="DPC251" s="383"/>
      <c r="DPD251" s="383"/>
      <c r="DPE251" s="383"/>
      <c r="DPF251" s="383"/>
      <c r="DPG251" s="383"/>
      <c r="DPH251" s="383"/>
      <c r="DPI251" s="383"/>
      <c r="DPJ251" s="383"/>
      <c r="DPK251" s="383"/>
      <c r="DPL251" s="383"/>
      <c r="DPM251" s="383"/>
      <c r="DPN251" s="383"/>
      <c r="DPO251" s="383"/>
      <c r="DPP251" s="383"/>
      <c r="DPQ251" s="383"/>
      <c r="DPR251" s="383"/>
      <c r="DPS251" s="383"/>
      <c r="DPT251" s="383"/>
      <c r="DPU251" s="383"/>
      <c r="DPV251" s="383"/>
      <c r="DPW251" s="383"/>
      <c r="DPX251" s="383"/>
      <c r="DPY251" s="383"/>
      <c r="DPZ251" s="383"/>
      <c r="DQA251" s="383"/>
      <c r="DQB251" s="383"/>
      <c r="DQC251" s="383"/>
      <c r="DQD251" s="383"/>
      <c r="DQE251" s="383"/>
      <c r="DQF251" s="383"/>
      <c r="DQG251" s="383"/>
      <c r="DQH251" s="383"/>
      <c r="DQI251" s="383"/>
      <c r="DQJ251" s="383"/>
      <c r="DQK251" s="383"/>
      <c r="DQL251" s="383"/>
      <c r="DQM251" s="383"/>
      <c r="DQN251" s="383"/>
      <c r="DQO251" s="383"/>
      <c r="DQP251" s="383"/>
      <c r="DQQ251" s="383"/>
      <c r="DQR251" s="383"/>
      <c r="DQS251" s="383"/>
      <c r="DQT251" s="383"/>
      <c r="DQU251" s="383"/>
      <c r="DQV251" s="383"/>
      <c r="DQW251" s="383"/>
      <c r="DQX251" s="383"/>
      <c r="DQY251" s="383"/>
      <c r="DQZ251" s="383"/>
      <c r="DRA251" s="383"/>
      <c r="DRB251" s="383"/>
      <c r="DRC251" s="383"/>
      <c r="DRD251" s="383"/>
      <c r="DRE251" s="383"/>
      <c r="DRF251" s="383"/>
      <c r="DRG251" s="383"/>
      <c r="DRH251" s="383"/>
      <c r="DRI251" s="383"/>
      <c r="DRJ251" s="383"/>
      <c r="DRK251" s="383"/>
      <c r="DRL251" s="383"/>
      <c r="DRM251" s="383"/>
      <c r="DRN251" s="383"/>
      <c r="DRO251" s="383"/>
      <c r="DRP251" s="383"/>
      <c r="DRQ251" s="383"/>
      <c r="DRR251" s="383"/>
      <c r="DRS251" s="383"/>
      <c r="DRT251" s="383"/>
      <c r="DRU251" s="383"/>
      <c r="DRV251" s="383"/>
      <c r="DRW251" s="383"/>
      <c r="DRX251" s="383"/>
      <c r="DRY251" s="383"/>
      <c r="DRZ251" s="383"/>
      <c r="DSA251" s="383"/>
      <c r="DSB251" s="383"/>
      <c r="DSC251" s="383"/>
      <c r="DSD251" s="383"/>
      <c r="DSE251" s="383"/>
      <c r="DSF251" s="383"/>
      <c r="DSG251" s="383"/>
      <c r="DSH251" s="383"/>
      <c r="DSI251" s="383"/>
      <c r="DSJ251" s="383"/>
      <c r="DSK251" s="383"/>
      <c r="DSL251" s="383"/>
      <c r="DSM251" s="383"/>
      <c r="DSN251" s="383"/>
      <c r="DSO251" s="383"/>
      <c r="DSP251" s="383"/>
      <c r="DSQ251" s="383"/>
      <c r="DSR251" s="383"/>
      <c r="DSS251" s="383"/>
      <c r="DST251" s="383"/>
      <c r="DSU251" s="383"/>
      <c r="DSV251" s="383"/>
      <c r="DSW251" s="383"/>
      <c r="DSX251" s="383"/>
      <c r="DSY251" s="383"/>
      <c r="DSZ251" s="383"/>
      <c r="DTA251" s="383"/>
      <c r="DTB251" s="383"/>
      <c r="DTC251" s="383"/>
      <c r="DTD251" s="383"/>
      <c r="DTE251" s="383"/>
      <c r="DTF251" s="383"/>
      <c r="DTG251" s="383"/>
      <c r="DTH251" s="383"/>
      <c r="DTI251" s="383"/>
      <c r="DTJ251" s="383"/>
      <c r="DTK251" s="383"/>
      <c r="DTL251" s="383"/>
      <c r="DTM251" s="383"/>
      <c r="DTN251" s="383"/>
      <c r="DTO251" s="383"/>
      <c r="DTP251" s="383"/>
      <c r="DTQ251" s="383"/>
      <c r="DTR251" s="383"/>
      <c r="DTS251" s="383"/>
      <c r="DTT251" s="383"/>
      <c r="DTU251" s="383"/>
      <c r="DTV251" s="383"/>
      <c r="DTW251" s="383"/>
      <c r="DTX251" s="383"/>
      <c r="DTY251" s="383"/>
      <c r="DTZ251" s="383"/>
      <c r="DUA251" s="383"/>
      <c r="DUB251" s="383"/>
      <c r="DUC251" s="383"/>
      <c r="DUD251" s="383"/>
      <c r="DUE251" s="383"/>
      <c r="DUF251" s="383"/>
      <c r="DUG251" s="383"/>
      <c r="DUH251" s="383"/>
      <c r="DUI251" s="383"/>
      <c r="DUJ251" s="383"/>
      <c r="DUK251" s="383"/>
      <c r="DUL251" s="383"/>
      <c r="DUM251" s="383"/>
      <c r="DUN251" s="383"/>
      <c r="DUO251" s="383"/>
      <c r="DUP251" s="383"/>
      <c r="DUQ251" s="383"/>
      <c r="DUR251" s="383"/>
      <c r="DUS251" s="383"/>
      <c r="DUT251" s="383"/>
      <c r="DUU251" s="383"/>
      <c r="DUV251" s="383"/>
      <c r="DUW251" s="383"/>
      <c r="DUX251" s="383"/>
      <c r="DUY251" s="383"/>
      <c r="DUZ251" s="383"/>
      <c r="DVA251" s="383"/>
      <c r="DVB251" s="383"/>
      <c r="DVC251" s="383"/>
      <c r="DVD251" s="383"/>
      <c r="DVE251" s="383"/>
      <c r="DVF251" s="383"/>
      <c r="DVG251" s="383"/>
      <c r="DVH251" s="383"/>
      <c r="DVI251" s="383"/>
      <c r="DVJ251" s="383"/>
      <c r="DVK251" s="383"/>
      <c r="DVL251" s="383"/>
      <c r="DVM251" s="383"/>
      <c r="DVN251" s="383"/>
      <c r="DVO251" s="383"/>
      <c r="DVP251" s="383"/>
      <c r="DVQ251" s="383"/>
      <c r="DVR251" s="383"/>
      <c r="DVS251" s="383"/>
      <c r="DVT251" s="383"/>
      <c r="DVU251" s="383"/>
      <c r="DVV251" s="383"/>
      <c r="DVW251" s="383"/>
      <c r="DVX251" s="383"/>
      <c r="DVY251" s="383"/>
      <c r="DVZ251" s="383"/>
      <c r="DWA251" s="383"/>
      <c r="DWB251" s="383"/>
      <c r="DWC251" s="383"/>
      <c r="DWD251" s="383"/>
      <c r="DWE251" s="383"/>
      <c r="DWF251" s="383"/>
      <c r="DWG251" s="383"/>
      <c r="DWH251" s="383"/>
      <c r="DWI251" s="383"/>
      <c r="DWJ251" s="383"/>
      <c r="DWK251" s="383"/>
      <c r="DWL251" s="383"/>
      <c r="DWM251" s="383"/>
      <c r="DWN251" s="383"/>
      <c r="DWO251" s="383"/>
      <c r="DWP251" s="383"/>
      <c r="DWQ251" s="383"/>
      <c r="DWR251" s="383"/>
      <c r="DWS251" s="383"/>
      <c r="DWT251" s="383"/>
      <c r="DWU251" s="383"/>
      <c r="DWV251" s="383"/>
      <c r="DWW251" s="383"/>
      <c r="DWX251" s="383"/>
      <c r="DWY251" s="383"/>
      <c r="DWZ251" s="383"/>
      <c r="DXA251" s="383"/>
      <c r="DXB251" s="383"/>
      <c r="DXC251" s="383"/>
      <c r="DXD251" s="383"/>
      <c r="DXE251" s="383"/>
      <c r="DXF251" s="383"/>
      <c r="DXG251" s="383"/>
      <c r="DXH251" s="383"/>
      <c r="DXI251" s="383"/>
      <c r="DXJ251" s="383"/>
      <c r="DXK251" s="383"/>
      <c r="DXL251" s="383"/>
      <c r="DXM251" s="383"/>
      <c r="DXN251" s="383"/>
      <c r="DXO251" s="383"/>
      <c r="DXP251" s="383"/>
      <c r="DXQ251" s="383"/>
      <c r="DXR251" s="383"/>
      <c r="DXS251" s="383"/>
      <c r="DXT251" s="383"/>
      <c r="DXU251" s="383"/>
      <c r="DXV251" s="383"/>
      <c r="DXW251" s="383"/>
      <c r="DXX251" s="383"/>
      <c r="DXY251" s="383"/>
      <c r="DXZ251" s="383"/>
      <c r="DYA251" s="383"/>
      <c r="DYB251" s="383"/>
      <c r="DYC251" s="383"/>
      <c r="DYD251" s="383"/>
      <c r="DYE251" s="383"/>
      <c r="DYF251" s="383"/>
      <c r="DYG251" s="383"/>
      <c r="DYH251" s="383"/>
      <c r="DYI251" s="383"/>
      <c r="DYJ251" s="383"/>
      <c r="DYK251" s="383"/>
      <c r="DYL251" s="383"/>
      <c r="DYM251" s="383"/>
      <c r="DYN251" s="383"/>
      <c r="DYO251" s="383"/>
      <c r="DYP251" s="383"/>
      <c r="DYQ251" s="383"/>
      <c r="DYR251" s="383"/>
      <c r="DYS251" s="383"/>
      <c r="DYT251" s="383"/>
      <c r="DYU251" s="383"/>
      <c r="DYV251" s="383"/>
      <c r="DYW251" s="383"/>
      <c r="DYX251" s="383"/>
      <c r="DYY251" s="383"/>
      <c r="DYZ251" s="383"/>
      <c r="DZA251" s="383"/>
      <c r="DZB251" s="383"/>
      <c r="DZC251" s="383"/>
      <c r="DZD251" s="383"/>
      <c r="DZE251" s="383"/>
      <c r="DZF251" s="383"/>
      <c r="DZG251" s="383"/>
      <c r="DZH251" s="383"/>
      <c r="DZI251" s="383"/>
      <c r="DZJ251" s="383"/>
      <c r="DZK251" s="383"/>
      <c r="DZL251" s="383"/>
      <c r="DZM251" s="383"/>
      <c r="DZN251" s="383"/>
      <c r="DZO251" s="383"/>
      <c r="DZP251" s="383"/>
      <c r="DZQ251" s="383"/>
      <c r="DZR251" s="383"/>
      <c r="DZS251" s="383"/>
      <c r="DZT251" s="383"/>
      <c r="DZU251" s="383"/>
      <c r="DZV251" s="383"/>
      <c r="DZW251" s="383"/>
      <c r="DZX251" s="383"/>
      <c r="DZY251" s="383"/>
      <c r="DZZ251" s="383"/>
      <c r="EAA251" s="383"/>
      <c r="EAB251" s="383"/>
      <c r="EAC251" s="383"/>
      <c r="EAD251" s="383"/>
      <c r="EAE251" s="383"/>
      <c r="EAF251" s="383"/>
      <c r="EAG251" s="383"/>
      <c r="EAH251" s="383"/>
      <c r="EAI251" s="383"/>
      <c r="EAJ251" s="383"/>
      <c r="EAK251" s="383"/>
      <c r="EAL251" s="383"/>
      <c r="EAM251" s="383"/>
      <c r="EAN251" s="383"/>
      <c r="EAO251" s="383"/>
      <c r="EAP251" s="383"/>
      <c r="EAQ251" s="383"/>
      <c r="EAR251" s="383"/>
      <c r="EAS251" s="383"/>
      <c r="EAT251" s="383"/>
      <c r="EAU251" s="383"/>
      <c r="EAV251" s="383"/>
      <c r="EAW251" s="383"/>
      <c r="EAX251" s="383"/>
      <c r="EAY251" s="383"/>
      <c r="EAZ251" s="383"/>
      <c r="EBA251" s="383"/>
      <c r="EBB251" s="383"/>
      <c r="EBC251" s="383"/>
      <c r="EBD251" s="383"/>
      <c r="EBE251" s="383"/>
      <c r="EBF251" s="383"/>
      <c r="EBG251" s="383"/>
      <c r="EBH251" s="383"/>
      <c r="EBI251" s="383"/>
      <c r="EBJ251" s="383"/>
      <c r="EBK251" s="383"/>
      <c r="EBL251" s="383"/>
      <c r="EBM251" s="383"/>
      <c r="EBN251" s="383"/>
      <c r="EBO251" s="383"/>
      <c r="EBP251" s="383"/>
      <c r="EBQ251" s="383"/>
      <c r="EBR251" s="383"/>
      <c r="EBS251" s="383"/>
      <c r="EBT251" s="383"/>
      <c r="EBU251" s="383"/>
      <c r="EBV251" s="383"/>
      <c r="EBW251" s="383"/>
      <c r="EBX251" s="383"/>
      <c r="EBY251" s="383"/>
      <c r="EBZ251" s="383"/>
      <c r="ECA251" s="383"/>
      <c r="ECB251" s="383"/>
      <c r="ECC251" s="383"/>
      <c r="ECD251" s="383"/>
      <c r="ECE251" s="383"/>
      <c r="ECF251" s="383"/>
      <c r="ECG251" s="383"/>
      <c r="ECH251" s="383"/>
      <c r="ECI251" s="383"/>
      <c r="ECJ251" s="383"/>
      <c r="ECK251" s="383"/>
      <c r="ECL251" s="383"/>
      <c r="ECM251" s="383"/>
      <c r="ECN251" s="383"/>
      <c r="ECO251" s="383"/>
      <c r="ECP251" s="383"/>
      <c r="ECQ251" s="383"/>
      <c r="ECR251" s="383"/>
      <c r="ECS251" s="383"/>
      <c r="ECT251" s="383"/>
      <c r="ECU251" s="383"/>
      <c r="ECV251" s="383"/>
      <c r="ECW251" s="383"/>
      <c r="ECX251" s="383"/>
      <c r="ECY251" s="383"/>
      <c r="ECZ251" s="383"/>
      <c r="EDA251" s="383"/>
      <c r="EDB251" s="383"/>
      <c r="EDC251" s="383"/>
      <c r="EDD251" s="383"/>
      <c r="EDE251" s="383"/>
      <c r="EDF251" s="383"/>
      <c r="EDG251" s="383"/>
      <c r="EDH251" s="383"/>
      <c r="EDI251" s="383"/>
      <c r="EDJ251" s="383"/>
      <c r="EDK251" s="383"/>
      <c r="EDL251" s="383"/>
      <c r="EDM251" s="383"/>
      <c r="EDN251" s="383"/>
      <c r="EDO251" s="383"/>
      <c r="EDP251" s="383"/>
      <c r="EDQ251" s="383"/>
      <c r="EDR251" s="383"/>
      <c r="EDS251" s="383"/>
      <c r="EDT251" s="383"/>
      <c r="EDU251" s="383"/>
      <c r="EDV251" s="383"/>
      <c r="EDW251" s="383"/>
      <c r="EDX251" s="383"/>
      <c r="EDY251" s="383"/>
      <c r="EDZ251" s="383"/>
      <c r="EEA251" s="383"/>
      <c r="EEB251" s="383"/>
      <c r="EEC251" s="383"/>
      <c r="EED251" s="383"/>
      <c r="EEE251" s="383"/>
      <c r="EEF251" s="383"/>
      <c r="EEG251" s="383"/>
      <c r="EEH251" s="383"/>
      <c r="EEI251" s="383"/>
      <c r="EEJ251" s="383"/>
      <c r="EEK251" s="383"/>
      <c r="EEL251" s="383"/>
      <c r="EEM251" s="383"/>
      <c r="EEN251" s="383"/>
      <c r="EEO251" s="383"/>
      <c r="EEP251" s="383"/>
      <c r="EEQ251" s="383"/>
      <c r="EER251" s="383"/>
      <c r="EES251" s="383"/>
      <c r="EET251" s="383"/>
      <c r="EEU251" s="383"/>
      <c r="EEV251" s="383"/>
      <c r="EEW251" s="383"/>
      <c r="EEX251" s="383"/>
      <c r="EEY251" s="383"/>
      <c r="EEZ251" s="383"/>
      <c r="EFA251" s="383"/>
      <c r="EFB251" s="383"/>
      <c r="EFC251" s="383"/>
      <c r="EFD251" s="383"/>
      <c r="EFE251" s="383"/>
      <c r="EFF251" s="383"/>
      <c r="EFG251" s="383"/>
      <c r="EFH251" s="383"/>
      <c r="EFI251" s="383"/>
      <c r="EFJ251" s="383"/>
      <c r="EFK251" s="383"/>
      <c r="EFL251" s="383"/>
      <c r="EFM251" s="383"/>
      <c r="EFN251" s="383"/>
      <c r="EFO251" s="383"/>
      <c r="EFP251" s="383"/>
      <c r="EFQ251" s="383"/>
      <c r="EFR251" s="383"/>
      <c r="EFS251" s="383"/>
      <c r="EFT251" s="383"/>
      <c r="EFU251" s="383"/>
      <c r="EFV251" s="383"/>
      <c r="EFW251" s="383"/>
      <c r="EFX251" s="383"/>
      <c r="EFY251" s="383"/>
      <c r="EFZ251" s="383"/>
      <c r="EGA251" s="383"/>
      <c r="EGB251" s="383"/>
      <c r="EGC251" s="383"/>
      <c r="EGD251" s="383"/>
      <c r="EGE251" s="383"/>
      <c r="EGF251" s="383"/>
      <c r="EGG251" s="383"/>
      <c r="EGH251" s="383"/>
      <c r="EGI251" s="383"/>
      <c r="EGJ251" s="383"/>
      <c r="EGK251" s="383"/>
      <c r="EGL251" s="383"/>
      <c r="EGM251" s="383"/>
      <c r="EGN251" s="383"/>
      <c r="EGO251" s="383"/>
      <c r="EGP251" s="383"/>
      <c r="EGQ251" s="383"/>
      <c r="EGR251" s="383"/>
      <c r="EGS251" s="383"/>
      <c r="EGT251" s="383"/>
      <c r="EGU251" s="383"/>
      <c r="EGV251" s="383"/>
      <c r="EGW251" s="383"/>
      <c r="EGX251" s="383"/>
      <c r="EGY251" s="383"/>
      <c r="EGZ251" s="383"/>
      <c r="EHA251" s="383"/>
      <c r="EHB251" s="383"/>
      <c r="EHC251" s="383"/>
      <c r="EHD251" s="383"/>
      <c r="EHE251" s="383"/>
      <c r="EHF251" s="383"/>
      <c r="EHG251" s="383"/>
      <c r="EHH251" s="383"/>
      <c r="EHI251" s="383"/>
      <c r="EHJ251" s="383"/>
      <c r="EHK251" s="383"/>
      <c r="EHL251" s="383"/>
      <c r="EHM251" s="383"/>
      <c r="EHN251" s="383"/>
      <c r="EHO251" s="383"/>
      <c r="EHP251" s="383"/>
      <c r="EHQ251" s="383"/>
      <c r="EHR251" s="383"/>
      <c r="EHS251" s="383"/>
      <c r="EHT251" s="383"/>
      <c r="EHU251" s="383"/>
      <c r="EHV251" s="383"/>
      <c r="EHW251" s="383"/>
      <c r="EHX251" s="383"/>
      <c r="EHY251" s="383"/>
      <c r="EHZ251" s="383"/>
      <c r="EIA251" s="383"/>
      <c r="EIB251" s="383"/>
      <c r="EIC251" s="383"/>
      <c r="EID251" s="383"/>
      <c r="EIE251" s="383"/>
      <c r="EIF251" s="383"/>
      <c r="EIG251" s="383"/>
      <c r="EIH251" s="383"/>
      <c r="EII251" s="383"/>
      <c r="EIJ251" s="383"/>
      <c r="EIK251" s="383"/>
      <c r="EIL251" s="383"/>
      <c r="EIM251" s="383"/>
      <c r="EIN251" s="383"/>
      <c r="EIO251" s="383"/>
      <c r="EIP251" s="383"/>
      <c r="EIQ251" s="383"/>
      <c r="EIR251" s="383"/>
      <c r="EIS251" s="383"/>
      <c r="EIT251" s="383"/>
      <c r="EIU251" s="383"/>
      <c r="EIV251" s="383"/>
      <c r="EIW251" s="383"/>
      <c r="EIX251" s="383"/>
      <c r="EIY251" s="383"/>
      <c r="EIZ251" s="383"/>
      <c r="EJA251" s="383"/>
      <c r="EJB251" s="383"/>
      <c r="EJC251" s="383"/>
      <c r="EJD251" s="383"/>
      <c r="EJE251" s="383"/>
      <c r="EJF251" s="383"/>
      <c r="EJG251" s="383"/>
      <c r="EJH251" s="383"/>
      <c r="EJI251" s="383"/>
      <c r="EJJ251" s="383"/>
      <c r="EJK251" s="383"/>
      <c r="EJL251" s="383"/>
      <c r="EJM251" s="383"/>
      <c r="EJN251" s="383"/>
      <c r="EJO251" s="383"/>
      <c r="EJP251" s="383"/>
      <c r="EJQ251" s="383"/>
      <c r="EJR251" s="383"/>
      <c r="EJS251" s="383"/>
      <c r="EJT251" s="383"/>
      <c r="EJU251" s="383"/>
      <c r="EJV251" s="383"/>
      <c r="EJW251" s="383"/>
      <c r="EJX251" s="383"/>
      <c r="EJY251" s="383"/>
      <c r="EJZ251" s="383"/>
      <c r="EKA251" s="383"/>
      <c r="EKB251" s="383"/>
      <c r="EKC251" s="383"/>
      <c r="EKD251" s="383"/>
      <c r="EKE251" s="383"/>
      <c r="EKF251" s="383"/>
      <c r="EKG251" s="383"/>
      <c r="EKH251" s="383"/>
      <c r="EKI251" s="383"/>
      <c r="EKJ251" s="383"/>
      <c r="EKK251" s="383"/>
      <c r="EKL251" s="383"/>
      <c r="EKM251" s="383"/>
      <c r="EKN251" s="383"/>
      <c r="EKO251" s="383"/>
      <c r="EKP251" s="383"/>
      <c r="EKQ251" s="383"/>
      <c r="EKR251" s="383"/>
      <c r="EKS251" s="383"/>
      <c r="EKT251" s="383"/>
      <c r="EKU251" s="383"/>
      <c r="EKV251" s="383"/>
      <c r="EKW251" s="383"/>
      <c r="EKX251" s="383"/>
      <c r="EKY251" s="383"/>
      <c r="EKZ251" s="383"/>
      <c r="ELA251" s="383"/>
      <c r="ELB251" s="383"/>
      <c r="ELC251" s="383"/>
      <c r="ELD251" s="383"/>
      <c r="ELE251" s="383"/>
      <c r="ELF251" s="383"/>
      <c r="ELG251" s="383"/>
      <c r="ELH251" s="383"/>
      <c r="ELI251" s="383"/>
      <c r="ELJ251" s="383"/>
      <c r="ELK251" s="383"/>
      <c r="ELL251" s="383"/>
      <c r="ELM251" s="383"/>
      <c r="ELN251" s="383"/>
      <c r="ELO251" s="383"/>
      <c r="ELP251" s="383"/>
      <c r="ELQ251" s="383"/>
      <c r="ELR251" s="383"/>
      <c r="ELS251" s="383"/>
      <c r="ELT251" s="383"/>
      <c r="ELU251" s="383"/>
      <c r="ELV251" s="383"/>
      <c r="ELW251" s="383"/>
      <c r="ELX251" s="383"/>
      <c r="ELY251" s="383"/>
      <c r="ELZ251" s="383"/>
      <c r="EMA251" s="383"/>
      <c r="EMB251" s="383"/>
      <c r="EMC251" s="383"/>
      <c r="EMD251" s="383"/>
      <c r="EME251" s="383"/>
      <c r="EMF251" s="383"/>
      <c r="EMG251" s="383"/>
      <c r="EMH251" s="383"/>
      <c r="EMI251" s="383"/>
      <c r="EMJ251" s="383"/>
      <c r="EMK251" s="383"/>
      <c r="EML251" s="383"/>
      <c r="EMM251" s="383"/>
      <c r="EMN251" s="383"/>
      <c r="EMO251" s="383"/>
      <c r="EMP251" s="383"/>
      <c r="EMQ251" s="383"/>
      <c r="EMR251" s="383"/>
      <c r="EMS251" s="383"/>
      <c r="EMT251" s="383"/>
      <c r="EMU251" s="383"/>
      <c r="EMV251" s="383"/>
      <c r="EMW251" s="383"/>
      <c r="EMX251" s="383"/>
      <c r="EMY251" s="383"/>
      <c r="EMZ251" s="383"/>
      <c r="ENA251" s="383"/>
      <c r="ENB251" s="383"/>
      <c r="ENC251" s="383"/>
      <c r="END251" s="383"/>
      <c r="ENE251" s="383"/>
      <c r="ENF251" s="383"/>
      <c r="ENG251" s="383"/>
      <c r="ENH251" s="383"/>
      <c r="ENI251" s="383"/>
      <c r="ENJ251" s="383"/>
      <c r="ENK251" s="383"/>
      <c r="ENL251" s="383"/>
      <c r="ENM251" s="383"/>
      <c r="ENN251" s="383"/>
      <c r="ENO251" s="383"/>
      <c r="ENP251" s="383"/>
      <c r="ENQ251" s="383"/>
      <c r="ENR251" s="383"/>
      <c r="ENS251" s="383"/>
      <c r="ENT251" s="383"/>
      <c r="ENU251" s="383"/>
      <c r="ENV251" s="383"/>
      <c r="ENW251" s="383"/>
      <c r="ENX251" s="383"/>
      <c r="ENY251" s="383"/>
      <c r="ENZ251" s="383"/>
      <c r="EOA251" s="383"/>
      <c r="EOB251" s="383"/>
      <c r="EOC251" s="383"/>
      <c r="EOD251" s="383"/>
      <c r="EOE251" s="383"/>
      <c r="EOF251" s="383"/>
      <c r="EOG251" s="383"/>
      <c r="EOH251" s="383"/>
      <c r="EOI251" s="383"/>
      <c r="EOJ251" s="383"/>
      <c r="EOK251" s="383"/>
      <c r="EOL251" s="383"/>
      <c r="EOM251" s="383"/>
      <c r="EON251" s="383"/>
      <c r="EOO251" s="383"/>
      <c r="EOP251" s="383"/>
      <c r="EOQ251" s="383"/>
      <c r="EOR251" s="383"/>
      <c r="EOS251" s="383"/>
      <c r="EOT251" s="383"/>
      <c r="EOU251" s="383"/>
      <c r="EOV251" s="383"/>
      <c r="EOW251" s="383"/>
      <c r="EOX251" s="383"/>
      <c r="EOY251" s="383"/>
      <c r="EOZ251" s="383"/>
      <c r="EPA251" s="383"/>
      <c r="EPB251" s="383"/>
      <c r="EPC251" s="383"/>
      <c r="EPD251" s="383"/>
      <c r="EPE251" s="383"/>
      <c r="EPF251" s="383"/>
      <c r="EPG251" s="383"/>
      <c r="EPH251" s="383"/>
      <c r="EPI251" s="383"/>
      <c r="EPJ251" s="383"/>
      <c r="EPK251" s="383"/>
      <c r="EPL251" s="383"/>
      <c r="EPM251" s="383"/>
      <c r="EPN251" s="383"/>
      <c r="EPO251" s="383"/>
      <c r="EPP251" s="383"/>
      <c r="EPQ251" s="383"/>
      <c r="EPR251" s="383"/>
      <c r="EPS251" s="383"/>
      <c r="EPT251" s="383"/>
      <c r="EPU251" s="383"/>
      <c r="EPV251" s="383"/>
      <c r="EPW251" s="383"/>
      <c r="EPX251" s="383"/>
      <c r="EPY251" s="383"/>
      <c r="EPZ251" s="383"/>
      <c r="EQA251" s="383"/>
      <c r="EQB251" s="383"/>
      <c r="EQC251" s="383"/>
      <c r="EQD251" s="383"/>
      <c r="EQE251" s="383"/>
      <c r="EQF251" s="383"/>
      <c r="EQG251" s="383"/>
      <c r="EQH251" s="383"/>
      <c r="EQI251" s="383"/>
      <c r="EQJ251" s="383"/>
      <c r="EQK251" s="383"/>
      <c r="EQL251" s="383"/>
      <c r="EQM251" s="383"/>
      <c r="EQN251" s="383"/>
      <c r="EQO251" s="383"/>
      <c r="EQP251" s="383"/>
      <c r="EQQ251" s="383"/>
      <c r="EQR251" s="383"/>
      <c r="EQS251" s="383"/>
      <c r="EQT251" s="383"/>
      <c r="EQU251" s="383"/>
      <c r="EQV251" s="383"/>
      <c r="EQW251" s="383"/>
      <c r="EQX251" s="383"/>
      <c r="EQY251" s="383"/>
      <c r="EQZ251" s="383"/>
      <c r="ERA251" s="383"/>
      <c r="ERB251" s="383"/>
      <c r="ERC251" s="383"/>
      <c r="ERD251" s="383"/>
      <c r="ERE251" s="383"/>
      <c r="ERF251" s="383"/>
      <c r="ERG251" s="383"/>
      <c r="ERH251" s="383"/>
      <c r="ERI251" s="383"/>
      <c r="ERJ251" s="383"/>
      <c r="ERK251" s="383"/>
      <c r="ERL251" s="383"/>
      <c r="ERM251" s="383"/>
      <c r="ERN251" s="383"/>
      <c r="ERO251" s="383"/>
      <c r="ERP251" s="383"/>
      <c r="ERQ251" s="383"/>
      <c r="ERR251" s="383"/>
      <c r="ERS251" s="383"/>
      <c r="ERT251" s="383"/>
      <c r="ERU251" s="383"/>
      <c r="ERV251" s="383"/>
      <c r="ERW251" s="383"/>
      <c r="ERX251" s="383"/>
      <c r="ERY251" s="383"/>
      <c r="ERZ251" s="383"/>
      <c r="ESA251" s="383"/>
      <c r="ESB251" s="383"/>
      <c r="ESC251" s="383"/>
      <c r="ESD251" s="383"/>
      <c r="ESE251" s="383"/>
      <c r="ESF251" s="383"/>
      <c r="ESG251" s="383"/>
      <c r="ESH251" s="383"/>
      <c r="ESI251" s="383"/>
      <c r="ESJ251" s="383"/>
      <c r="ESK251" s="383"/>
      <c r="ESL251" s="383"/>
      <c r="ESM251" s="383"/>
      <c r="ESN251" s="383"/>
      <c r="ESO251" s="383"/>
      <c r="ESP251" s="383"/>
      <c r="ESQ251" s="383"/>
      <c r="ESR251" s="383"/>
      <c r="ESS251" s="383"/>
      <c r="EST251" s="383"/>
      <c r="ESU251" s="383"/>
      <c r="ESV251" s="383"/>
      <c r="ESW251" s="383"/>
      <c r="ESX251" s="383"/>
      <c r="ESY251" s="383"/>
      <c r="ESZ251" s="383"/>
      <c r="ETA251" s="383"/>
      <c r="ETB251" s="383"/>
      <c r="ETC251" s="383"/>
      <c r="ETD251" s="383"/>
      <c r="ETE251" s="383"/>
      <c r="ETF251" s="383"/>
      <c r="ETG251" s="383"/>
      <c r="ETH251" s="383"/>
      <c r="ETI251" s="383"/>
      <c r="ETJ251" s="383"/>
      <c r="ETK251" s="383"/>
      <c r="ETL251" s="383"/>
      <c r="ETM251" s="383"/>
      <c r="ETN251" s="383"/>
      <c r="ETO251" s="383"/>
      <c r="ETP251" s="383"/>
      <c r="ETQ251" s="383"/>
      <c r="ETR251" s="383"/>
      <c r="ETS251" s="383"/>
      <c r="ETT251" s="383"/>
      <c r="ETU251" s="383"/>
      <c r="ETV251" s="383"/>
      <c r="ETW251" s="383"/>
      <c r="ETX251" s="383"/>
      <c r="ETY251" s="383"/>
      <c r="ETZ251" s="383"/>
      <c r="EUA251" s="383"/>
      <c r="EUB251" s="383"/>
      <c r="EUC251" s="383"/>
      <c r="EUD251" s="383"/>
      <c r="EUE251" s="383"/>
      <c r="EUF251" s="383"/>
      <c r="EUG251" s="383"/>
      <c r="EUH251" s="383"/>
      <c r="EUI251" s="383"/>
      <c r="EUJ251" s="383"/>
      <c r="EUK251" s="383"/>
      <c r="EUL251" s="383"/>
      <c r="EUM251" s="383"/>
      <c r="EUN251" s="383"/>
      <c r="EUO251" s="383"/>
      <c r="EUP251" s="383"/>
      <c r="EUQ251" s="383"/>
      <c r="EUR251" s="383"/>
      <c r="EUS251" s="383"/>
      <c r="EUT251" s="383"/>
      <c r="EUU251" s="383"/>
      <c r="EUV251" s="383"/>
      <c r="EUW251" s="383"/>
      <c r="EUX251" s="383"/>
      <c r="EUY251" s="383"/>
      <c r="EUZ251" s="383"/>
      <c r="EVA251" s="383"/>
      <c r="EVB251" s="383"/>
      <c r="EVC251" s="383"/>
      <c r="EVD251" s="383"/>
      <c r="EVE251" s="383"/>
      <c r="EVF251" s="383"/>
      <c r="EVG251" s="383"/>
      <c r="EVH251" s="383"/>
      <c r="EVI251" s="383"/>
      <c r="EVJ251" s="383"/>
      <c r="EVK251" s="383"/>
      <c r="EVL251" s="383"/>
      <c r="EVM251" s="383"/>
      <c r="EVN251" s="383"/>
      <c r="EVO251" s="383"/>
      <c r="EVP251" s="383"/>
      <c r="EVQ251" s="383"/>
      <c r="EVR251" s="383"/>
      <c r="EVS251" s="383"/>
      <c r="EVT251" s="383"/>
      <c r="EVU251" s="383"/>
      <c r="EVV251" s="383"/>
      <c r="EVW251" s="383"/>
      <c r="EVX251" s="383"/>
      <c r="EVY251" s="383"/>
      <c r="EVZ251" s="383"/>
      <c r="EWA251" s="383"/>
      <c r="EWB251" s="383"/>
      <c r="EWC251" s="383"/>
      <c r="EWD251" s="383"/>
      <c r="EWE251" s="383"/>
      <c r="EWF251" s="383"/>
      <c r="EWG251" s="383"/>
      <c r="EWH251" s="383"/>
      <c r="EWI251" s="383"/>
      <c r="EWJ251" s="383"/>
      <c r="EWK251" s="383"/>
      <c r="EWL251" s="383"/>
      <c r="EWM251" s="383"/>
      <c r="EWN251" s="383"/>
      <c r="EWO251" s="383"/>
      <c r="EWP251" s="383"/>
      <c r="EWQ251" s="383"/>
      <c r="EWR251" s="383"/>
      <c r="EWS251" s="383"/>
      <c r="EWT251" s="383"/>
      <c r="EWU251" s="383"/>
      <c r="EWV251" s="383"/>
      <c r="EWW251" s="383"/>
      <c r="EWX251" s="383"/>
      <c r="EWY251" s="383"/>
      <c r="EWZ251" s="383"/>
      <c r="EXA251" s="383"/>
      <c r="EXB251" s="383"/>
      <c r="EXC251" s="383"/>
      <c r="EXD251" s="383"/>
      <c r="EXE251" s="383"/>
      <c r="EXF251" s="383"/>
      <c r="EXG251" s="383"/>
      <c r="EXH251" s="383"/>
      <c r="EXI251" s="383"/>
      <c r="EXJ251" s="383"/>
      <c r="EXK251" s="383"/>
      <c r="EXL251" s="383"/>
      <c r="EXM251" s="383"/>
      <c r="EXN251" s="383"/>
      <c r="EXO251" s="383"/>
      <c r="EXP251" s="383"/>
      <c r="EXQ251" s="383"/>
      <c r="EXR251" s="383"/>
      <c r="EXS251" s="383"/>
      <c r="EXT251" s="383"/>
      <c r="EXU251" s="383"/>
      <c r="EXV251" s="383"/>
      <c r="EXW251" s="383"/>
      <c r="EXX251" s="383"/>
      <c r="EXY251" s="383"/>
      <c r="EXZ251" s="383"/>
      <c r="EYA251" s="383"/>
      <c r="EYB251" s="383"/>
      <c r="EYC251" s="383"/>
      <c r="EYD251" s="383"/>
      <c r="EYE251" s="383"/>
      <c r="EYF251" s="383"/>
      <c r="EYG251" s="383"/>
      <c r="EYH251" s="383"/>
      <c r="EYI251" s="383"/>
      <c r="EYJ251" s="383"/>
      <c r="EYK251" s="383"/>
      <c r="EYL251" s="383"/>
      <c r="EYM251" s="383"/>
      <c r="EYN251" s="383"/>
      <c r="EYO251" s="383"/>
      <c r="EYP251" s="383"/>
      <c r="EYQ251" s="383"/>
      <c r="EYR251" s="383"/>
      <c r="EYS251" s="383"/>
      <c r="EYT251" s="383"/>
      <c r="EYU251" s="383"/>
      <c r="EYV251" s="383"/>
      <c r="EYW251" s="383"/>
      <c r="EYX251" s="383"/>
      <c r="EYY251" s="383"/>
      <c r="EYZ251" s="383"/>
      <c r="EZA251" s="383"/>
      <c r="EZB251" s="383"/>
      <c r="EZC251" s="383"/>
      <c r="EZD251" s="383"/>
      <c r="EZE251" s="383"/>
      <c r="EZF251" s="383"/>
      <c r="EZG251" s="383"/>
      <c r="EZH251" s="383"/>
      <c r="EZI251" s="383"/>
      <c r="EZJ251" s="383"/>
      <c r="EZK251" s="383"/>
      <c r="EZL251" s="383"/>
      <c r="EZM251" s="383"/>
      <c r="EZN251" s="383"/>
      <c r="EZO251" s="383"/>
      <c r="EZP251" s="383"/>
      <c r="EZQ251" s="383"/>
      <c r="EZR251" s="383"/>
      <c r="EZS251" s="383"/>
      <c r="EZT251" s="383"/>
      <c r="EZU251" s="383"/>
      <c r="EZV251" s="383"/>
      <c r="EZW251" s="383"/>
      <c r="EZX251" s="383"/>
      <c r="EZY251" s="383"/>
      <c r="EZZ251" s="383"/>
      <c r="FAA251" s="383"/>
      <c r="FAB251" s="383"/>
      <c r="FAC251" s="383"/>
      <c r="FAD251" s="383"/>
      <c r="FAE251" s="383"/>
      <c r="FAF251" s="383"/>
      <c r="FAG251" s="383"/>
      <c r="FAH251" s="383"/>
      <c r="FAI251" s="383"/>
      <c r="FAJ251" s="383"/>
      <c r="FAK251" s="383"/>
      <c r="FAL251" s="383"/>
      <c r="FAM251" s="383"/>
      <c r="FAN251" s="383"/>
      <c r="FAO251" s="383"/>
      <c r="FAP251" s="383"/>
      <c r="FAQ251" s="383"/>
      <c r="FAR251" s="383"/>
      <c r="FAS251" s="383"/>
      <c r="FAT251" s="383"/>
      <c r="FAU251" s="383"/>
      <c r="FAV251" s="383"/>
      <c r="FAW251" s="383"/>
      <c r="FAX251" s="383"/>
      <c r="FAY251" s="383"/>
      <c r="FAZ251" s="383"/>
      <c r="FBA251" s="383"/>
      <c r="FBB251" s="383"/>
      <c r="FBC251" s="383"/>
      <c r="FBD251" s="383"/>
      <c r="FBE251" s="383"/>
      <c r="FBF251" s="383"/>
      <c r="FBG251" s="383"/>
      <c r="FBH251" s="383"/>
      <c r="FBI251" s="383"/>
      <c r="FBJ251" s="383"/>
      <c r="FBK251" s="383"/>
      <c r="FBL251" s="383"/>
      <c r="FBM251" s="383"/>
      <c r="FBN251" s="383"/>
      <c r="FBO251" s="383"/>
      <c r="FBP251" s="383"/>
      <c r="FBQ251" s="383"/>
      <c r="FBR251" s="383"/>
      <c r="FBS251" s="383"/>
      <c r="FBT251" s="383"/>
      <c r="FBU251" s="383"/>
      <c r="FBV251" s="383"/>
      <c r="FBW251" s="383"/>
      <c r="FBX251" s="383"/>
      <c r="FBY251" s="383"/>
      <c r="FBZ251" s="383"/>
      <c r="FCA251" s="383"/>
      <c r="FCB251" s="383"/>
      <c r="FCC251" s="383"/>
      <c r="FCD251" s="383"/>
      <c r="FCE251" s="383"/>
      <c r="FCF251" s="383"/>
      <c r="FCG251" s="383"/>
      <c r="FCH251" s="383"/>
      <c r="FCI251" s="383"/>
      <c r="FCJ251" s="383"/>
      <c r="FCK251" s="383"/>
      <c r="FCL251" s="383"/>
      <c r="FCM251" s="383"/>
      <c r="FCN251" s="383"/>
      <c r="FCO251" s="383"/>
      <c r="FCP251" s="383"/>
      <c r="FCQ251" s="383"/>
      <c r="FCR251" s="383"/>
      <c r="FCS251" s="383"/>
      <c r="FCT251" s="383"/>
      <c r="FCU251" s="383"/>
      <c r="FCV251" s="383"/>
      <c r="FCW251" s="383"/>
      <c r="FCX251" s="383"/>
      <c r="FCY251" s="383"/>
      <c r="FCZ251" s="383"/>
      <c r="FDA251" s="383"/>
      <c r="FDB251" s="383"/>
      <c r="FDC251" s="383"/>
      <c r="FDD251" s="383"/>
      <c r="FDE251" s="383"/>
      <c r="FDF251" s="383"/>
      <c r="FDG251" s="383"/>
      <c r="FDH251" s="383"/>
      <c r="FDI251" s="383"/>
      <c r="FDJ251" s="383"/>
      <c r="FDK251" s="383"/>
      <c r="FDL251" s="383"/>
      <c r="FDM251" s="383"/>
      <c r="FDN251" s="383"/>
      <c r="FDO251" s="383"/>
      <c r="FDP251" s="383"/>
      <c r="FDQ251" s="383"/>
      <c r="FDR251" s="383"/>
      <c r="FDS251" s="383"/>
      <c r="FDT251" s="383"/>
      <c r="FDU251" s="383"/>
      <c r="FDV251" s="383"/>
      <c r="FDW251" s="383"/>
      <c r="FDX251" s="383"/>
      <c r="FDY251" s="383"/>
      <c r="FDZ251" s="383"/>
      <c r="FEA251" s="383"/>
      <c r="FEB251" s="383"/>
      <c r="FEC251" s="383"/>
      <c r="FED251" s="383"/>
      <c r="FEE251" s="383"/>
      <c r="FEF251" s="383"/>
      <c r="FEG251" s="383"/>
      <c r="FEH251" s="383"/>
      <c r="FEI251" s="383"/>
      <c r="FEJ251" s="383"/>
      <c r="FEK251" s="383"/>
      <c r="FEL251" s="383"/>
      <c r="FEM251" s="383"/>
      <c r="FEN251" s="383"/>
      <c r="FEO251" s="383"/>
      <c r="FEP251" s="383"/>
      <c r="FEQ251" s="383"/>
      <c r="FER251" s="383"/>
      <c r="FES251" s="383"/>
      <c r="FET251" s="383"/>
      <c r="FEU251" s="383"/>
      <c r="FEV251" s="383"/>
      <c r="FEW251" s="383"/>
      <c r="FEX251" s="383"/>
      <c r="FEY251" s="383"/>
      <c r="FEZ251" s="383"/>
      <c r="FFA251" s="383"/>
      <c r="FFB251" s="383"/>
      <c r="FFC251" s="383"/>
      <c r="FFD251" s="383"/>
      <c r="FFE251" s="383"/>
      <c r="FFF251" s="383"/>
      <c r="FFG251" s="383"/>
      <c r="FFH251" s="383"/>
      <c r="FFI251" s="383"/>
      <c r="FFJ251" s="383"/>
      <c r="FFK251" s="383"/>
      <c r="FFL251" s="383"/>
      <c r="FFM251" s="383"/>
      <c r="FFN251" s="383"/>
      <c r="FFO251" s="383"/>
      <c r="FFP251" s="383"/>
      <c r="FFQ251" s="383"/>
      <c r="FFR251" s="383"/>
      <c r="FFS251" s="383"/>
      <c r="FFT251" s="383"/>
      <c r="FFU251" s="383"/>
      <c r="FFV251" s="383"/>
      <c r="FFW251" s="383"/>
      <c r="FFX251" s="383"/>
      <c r="FFY251" s="383"/>
      <c r="FFZ251" s="383"/>
      <c r="FGA251" s="383"/>
      <c r="FGB251" s="383"/>
      <c r="FGC251" s="383"/>
      <c r="FGD251" s="383"/>
      <c r="FGE251" s="383"/>
      <c r="FGF251" s="383"/>
      <c r="FGG251" s="383"/>
      <c r="FGH251" s="383"/>
      <c r="FGI251" s="383"/>
      <c r="FGJ251" s="383"/>
      <c r="FGK251" s="383"/>
      <c r="FGL251" s="383"/>
      <c r="FGM251" s="383"/>
      <c r="FGN251" s="383"/>
      <c r="FGO251" s="383"/>
      <c r="FGP251" s="383"/>
      <c r="FGQ251" s="383"/>
      <c r="FGR251" s="383"/>
      <c r="FGS251" s="383"/>
      <c r="FGT251" s="383"/>
      <c r="FGU251" s="383"/>
      <c r="FGV251" s="383"/>
      <c r="FGW251" s="383"/>
      <c r="FGX251" s="383"/>
      <c r="FGY251" s="383"/>
      <c r="FGZ251" s="383"/>
      <c r="FHA251" s="383"/>
      <c r="FHB251" s="383"/>
      <c r="FHC251" s="383"/>
      <c r="FHD251" s="383"/>
      <c r="FHE251" s="383"/>
      <c r="FHF251" s="383"/>
      <c r="FHG251" s="383"/>
      <c r="FHH251" s="383"/>
      <c r="FHI251" s="383"/>
      <c r="FHJ251" s="383"/>
      <c r="FHK251" s="383"/>
      <c r="FHL251" s="383"/>
      <c r="FHM251" s="383"/>
      <c r="FHN251" s="383"/>
      <c r="FHO251" s="383"/>
      <c r="FHP251" s="383"/>
      <c r="FHQ251" s="383"/>
      <c r="FHR251" s="383"/>
      <c r="FHS251" s="383"/>
      <c r="FHT251" s="383"/>
      <c r="FHU251" s="383"/>
      <c r="FHV251" s="383"/>
      <c r="FHW251" s="383"/>
      <c r="FHX251" s="383"/>
      <c r="FHY251" s="383"/>
      <c r="FHZ251" s="383"/>
      <c r="FIA251" s="383"/>
      <c r="FIB251" s="383"/>
      <c r="FIC251" s="383"/>
      <c r="FID251" s="383"/>
      <c r="FIE251" s="383"/>
      <c r="FIF251" s="383"/>
      <c r="FIG251" s="383"/>
      <c r="FIH251" s="383"/>
      <c r="FII251" s="383"/>
      <c r="FIJ251" s="383"/>
      <c r="FIK251" s="383"/>
      <c r="FIL251" s="383"/>
      <c r="FIM251" s="383"/>
      <c r="FIN251" s="383"/>
      <c r="FIO251" s="383"/>
      <c r="FIP251" s="383"/>
      <c r="FIQ251" s="383"/>
      <c r="FIR251" s="383"/>
      <c r="FIS251" s="383"/>
      <c r="FIT251" s="383"/>
      <c r="FIU251" s="383"/>
      <c r="FIV251" s="383"/>
      <c r="FIW251" s="383"/>
      <c r="FIX251" s="383"/>
      <c r="FIY251" s="383"/>
      <c r="FIZ251" s="383"/>
      <c r="FJA251" s="383"/>
      <c r="FJB251" s="383"/>
      <c r="FJC251" s="383"/>
      <c r="FJD251" s="383"/>
      <c r="FJE251" s="383"/>
      <c r="FJF251" s="383"/>
      <c r="FJG251" s="383"/>
      <c r="FJH251" s="383"/>
      <c r="FJI251" s="383"/>
      <c r="FJJ251" s="383"/>
      <c r="FJK251" s="383"/>
      <c r="FJL251" s="383"/>
      <c r="FJM251" s="383"/>
      <c r="FJN251" s="383"/>
      <c r="FJO251" s="383"/>
      <c r="FJP251" s="383"/>
      <c r="FJQ251" s="383"/>
      <c r="FJR251" s="383"/>
      <c r="FJS251" s="383"/>
      <c r="FJT251" s="383"/>
      <c r="FJU251" s="383"/>
      <c r="FJV251" s="383"/>
      <c r="FJW251" s="383"/>
      <c r="FJX251" s="383"/>
      <c r="FJY251" s="383"/>
      <c r="FJZ251" s="383"/>
      <c r="FKA251" s="383"/>
      <c r="FKB251" s="383"/>
      <c r="FKC251" s="383"/>
      <c r="FKD251" s="383"/>
      <c r="FKE251" s="383"/>
      <c r="FKF251" s="383"/>
      <c r="FKG251" s="383"/>
      <c r="FKH251" s="383"/>
      <c r="FKI251" s="383"/>
      <c r="FKJ251" s="383"/>
      <c r="FKK251" s="383"/>
      <c r="FKL251" s="383"/>
      <c r="FKM251" s="383"/>
      <c r="FKN251" s="383"/>
      <c r="FKO251" s="383"/>
      <c r="FKP251" s="383"/>
      <c r="FKQ251" s="383"/>
      <c r="FKR251" s="383"/>
      <c r="FKS251" s="383"/>
      <c r="FKT251" s="383"/>
      <c r="FKU251" s="383"/>
      <c r="FKV251" s="383"/>
      <c r="FKW251" s="383"/>
      <c r="FKX251" s="383"/>
      <c r="FKY251" s="383"/>
      <c r="FKZ251" s="383"/>
      <c r="FLA251" s="383"/>
      <c r="FLB251" s="383"/>
      <c r="FLC251" s="383"/>
      <c r="FLD251" s="383"/>
      <c r="FLE251" s="383"/>
      <c r="FLF251" s="383"/>
      <c r="FLG251" s="383"/>
      <c r="FLH251" s="383"/>
      <c r="FLI251" s="383"/>
      <c r="FLJ251" s="383"/>
      <c r="FLK251" s="383"/>
      <c r="FLL251" s="383"/>
      <c r="FLM251" s="383"/>
      <c r="FLN251" s="383"/>
      <c r="FLO251" s="383"/>
      <c r="FLP251" s="383"/>
      <c r="FLQ251" s="383"/>
      <c r="FLR251" s="383"/>
      <c r="FLS251" s="383"/>
      <c r="FLT251" s="383"/>
      <c r="FLU251" s="383"/>
      <c r="FLV251" s="383"/>
      <c r="FLW251" s="383"/>
      <c r="FLX251" s="383"/>
      <c r="FLY251" s="383"/>
      <c r="FLZ251" s="383"/>
      <c r="FMA251" s="383"/>
      <c r="FMB251" s="383"/>
      <c r="FMC251" s="383"/>
      <c r="FMD251" s="383"/>
      <c r="FME251" s="383"/>
      <c r="FMF251" s="383"/>
      <c r="FMG251" s="383"/>
      <c r="FMH251" s="383"/>
      <c r="FMI251" s="383"/>
      <c r="FMJ251" s="383"/>
      <c r="FMK251" s="383"/>
      <c r="FML251" s="383"/>
      <c r="FMM251" s="383"/>
      <c r="FMN251" s="383"/>
      <c r="FMO251" s="383"/>
      <c r="FMP251" s="383"/>
      <c r="FMQ251" s="383"/>
      <c r="FMR251" s="383"/>
      <c r="FMS251" s="383"/>
      <c r="FMT251" s="383"/>
      <c r="FMU251" s="383"/>
      <c r="FMV251" s="383"/>
      <c r="FMW251" s="383"/>
      <c r="FMX251" s="383"/>
      <c r="FMY251" s="383"/>
      <c r="FMZ251" s="383"/>
      <c r="FNA251" s="383"/>
      <c r="FNB251" s="383"/>
      <c r="FNC251" s="383"/>
      <c r="FND251" s="383"/>
      <c r="FNE251" s="383"/>
      <c r="FNF251" s="383"/>
      <c r="FNG251" s="383"/>
      <c r="FNH251" s="383"/>
      <c r="FNI251" s="383"/>
      <c r="FNJ251" s="383"/>
      <c r="FNK251" s="383"/>
      <c r="FNL251" s="383"/>
      <c r="FNM251" s="383"/>
      <c r="FNN251" s="383"/>
      <c r="FNO251" s="383"/>
      <c r="FNP251" s="383"/>
      <c r="FNQ251" s="383"/>
      <c r="FNR251" s="383"/>
      <c r="FNS251" s="383"/>
      <c r="FNT251" s="383"/>
      <c r="FNU251" s="383"/>
      <c r="FNV251" s="383"/>
      <c r="FNW251" s="383"/>
      <c r="FNX251" s="383"/>
      <c r="FNY251" s="383"/>
      <c r="FNZ251" s="383"/>
      <c r="FOA251" s="383"/>
      <c r="FOB251" s="383"/>
      <c r="FOC251" s="383"/>
      <c r="FOD251" s="383"/>
      <c r="FOE251" s="383"/>
      <c r="FOF251" s="383"/>
      <c r="FOG251" s="383"/>
      <c r="FOH251" s="383"/>
      <c r="FOI251" s="383"/>
      <c r="FOJ251" s="383"/>
      <c r="FOK251" s="383"/>
      <c r="FOL251" s="383"/>
      <c r="FOM251" s="383"/>
      <c r="FON251" s="383"/>
      <c r="FOO251" s="383"/>
      <c r="FOP251" s="383"/>
      <c r="FOQ251" s="383"/>
      <c r="FOR251" s="383"/>
      <c r="FOS251" s="383"/>
      <c r="FOT251" s="383"/>
      <c r="FOU251" s="383"/>
      <c r="FOV251" s="383"/>
      <c r="FOW251" s="383"/>
      <c r="FOX251" s="383"/>
      <c r="FOY251" s="383"/>
      <c r="FOZ251" s="383"/>
      <c r="FPA251" s="383"/>
      <c r="FPB251" s="383"/>
      <c r="FPC251" s="383"/>
      <c r="FPD251" s="383"/>
      <c r="FPE251" s="383"/>
      <c r="FPF251" s="383"/>
      <c r="FPG251" s="383"/>
      <c r="FPH251" s="383"/>
      <c r="FPI251" s="383"/>
      <c r="FPJ251" s="383"/>
      <c r="FPK251" s="383"/>
      <c r="FPL251" s="383"/>
      <c r="FPM251" s="383"/>
      <c r="FPN251" s="383"/>
      <c r="FPO251" s="383"/>
      <c r="FPP251" s="383"/>
      <c r="FPQ251" s="383"/>
      <c r="FPR251" s="383"/>
      <c r="FPS251" s="383"/>
      <c r="FPT251" s="383"/>
      <c r="FPU251" s="383"/>
      <c r="FPV251" s="383"/>
      <c r="FPW251" s="383"/>
      <c r="FPX251" s="383"/>
      <c r="FPY251" s="383"/>
      <c r="FPZ251" s="383"/>
      <c r="FQA251" s="383"/>
      <c r="FQB251" s="383"/>
      <c r="FQC251" s="383"/>
      <c r="FQD251" s="383"/>
      <c r="FQE251" s="383"/>
      <c r="FQF251" s="383"/>
      <c r="FQG251" s="383"/>
      <c r="FQH251" s="383"/>
      <c r="FQI251" s="383"/>
      <c r="FQJ251" s="383"/>
      <c r="FQK251" s="383"/>
      <c r="FQL251" s="383"/>
      <c r="FQM251" s="383"/>
      <c r="FQN251" s="383"/>
      <c r="FQO251" s="383"/>
      <c r="FQP251" s="383"/>
      <c r="FQQ251" s="383"/>
      <c r="FQR251" s="383"/>
      <c r="FQS251" s="383"/>
      <c r="FQT251" s="383"/>
      <c r="FQU251" s="383"/>
      <c r="FQV251" s="383"/>
      <c r="FQW251" s="383"/>
      <c r="FQX251" s="383"/>
      <c r="FQY251" s="383"/>
      <c r="FQZ251" s="383"/>
      <c r="FRA251" s="383"/>
      <c r="FRB251" s="383"/>
      <c r="FRC251" s="383"/>
      <c r="FRD251" s="383"/>
      <c r="FRE251" s="383"/>
      <c r="FRF251" s="383"/>
      <c r="FRG251" s="383"/>
      <c r="FRH251" s="383"/>
      <c r="FRI251" s="383"/>
      <c r="FRJ251" s="383"/>
      <c r="FRK251" s="383"/>
      <c r="FRL251" s="383"/>
      <c r="FRM251" s="383"/>
      <c r="FRN251" s="383"/>
      <c r="FRO251" s="383"/>
      <c r="FRP251" s="383"/>
      <c r="FRQ251" s="383"/>
      <c r="FRR251" s="383"/>
      <c r="FRS251" s="383"/>
      <c r="FRT251" s="383"/>
      <c r="FRU251" s="383"/>
      <c r="FRV251" s="383"/>
      <c r="FRW251" s="383"/>
      <c r="FRX251" s="383"/>
      <c r="FRY251" s="383"/>
      <c r="FRZ251" s="383"/>
      <c r="FSA251" s="383"/>
      <c r="FSB251" s="383"/>
      <c r="FSC251" s="383"/>
      <c r="FSD251" s="383"/>
      <c r="FSE251" s="383"/>
      <c r="FSF251" s="383"/>
      <c r="FSG251" s="383"/>
      <c r="FSH251" s="383"/>
      <c r="FSI251" s="383"/>
      <c r="FSJ251" s="383"/>
      <c r="FSK251" s="383"/>
      <c r="FSL251" s="383"/>
      <c r="FSM251" s="383"/>
      <c r="FSN251" s="383"/>
      <c r="FSO251" s="383"/>
      <c r="FSP251" s="383"/>
      <c r="FSQ251" s="383"/>
      <c r="FSR251" s="383"/>
      <c r="FSS251" s="383"/>
      <c r="FST251" s="383"/>
      <c r="FSU251" s="383"/>
      <c r="FSV251" s="383"/>
      <c r="FSW251" s="383"/>
      <c r="FSX251" s="383"/>
      <c r="FSY251" s="383"/>
      <c r="FSZ251" s="383"/>
      <c r="FTA251" s="383"/>
      <c r="FTB251" s="383"/>
      <c r="FTC251" s="383"/>
      <c r="FTD251" s="383"/>
      <c r="FTE251" s="383"/>
      <c r="FTF251" s="383"/>
      <c r="FTG251" s="383"/>
      <c r="FTH251" s="383"/>
      <c r="FTI251" s="383"/>
      <c r="FTJ251" s="383"/>
      <c r="FTK251" s="383"/>
      <c r="FTL251" s="383"/>
      <c r="FTM251" s="383"/>
      <c r="FTN251" s="383"/>
      <c r="FTO251" s="383"/>
      <c r="FTP251" s="383"/>
      <c r="FTQ251" s="383"/>
      <c r="FTR251" s="383"/>
      <c r="FTS251" s="383"/>
      <c r="FTT251" s="383"/>
      <c r="FTU251" s="383"/>
      <c r="FTV251" s="383"/>
      <c r="FTW251" s="383"/>
      <c r="FTX251" s="383"/>
      <c r="FTY251" s="383"/>
      <c r="FTZ251" s="383"/>
      <c r="FUA251" s="383"/>
      <c r="FUB251" s="383"/>
      <c r="FUC251" s="383"/>
      <c r="FUD251" s="383"/>
      <c r="FUE251" s="383"/>
      <c r="FUF251" s="383"/>
      <c r="FUG251" s="383"/>
      <c r="FUH251" s="383"/>
      <c r="FUI251" s="383"/>
      <c r="FUJ251" s="383"/>
      <c r="FUK251" s="383"/>
      <c r="FUL251" s="383"/>
      <c r="FUM251" s="383"/>
      <c r="FUN251" s="383"/>
      <c r="FUO251" s="383"/>
      <c r="FUP251" s="383"/>
      <c r="FUQ251" s="383"/>
      <c r="FUR251" s="383"/>
      <c r="FUS251" s="383"/>
      <c r="FUT251" s="383"/>
      <c r="FUU251" s="383"/>
      <c r="FUV251" s="383"/>
      <c r="FUW251" s="383"/>
      <c r="FUX251" s="383"/>
      <c r="FUY251" s="383"/>
      <c r="FUZ251" s="383"/>
      <c r="FVA251" s="383"/>
      <c r="FVB251" s="383"/>
      <c r="FVC251" s="383"/>
      <c r="FVD251" s="383"/>
      <c r="FVE251" s="383"/>
      <c r="FVF251" s="383"/>
      <c r="FVG251" s="383"/>
      <c r="FVH251" s="383"/>
      <c r="FVI251" s="383"/>
      <c r="FVJ251" s="383"/>
      <c r="FVK251" s="383"/>
      <c r="FVL251" s="383"/>
      <c r="FVM251" s="383"/>
      <c r="FVN251" s="383"/>
      <c r="FVO251" s="383"/>
      <c r="FVP251" s="383"/>
      <c r="FVQ251" s="383"/>
      <c r="FVR251" s="383"/>
      <c r="FVS251" s="383"/>
      <c r="FVT251" s="383"/>
      <c r="FVU251" s="383"/>
      <c r="FVV251" s="383"/>
      <c r="FVW251" s="383"/>
      <c r="FVX251" s="383"/>
      <c r="FVY251" s="383"/>
      <c r="FVZ251" s="383"/>
      <c r="FWA251" s="383"/>
      <c r="FWB251" s="383"/>
      <c r="FWC251" s="383"/>
      <c r="FWD251" s="383"/>
      <c r="FWE251" s="383"/>
      <c r="FWF251" s="383"/>
      <c r="FWG251" s="383"/>
      <c r="FWH251" s="383"/>
      <c r="FWI251" s="383"/>
      <c r="FWJ251" s="383"/>
      <c r="FWK251" s="383"/>
      <c r="FWL251" s="383"/>
      <c r="FWM251" s="383"/>
      <c r="FWN251" s="383"/>
      <c r="FWO251" s="383"/>
      <c r="FWP251" s="383"/>
      <c r="FWQ251" s="383"/>
      <c r="FWR251" s="383"/>
      <c r="FWS251" s="383"/>
      <c r="FWT251" s="383"/>
      <c r="FWU251" s="383"/>
      <c r="FWV251" s="383"/>
      <c r="FWW251" s="383"/>
      <c r="FWX251" s="383"/>
      <c r="FWY251" s="383"/>
      <c r="FWZ251" s="383"/>
      <c r="FXA251" s="383"/>
      <c r="FXB251" s="383"/>
      <c r="FXC251" s="383"/>
      <c r="FXD251" s="383"/>
      <c r="FXE251" s="383"/>
      <c r="FXF251" s="383"/>
      <c r="FXG251" s="383"/>
      <c r="FXH251" s="383"/>
      <c r="FXI251" s="383"/>
      <c r="FXJ251" s="383"/>
      <c r="FXK251" s="383"/>
      <c r="FXL251" s="383"/>
      <c r="FXM251" s="383"/>
      <c r="FXN251" s="383"/>
      <c r="FXO251" s="383"/>
      <c r="FXP251" s="383"/>
      <c r="FXQ251" s="383"/>
      <c r="FXR251" s="383"/>
      <c r="FXS251" s="383"/>
      <c r="FXT251" s="383"/>
      <c r="FXU251" s="383"/>
      <c r="FXV251" s="383"/>
      <c r="FXW251" s="383"/>
      <c r="FXX251" s="383"/>
      <c r="FXY251" s="383"/>
      <c r="FXZ251" s="383"/>
      <c r="FYA251" s="383"/>
      <c r="FYB251" s="383"/>
      <c r="FYC251" s="383"/>
      <c r="FYD251" s="383"/>
      <c r="FYE251" s="383"/>
      <c r="FYF251" s="383"/>
      <c r="FYG251" s="383"/>
      <c r="FYH251" s="383"/>
      <c r="FYI251" s="383"/>
      <c r="FYJ251" s="383"/>
      <c r="FYK251" s="383"/>
      <c r="FYL251" s="383"/>
      <c r="FYM251" s="383"/>
      <c r="FYN251" s="383"/>
      <c r="FYO251" s="383"/>
      <c r="FYP251" s="383"/>
      <c r="FYQ251" s="383"/>
      <c r="FYR251" s="383"/>
      <c r="FYS251" s="383"/>
      <c r="FYT251" s="383"/>
      <c r="FYU251" s="383"/>
      <c r="FYV251" s="383"/>
      <c r="FYW251" s="383"/>
      <c r="FYX251" s="383"/>
      <c r="FYY251" s="383"/>
      <c r="FYZ251" s="383"/>
      <c r="FZA251" s="383"/>
      <c r="FZB251" s="383"/>
      <c r="FZC251" s="383"/>
      <c r="FZD251" s="383"/>
      <c r="FZE251" s="383"/>
      <c r="FZF251" s="383"/>
      <c r="FZG251" s="383"/>
      <c r="FZH251" s="383"/>
      <c r="FZI251" s="383"/>
      <c r="FZJ251" s="383"/>
      <c r="FZK251" s="383"/>
      <c r="FZL251" s="383"/>
      <c r="FZM251" s="383"/>
      <c r="FZN251" s="383"/>
      <c r="FZO251" s="383"/>
      <c r="FZP251" s="383"/>
      <c r="FZQ251" s="383"/>
      <c r="FZR251" s="383"/>
      <c r="FZS251" s="383"/>
      <c r="FZT251" s="383"/>
      <c r="FZU251" s="383"/>
      <c r="FZV251" s="383"/>
      <c r="FZW251" s="383"/>
      <c r="FZX251" s="383"/>
      <c r="FZY251" s="383"/>
      <c r="FZZ251" s="383"/>
      <c r="GAA251" s="383"/>
      <c r="GAB251" s="383"/>
      <c r="GAC251" s="383"/>
      <c r="GAD251" s="383"/>
      <c r="GAE251" s="383"/>
      <c r="GAF251" s="383"/>
      <c r="GAG251" s="383"/>
      <c r="GAH251" s="383"/>
      <c r="GAI251" s="383"/>
      <c r="GAJ251" s="383"/>
      <c r="GAK251" s="383"/>
      <c r="GAL251" s="383"/>
      <c r="GAM251" s="383"/>
      <c r="GAN251" s="383"/>
      <c r="GAO251" s="383"/>
      <c r="GAP251" s="383"/>
      <c r="GAQ251" s="383"/>
      <c r="GAR251" s="383"/>
      <c r="GAS251" s="383"/>
      <c r="GAT251" s="383"/>
      <c r="GAU251" s="383"/>
      <c r="GAV251" s="383"/>
      <c r="GAW251" s="383"/>
      <c r="GAX251" s="383"/>
      <c r="GAY251" s="383"/>
      <c r="GAZ251" s="383"/>
      <c r="GBA251" s="383"/>
      <c r="GBB251" s="383"/>
      <c r="GBC251" s="383"/>
      <c r="GBD251" s="383"/>
      <c r="GBE251" s="383"/>
      <c r="GBF251" s="383"/>
      <c r="GBG251" s="383"/>
      <c r="GBH251" s="383"/>
      <c r="GBI251" s="383"/>
      <c r="GBJ251" s="383"/>
      <c r="GBK251" s="383"/>
      <c r="GBL251" s="383"/>
      <c r="GBM251" s="383"/>
      <c r="GBN251" s="383"/>
      <c r="GBO251" s="383"/>
      <c r="GBP251" s="383"/>
      <c r="GBQ251" s="383"/>
      <c r="GBR251" s="383"/>
      <c r="GBS251" s="383"/>
      <c r="GBT251" s="383"/>
      <c r="GBU251" s="383"/>
      <c r="GBV251" s="383"/>
      <c r="GBW251" s="383"/>
      <c r="GBX251" s="383"/>
      <c r="GBY251" s="383"/>
      <c r="GBZ251" s="383"/>
      <c r="GCA251" s="383"/>
      <c r="GCB251" s="383"/>
      <c r="GCC251" s="383"/>
      <c r="GCD251" s="383"/>
      <c r="GCE251" s="383"/>
      <c r="GCF251" s="383"/>
      <c r="GCG251" s="383"/>
      <c r="GCH251" s="383"/>
      <c r="GCI251" s="383"/>
      <c r="GCJ251" s="383"/>
      <c r="GCK251" s="383"/>
      <c r="GCL251" s="383"/>
      <c r="GCM251" s="383"/>
      <c r="GCN251" s="383"/>
      <c r="GCO251" s="383"/>
      <c r="GCP251" s="383"/>
      <c r="GCQ251" s="383"/>
      <c r="GCR251" s="383"/>
      <c r="GCS251" s="383"/>
      <c r="GCT251" s="383"/>
      <c r="GCU251" s="383"/>
      <c r="GCV251" s="383"/>
      <c r="GCW251" s="383"/>
      <c r="GCX251" s="383"/>
      <c r="GCY251" s="383"/>
      <c r="GCZ251" s="383"/>
      <c r="GDA251" s="383"/>
      <c r="GDB251" s="383"/>
      <c r="GDC251" s="383"/>
      <c r="GDD251" s="383"/>
      <c r="GDE251" s="383"/>
      <c r="GDF251" s="383"/>
      <c r="GDG251" s="383"/>
      <c r="GDH251" s="383"/>
      <c r="GDI251" s="383"/>
      <c r="GDJ251" s="383"/>
      <c r="GDK251" s="383"/>
      <c r="GDL251" s="383"/>
      <c r="GDM251" s="383"/>
      <c r="GDN251" s="383"/>
      <c r="GDO251" s="383"/>
      <c r="GDP251" s="383"/>
      <c r="GDQ251" s="383"/>
      <c r="GDR251" s="383"/>
      <c r="GDS251" s="383"/>
      <c r="GDT251" s="383"/>
      <c r="GDU251" s="383"/>
      <c r="GDV251" s="383"/>
      <c r="GDW251" s="383"/>
      <c r="GDX251" s="383"/>
      <c r="GDY251" s="383"/>
      <c r="GDZ251" s="383"/>
      <c r="GEA251" s="383"/>
      <c r="GEB251" s="383"/>
      <c r="GEC251" s="383"/>
      <c r="GED251" s="383"/>
      <c r="GEE251" s="383"/>
      <c r="GEF251" s="383"/>
      <c r="GEG251" s="383"/>
      <c r="GEH251" s="383"/>
      <c r="GEI251" s="383"/>
      <c r="GEJ251" s="383"/>
      <c r="GEK251" s="383"/>
      <c r="GEL251" s="383"/>
      <c r="GEM251" s="383"/>
      <c r="GEN251" s="383"/>
      <c r="GEO251" s="383"/>
      <c r="GEP251" s="383"/>
      <c r="GEQ251" s="383"/>
      <c r="GER251" s="383"/>
      <c r="GES251" s="383"/>
      <c r="GET251" s="383"/>
      <c r="GEU251" s="383"/>
      <c r="GEV251" s="383"/>
      <c r="GEW251" s="383"/>
      <c r="GEX251" s="383"/>
      <c r="GEY251" s="383"/>
      <c r="GEZ251" s="383"/>
      <c r="GFA251" s="383"/>
      <c r="GFB251" s="383"/>
      <c r="GFC251" s="383"/>
      <c r="GFD251" s="383"/>
      <c r="GFE251" s="383"/>
      <c r="GFF251" s="383"/>
      <c r="GFG251" s="383"/>
      <c r="GFH251" s="383"/>
      <c r="GFI251" s="383"/>
      <c r="GFJ251" s="383"/>
      <c r="GFK251" s="383"/>
      <c r="GFL251" s="383"/>
      <c r="GFM251" s="383"/>
      <c r="GFN251" s="383"/>
      <c r="GFO251" s="383"/>
      <c r="GFP251" s="383"/>
      <c r="GFQ251" s="383"/>
      <c r="GFR251" s="383"/>
      <c r="GFS251" s="383"/>
      <c r="GFT251" s="383"/>
      <c r="GFU251" s="383"/>
      <c r="GFV251" s="383"/>
      <c r="GFW251" s="383"/>
      <c r="GFX251" s="383"/>
      <c r="GFY251" s="383"/>
      <c r="GFZ251" s="383"/>
      <c r="GGA251" s="383"/>
      <c r="GGB251" s="383"/>
      <c r="GGC251" s="383"/>
      <c r="GGD251" s="383"/>
      <c r="GGE251" s="383"/>
      <c r="GGF251" s="383"/>
      <c r="GGG251" s="383"/>
      <c r="GGH251" s="383"/>
      <c r="GGI251" s="383"/>
      <c r="GGJ251" s="383"/>
      <c r="GGK251" s="383"/>
      <c r="GGL251" s="383"/>
      <c r="GGM251" s="383"/>
      <c r="GGN251" s="383"/>
      <c r="GGO251" s="383"/>
      <c r="GGP251" s="383"/>
      <c r="GGQ251" s="383"/>
      <c r="GGR251" s="383"/>
      <c r="GGS251" s="383"/>
      <c r="GGT251" s="383"/>
      <c r="GGU251" s="383"/>
      <c r="GGV251" s="383"/>
      <c r="GGW251" s="383"/>
      <c r="GGX251" s="383"/>
      <c r="GGY251" s="383"/>
      <c r="GGZ251" s="383"/>
      <c r="GHA251" s="383"/>
      <c r="GHB251" s="383"/>
      <c r="GHC251" s="383"/>
      <c r="GHD251" s="383"/>
      <c r="GHE251" s="383"/>
      <c r="GHF251" s="383"/>
      <c r="GHG251" s="383"/>
      <c r="GHH251" s="383"/>
      <c r="GHI251" s="383"/>
      <c r="GHJ251" s="383"/>
      <c r="GHK251" s="383"/>
      <c r="GHL251" s="383"/>
      <c r="GHM251" s="383"/>
      <c r="GHN251" s="383"/>
      <c r="GHO251" s="383"/>
      <c r="GHP251" s="383"/>
      <c r="GHQ251" s="383"/>
      <c r="GHR251" s="383"/>
      <c r="GHS251" s="383"/>
      <c r="GHT251" s="383"/>
      <c r="GHU251" s="383"/>
      <c r="GHV251" s="383"/>
      <c r="GHW251" s="383"/>
      <c r="GHX251" s="383"/>
      <c r="GHY251" s="383"/>
      <c r="GHZ251" s="383"/>
      <c r="GIA251" s="383"/>
      <c r="GIB251" s="383"/>
      <c r="GIC251" s="383"/>
      <c r="GID251" s="383"/>
      <c r="GIE251" s="383"/>
      <c r="GIF251" s="383"/>
      <c r="GIG251" s="383"/>
      <c r="GIH251" s="383"/>
      <c r="GII251" s="383"/>
      <c r="GIJ251" s="383"/>
      <c r="GIK251" s="383"/>
      <c r="GIL251" s="383"/>
      <c r="GIM251" s="383"/>
      <c r="GIN251" s="383"/>
      <c r="GIO251" s="383"/>
      <c r="GIP251" s="383"/>
      <c r="GIQ251" s="383"/>
      <c r="GIR251" s="383"/>
      <c r="GIS251" s="383"/>
      <c r="GIT251" s="383"/>
      <c r="GIU251" s="383"/>
      <c r="GIV251" s="383"/>
      <c r="GIW251" s="383"/>
      <c r="GIX251" s="383"/>
      <c r="GIY251" s="383"/>
      <c r="GIZ251" s="383"/>
      <c r="GJA251" s="383"/>
      <c r="GJB251" s="383"/>
      <c r="GJC251" s="383"/>
      <c r="GJD251" s="383"/>
      <c r="GJE251" s="383"/>
      <c r="GJF251" s="383"/>
      <c r="GJG251" s="383"/>
      <c r="GJH251" s="383"/>
      <c r="GJI251" s="383"/>
      <c r="GJJ251" s="383"/>
      <c r="GJK251" s="383"/>
      <c r="GJL251" s="383"/>
      <c r="GJM251" s="383"/>
      <c r="GJN251" s="383"/>
      <c r="GJO251" s="383"/>
      <c r="GJP251" s="383"/>
      <c r="GJQ251" s="383"/>
      <c r="GJR251" s="383"/>
      <c r="GJS251" s="383"/>
      <c r="GJT251" s="383"/>
      <c r="GJU251" s="383"/>
      <c r="GJV251" s="383"/>
      <c r="GJW251" s="383"/>
      <c r="GJX251" s="383"/>
      <c r="GJY251" s="383"/>
      <c r="GJZ251" s="383"/>
      <c r="GKA251" s="383"/>
      <c r="GKB251" s="383"/>
      <c r="GKC251" s="383"/>
      <c r="GKD251" s="383"/>
      <c r="GKE251" s="383"/>
      <c r="GKF251" s="383"/>
      <c r="GKG251" s="383"/>
      <c r="GKH251" s="383"/>
      <c r="GKI251" s="383"/>
      <c r="GKJ251" s="383"/>
      <c r="GKK251" s="383"/>
      <c r="GKL251" s="383"/>
      <c r="GKM251" s="383"/>
      <c r="GKN251" s="383"/>
      <c r="GKO251" s="383"/>
      <c r="GKP251" s="383"/>
      <c r="GKQ251" s="383"/>
      <c r="GKR251" s="383"/>
      <c r="GKS251" s="383"/>
      <c r="GKT251" s="383"/>
      <c r="GKU251" s="383"/>
      <c r="GKV251" s="383"/>
      <c r="GKW251" s="383"/>
      <c r="GKX251" s="383"/>
      <c r="GKY251" s="383"/>
      <c r="GKZ251" s="383"/>
      <c r="GLA251" s="383"/>
      <c r="GLB251" s="383"/>
      <c r="GLC251" s="383"/>
      <c r="GLD251" s="383"/>
      <c r="GLE251" s="383"/>
      <c r="GLF251" s="383"/>
      <c r="GLG251" s="383"/>
      <c r="GLH251" s="383"/>
      <c r="GLI251" s="383"/>
      <c r="GLJ251" s="383"/>
      <c r="GLK251" s="383"/>
      <c r="GLL251" s="383"/>
      <c r="GLM251" s="383"/>
      <c r="GLN251" s="383"/>
      <c r="GLO251" s="383"/>
      <c r="GLP251" s="383"/>
      <c r="GLQ251" s="383"/>
      <c r="GLR251" s="383"/>
      <c r="GLS251" s="383"/>
      <c r="GLT251" s="383"/>
      <c r="GLU251" s="383"/>
      <c r="GLV251" s="383"/>
      <c r="GLW251" s="383"/>
      <c r="GLX251" s="383"/>
      <c r="GLY251" s="383"/>
      <c r="GLZ251" s="383"/>
      <c r="GMA251" s="383"/>
      <c r="GMB251" s="383"/>
      <c r="GMC251" s="383"/>
      <c r="GMD251" s="383"/>
      <c r="GME251" s="383"/>
      <c r="GMF251" s="383"/>
      <c r="GMG251" s="383"/>
      <c r="GMH251" s="383"/>
      <c r="GMI251" s="383"/>
      <c r="GMJ251" s="383"/>
      <c r="GMK251" s="383"/>
      <c r="GML251" s="383"/>
      <c r="GMM251" s="383"/>
      <c r="GMN251" s="383"/>
      <c r="GMO251" s="383"/>
      <c r="GMP251" s="383"/>
      <c r="GMQ251" s="383"/>
      <c r="GMR251" s="383"/>
      <c r="GMS251" s="383"/>
      <c r="GMT251" s="383"/>
      <c r="GMU251" s="383"/>
      <c r="GMV251" s="383"/>
      <c r="GMW251" s="383"/>
      <c r="GMX251" s="383"/>
      <c r="GMY251" s="383"/>
      <c r="GMZ251" s="383"/>
      <c r="GNA251" s="383"/>
      <c r="GNB251" s="383"/>
      <c r="GNC251" s="383"/>
      <c r="GND251" s="383"/>
      <c r="GNE251" s="383"/>
      <c r="GNF251" s="383"/>
      <c r="GNG251" s="383"/>
      <c r="GNH251" s="383"/>
      <c r="GNI251" s="383"/>
      <c r="GNJ251" s="383"/>
      <c r="GNK251" s="383"/>
      <c r="GNL251" s="383"/>
      <c r="GNM251" s="383"/>
      <c r="GNN251" s="383"/>
      <c r="GNO251" s="383"/>
      <c r="GNP251" s="383"/>
      <c r="GNQ251" s="383"/>
      <c r="GNR251" s="383"/>
      <c r="GNS251" s="383"/>
      <c r="GNT251" s="383"/>
      <c r="GNU251" s="383"/>
      <c r="GNV251" s="383"/>
      <c r="GNW251" s="383"/>
      <c r="GNX251" s="383"/>
      <c r="GNY251" s="383"/>
      <c r="GNZ251" s="383"/>
      <c r="GOA251" s="383"/>
      <c r="GOB251" s="383"/>
      <c r="GOC251" s="383"/>
      <c r="GOD251" s="383"/>
      <c r="GOE251" s="383"/>
      <c r="GOF251" s="383"/>
      <c r="GOG251" s="383"/>
      <c r="GOH251" s="383"/>
      <c r="GOI251" s="383"/>
      <c r="GOJ251" s="383"/>
      <c r="GOK251" s="383"/>
      <c r="GOL251" s="383"/>
      <c r="GOM251" s="383"/>
      <c r="GON251" s="383"/>
      <c r="GOO251" s="383"/>
      <c r="GOP251" s="383"/>
      <c r="GOQ251" s="383"/>
      <c r="GOR251" s="383"/>
      <c r="GOS251" s="383"/>
      <c r="GOT251" s="383"/>
      <c r="GOU251" s="383"/>
      <c r="GOV251" s="383"/>
      <c r="GOW251" s="383"/>
      <c r="GOX251" s="383"/>
      <c r="GOY251" s="383"/>
      <c r="GOZ251" s="383"/>
      <c r="GPA251" s="383"/>
      <c r="GPB251" s="383"/>
      <c r="GPC251" s="383"/>
      <c r="GPD251" s="383"/>
      <c r="GPE251" s="383"/>
      <c r="GPF251" s="383"/>
      <c r="GPG251" s="383"/>
      <c r="GPH251" s="383"/>
      <c r="GPI251" s="383"/>
      <c r="GPJ251" s="383"/>
      <c r="GPK251" s="383"/>
      <c r="GPL251" s="383"/>
      <c r="GPM251" s="383"/>
      <c r="GPN251" s="383"/>
      <c r="GPO251" s="383"/>
      <c r="GPP251" s="383"/>
      <c r="GPQ251" s="383"/>
      <c r="GPR251" s="383"/>
      <c r="GPS251" s="383"/>
      <c r="GPT251" s="383"/>
      <c r="GPU251" s="383"/>
      <c r="GPV251" s="383"/>
      <c r="GPW251" s="383"/>
      <c r="GPX251" s="383"/>
      <c r="GPY251" s="383"/>
      <c r="GPZ251" s="383"/>
      <c r="GQA251" s="383"/>
      <c r="GQB251" s="383"/>
      <c r="GQC251" s="383"/>
      <c r="GQD251" s="383"/>
      <c r="GQE251" s="383"/>
      <c r="GQF251" s="383"/>
      <c r="GQG251" s="383"/>
      <c r="GQH251" s="383"/>
      <c r="GQI251" s="383"/>
      <c r="GQJ251" s="383"/>
      <c r="GQK251" s="383"/>
      <c r="GQL251" s="383"/>
      <c r="GQM251" s="383"/>
      <c r="GQN251" s="383"/>
      <c r="GQO251" s="383"/>
      <c r="GQP251" s="383"/>
      <c r="GQQ251" s="383"/>
      <c r="GQR251" s="383"/>
      <c r="GQS251" s="383"/>
      <c r="GQT251" s="383"/>
      <c r="GQU251" s="383"/>
      <c r="GQV251" s="383"/>
      <c r="GQW251" s="383"/>
      <c r="GQX251" s="383"/>
      <c r="GQY251" s="383"/>
      <c r="GQZ251" s="383"/>
      <c r="GRA251" s="383"/>
      <c r="GRB251" s="383"/>
      <c r="GRC251" s="383"/>
      <c r="GRD251" s="383"/>
      <c r="GRE251" s="383"/>
      <c r="GRF251" s="383"/>
      <c r="GRG251" s="383"/>
      <c r="GRH251" s="383"/>
      <c r="GRI251" s="383"/>
      <c r="GRJ251" s="383"/>
      <c r="GRK251" s="383"/>
      <c r="GRL251" s="383"/>
      <c r="GRM251" s="383"/>
      <c r="GRN251" s="383"/>
      <c r="GRO251" s="383"/>
      <c r="GRP251" s="383"/>
      <c r="GRQ251" s="383"/>
      <c r="GRR251" s="383"/>
      <c r="GRS251" s="383"/>
      <c r="GRT251" s="383"/>
      <c r="GRU251" s="383"/>
      <c r="GRV251" s="383"/>
      <c r="GRW251" s="383"/>
      <c r="GRX251" s="383"/>
      <c r="GRY251" s="383"/>
      <c r="GRZ251" s="383"/>
      <c r="GSA251" s="383"/>
      <c r="GSB251" s="383"/>
      <c r="GSC251" s="383"/>
      <c r="GSD251" s="383"/>
      <c r="GSE251" s="383"/>
      <c r="GSF251" s="383"/>
      <c r="GSG251" s="383"/>
      <c r="GSH251" s="383"/>
      <c r="GSI251" s="383"/>
      <c r="GSJ251" s="383"/>
      <c r="GSK251" s="383"/>
      <c r="GSL251" s="383"/>
      <c r="GSM251" s="383"/>
      <c r="GSN251" s="383"/>
      <c r="GSO251" s="383"/>
      <c r="GSP251" s="383"/>
      <c r="GSQ251" s="383"/>
      <c r="GSR251" s="383"/>
      <c r="GSS251" s="383"/>
      <c r="GST251" s="383"/>
      <c r="GSU251" s="383"/>
      <c r="GSV251" s="383"/>
      <c r="GSW251" s="383"/>
      <c r="GSX251" s="383"/>
      <c r="GSY251" s="383"/>
      <c r="GSZ251" s="383"/>
      <c r="GTA251" s="383"/>
      <c r="GTB251" s="383"/>
      <c r="GTC251" s="383"/>
      <c r="GTD251" s="383"/>
      <c r="GTE251" s="383"/>
      <c r="GTF251" s="383"/>
      <c r="GTG251" s="383"/>
      <c r="GTH251" s="383"/>
      <c r="GTI251" s="383"/>
      <c r="GTJ251" s="383"/>
      <c r="GTK251" s="383"/>
      <c r="GTL251" s="383"/>
      <c r="GTM251" s="383"/>
      <c r="GTN251" s="383"/>
      <c r="GTO251" s="383"/>
      <c r="GTP251" s="383"/>
      <c r="GTQ251" s="383"/>
      <c r="GTR251" s="383"/>
      <c r="GTS251" s="383"/>
      <c r="GTT251" s="383"/>
      <c r="GTU251" s="383"/>
      <c r="GTV251" s="383"/>
      <c r="GTW251" s="383"/>
      <c r="GTX251" s="383"/>
      <c r="GTY251" s="383"/>
      <c r="GTZ251" s="383"/>
      <c r="GUA251" s="383"/>
      <c r="GUB251" s="383"/>
      <c r="GUC251" s="383"/>
      <c r="GUD251" s="383"/>
      <c r="GUE251" s="383"/>
      <c r="GUF251" s="383"/>
      <c r="GUG251" s="383"/>
      <c r="GUH251" s="383"/>
      <c r="GUI251" s="383"/>
      <c r="GUJ251" s="383"/>
      <c r="GUK251" s="383"/>
      <c r="GUL251" s="383"/>
      <c r="GUM251" s="383"/>
      <c r="GUN251" s="383"/>
      <c r="GUO251" s="383"/>
      <c r="GUP251" s="383"/>
      <c r="GUQ251" s="383"/>
      <c r="GUR251" s="383"/>
      <c r="GUS251" s="383"/>
      <c r="GUT251" s="383"/>
      <c r="GUU251" s="383"/>
      <c r="GUV251" s="383"/>
      <c r="GUW251" s="383"/>
      <c r="GUX251" s="383"/>
      <c r="GUY251" s="383"/>
      <c r="GUZ251" s="383"/>
      <c r="GVA251" s="383"/>
      <c r="GVB251" s="383"/>
      <c r="GVC251" s="383"/>
      <c r="GVD251" s="383"/>
      <c r="GVE251" s="383"/>
      <c r="GVF251" s="383"/>
      <c r="GVG251" s="383"/>
      <c r="GVH251" s="383"/>
      <c r="GVI251" s="383"/>
      <c r="GVJ251" s="383"/>
      <c r="GVK251" s="383"/>
      <c r="GVL251" s="383"/>
      <c r="GVM251" s="383"/>
      <c r="GVN251" s="383"/>
      <c r="GVO251" s="383"/>
      <c r="GVP251" s="383"/>
      <c r="GVQ251" s="383"/>
      <c r="GVR251" s="383"/>
      <c r="GVS251" s="383"/>
      <c r="GVT251" s="383"/>
      <c r="GVU251" s="383"/>
      <c r="GVV251" s="383"/>
      <c r="GVW251" s="383"/>
      <c r="GVX251" s="383"/>
      <c r="GVY251" s="383"/>
      <c r="GVZ251" s="383"/>
      <c r="GWA251" s="383"/>
      <c r="GWB251" s="383"/>
      <c r="GWC251" s="383"/>
      <c r="GWD251" s="383"/>
      <c r="GWE251" s="383"/>
      <c r="GWF251" s="383"/>
      <c r="GWG251" s="383"/>
      <c r="GWH251" s="383"/>
      <c r="GWI251" s="383"/>
      <c r="GWJ251" s="383"/>
      <c r="GWK251" s="383"/>
      <c r="GWL251" s="383"/>
      <c r="GWM251" s="383"/>
      <c r="GWN251" s="383"/>
      <c r="GWO251" s="383"/>
      <c r="GWP251" s="383"/>
      <c r="GWQ251" s="383"/>
      <c r="GWR251" s="383"/>
      <c r="GWS251" s="383"/>
      <c r="GWT251" s="383"/>
      <c r="GWU251" s="383"/>
      <c r="GWV251" s="383"/>
      <c r="GWW251" s="383"/>
      <c r="GWX251" s="383"/>
      <c r="GWY251" s="383"/>
      <c r="GWZ251" s="383"/>
      <c r="GXA251" s="383"/>
      <c r="GXB251" s="383"/>
      <c r="GXC251" s="383"/>
      <c r="GXD251" s="383"/>
      <c r="GXE251" s="383"/>
      <c r="GXF251" s="383"/>
      <c r="GXG251" s="383"/>
      <c r="GXH251" s="383"/>
      <c r="GXI251" s="383"/>
      <c r="GXJ251" s="383"/>
      <c r="GXK251" s="383"/>
      <c r="GXL251" s="383"/>
      <c r="GXM251" s="383"/>
      <c r="GXN251" s="383"/>
      <c r="GXO251" s="383"/>
      <c r="GXP251" s="383"/>
      <c r="GXQ251" s="383"/>
      <c r="GXR251" s="383"/>
      <c r="GXS251" s="383"/>
      <c r="GXT251" s="383"/>
      <c r="GXU251" s="383"/>
      <c r="GXV251" s="383"/>
      <c r="GXW251" s="383"/>
      <c r="GXX251" s="383"/>
      <c r="GXY251" s="383"/>
      <c r="GXZ251" s="383"/>
      <c r="GYA251" s="383"/>
      <c r="GYB251" s="383"/>
      <c r="GYC251" s="383"/>
      <c r="GYD251" s="383"/>
      <c r="GYE251" s="383"/>
      <c r="GYF251" s="383"/>
      <c r="GYG251" s="383"/>
      <c r="GYH251" s="383"/>
      <c r="GYI251" s="383"/>
      <c r="GYJ251" s="383"/>
      <c r="GYK251" s="383"/>
      <c r="GYL251" s="383"/>
      <c r="GYM251" s="383"/>
      <c r="GYN251" s="383"/>
      <c r="GYO251" s="383"/>
      <c r="GYP251" s="383"/>
      <c r="GYQ251" s="383"/>
      <c r="GYR251" s="383"/>
      <c r="GYS251" s="383"/>
      <c r="GYT251" s="383"/>
      <c r="GYU251" s="383"/>
      <c r="GYV251" s="383"/>
      <c r="GYW251" s="383"/>
      <c r="GYX251" s="383"/>
      <c r="GYY251" s="383"/>
      <c r="GYZ251" s="383"/>
      <c r="GZA251" s="383"/>
      <c r="GZB251" s="383"/>
      <c r="GZC251" s="383"/>
      <c r="GZD251" s="383"/>
      <c r="GZE251" s="383"/>
      <c r="GZF251" s="383"/>
      <c r="GZG251" s="383"/>
      <c r="GZH251" s="383"/>
      <c r="GZI251" s="383"/>
      <c r="GZJ251" s="383"/>
      <c r="GZK251" s="383"/>
      <c r="GZL251" s="383"/>
      <c r="GZM251" s="383"/>
      <c r="GZN251" s="383"/>
      <c r="GZO251" s="383"/>
      <c r="GZP251" s="383"/>
      <c r="GZQ251" s="383"/>
      <c r="GZR251" s="383"/>
      <c r="GZS251" s="383"/>
      <c r="GZT251" s="383"/>
      <c r="GZU251" s="383"/>
      <c r="GZV251" s="383"/>
      <c r="GZW251" s="383"/>
      <c r="GZX251" s="383"/>
      <c r="GZY251" s="383"/>
      <c r="GZZ251" s="383"/>
      <c r="HAA251" s="383"/>
      <c r="HAB251" s="383"/>
      <c r="HAC251" s="383"/>
      <c r="HAD251" s="383"/>
      <c r="HAE251" s="383"/>
      <c r="HAF251" s="383"/>
      <c r="HAG251" s="383"/>
      <c r="HAH251" s="383"/>
      <c r="HAI251" s="383"/>
      <c r="HAJ251" s="383"/>
      <c r="HAK251" s="383"/>
      <c r="HAL251" s="383"/>
      <c r="HAM251" s="383"/>
      <c r="HAN251" s="383"/>
      <c r="HAO251" s="383"/>
      <c r="HAP251" s="383"/>
      <c r="HAQ251" s="383"/>
      <c r="HAR251" s="383"/>
      <c r="HAS251" s="383"/>
      <c r="HAT251" s="383"/>
      <c r="HAU251" s="383"/>
      <c r="HAV251" s="383"/>
      <c r="HAW251" s="383"/>
      <c r="HAX251" s="383"/>
      <c r="HAY251" s="383"/>
      <c r="HAZ251" s="383"/>
      <c r="HBA251" s="383"/>
      <c r="HBB251" s="383"/>
      <c r="HBC251" s="383"/>
      <c r="HBD251" s="383"/>
      <c r="HBE251" s="383"/>
      <c r="HBF251" s="383"/>
      <c r="HBG251" s="383"/>
      <c r="HBH251" s="383"/>
      <c r="HBI251" s="383"/>
      <c r="HBJ251" s="383"/>
      <c r="HBK251" s="383"/>
      <c r="HBL251" s="383"/>
      <c r="HBM251" s="383"/>
      <c r="HBN251" s="383"/>
      <c r="HBO251" s="383"/>
      <c r="HBP251" s="383"/>
      <c r="HBQ251" s="383"/>
      <c r="HBR251" s="383"/>
      <c r="HBS251" s="383"/>
      <c r="HBT251" s="383"/>
      <c r="HBU251" s="383"/>
      <c r="HBV251" s="383"/>
      <c r="HBW251" s="383"/>
      <c r="HBX251" s="383"/>
      <c r="HBY251" s="383"/>
      <c r="HBZ251" s="383"/>
      <c r="HCA251" s="383"/>
      <c r="HCB251" s="383"/>
      <c r="HCC251" s="383"/>
      <c r="HCD251" s="383"/>
      <c r="HCE251" s="383"/>
      <c r="HCF251" s="383"/>
      <c r="HCG251" s="383"/>
      <c r="HCH251" s="383"/>
      <c r="HCI251" s="383"/>
      <c r="HCJ251" s="383"/>
      <c r="HCK251" s="383"/>
      <c r="HCL251" s="383"/>
      <c r="HCM251" s="383"/>
      <c r="HCN251" s="383"/>
      <c r="HCO251" s="383"/>
      <c r="HCP251" s="383"/>
      <c r="HCQ251" s="383"/>
      <c r="HCR251" s="383"/>
      <c r="HCS251" s="383"/>
      <c r="HCT251" s="383"/>
      <c r="HCU251" s="383"/>
      <c r="HCV251" s="383"/>
      <c r="HCW251" s="383"/>
      <c r="HCX251" s="383"/>
      <c r="HCY251" s="383"/>
      <c r="HCZ251" s="383"/>
      <c r="HDA251" s="383"/>
      <c r="HDB251" s="383"/>
      <c r="HDC251" s="383"/>
      <c r="HDD251" s="383"/>
      <c r="HDE251" s="383"/>
      <c r="HDF251" s="383"/>
      <c r="HDG251" s="383"/>
      <c r="HDH251" s="383"/>
      <c r="HDI251" s="383"/>
      <c r="HDJ251" s="383"/>
      <c r="HDK251" s="383"/>
      <c r="HDL251" s="383"/>
      <c r="HDM251" s="383"/>
      <c r="HDN251" s="383"/>
      <c r="HDO251" s="383"/>
      <c r="HDP251" s="383"/>
      <c r="HDQ251" s="383"/>
      <c r="HDR251" s="383"/>
      <c r="HDS251" s="383"/>
      <c r="HDT251" s="383"/>
      <c r="HDU251" s="383"/>
      <c r="HDV251" s="383"/>
      <c r="HDW251" s="383"/>
      <c r="HDX251" s="383"/>
      <c r="HDY251" s="383"/>
      <c r="HDZ251" s="383"/>
      <c r="HEA251" s="383"/>
      <c r="HEB251" s="383"/>
      <c r="HEC251" s="383"/>
      <c r="HED251" s="383"/>
      <c r="HEE251" s="383"/>
      <c r="HEF251" s="383"/>
      <c r="HEG251" s="383"/>
      <c r="HEH251" s="383"/>
      <c r="HEI251" s="383"/>
      <c r="HEJ251" s="383"/>
      <c r="HEK251" s="383"/>
      <c r="HEL251" s="383"/>
      <c r="HEM251" s="383"/>
      <c r="HEN251" s="383"/>
      <c r="HEO251" s="383"/>
      <c r="HEP251" s="383"/>
      <c r="HEQ251" s="383"/>
      <c r="HER251" s="383"/>
      <c r="HES251" s="383"/>
      <c r="HET251" s="383"/>
      <c r="HEU251" s="383"/>
      <c r="HEV251" s="383"/>
      <c r="HEW251" s="383"/>
      <c r="HEX251" s="383"/>
      <c r="HEY251" s="383"/>
      <c r="HEZ251" s="383"/>
      <c r="HFA251" s="383"/>
      <c r="HFB251" s="383"/>
      <c r="HFC251" s="383"/>
      <c r="HFD251" s="383"/>
      <c r="HFE251" s="383"/>
      <c r="HFF251" s="383"/>
      <c r="HFG251" s="383"/>
      <c r="HFH251" s="383"/>
      <c r="HFI251" s="383"/>
      <c r="HFJ251" s="383"/>
      <c r="HFK251" s="383"/>
      <c r="HFL251" s="383"/>
      <c r="HFM251" s="383"/>
      <c r="HFN251" s="383"/>
      <c r="HFO251" s="383"/>
      <c r="HFP251" s="383"/>
      <c r="HFQ251" s="383"/>
      <c r="HFR251" s="383"/>
      <c r="HFS251" s="383"/>
      <c r="HFT251" s="383"/>
      <c r="HFU251" s="383"/>
      <c r="HFV251" s="383"/>
      <c r="HFW251" s="383"/>
      <c r="HFX251" s="383"/>
      <c r="HFY251" s="383"/>
      <c r="HFZ251" s="383"/>
      <c r="HGA251" s="383"/>
      <c r="HGB251" s="383"/>
      <c r="HGC251" s="383"/>
      <c r="HGD251" s="383"/>
      <c r="HGE251" s="383"/>
      <c r="HGF251" s="383"/>
      <c r="HGG251" s="383"/>
      <c r="HGH251" s="383"/>
      <c r="HGI251" s="383"/>
      <c r="HGJ251" s="383"/>
      <c r="HGK251" s="383"/>
      <c r="HGL251" s="383"/>
      <c r="HGM251" s="383"/>
      <c r="HGN251" s="383"/>
      <c r="HGO251" s="383"/>
      <c r="HGP251" s="383"/>
      <c r="HGQ251" s="383"/>
      <c r="HGR251" s="383"/>
      <c r="HGS251" s="383"/>
      <c r="HGT251" s="383"/>
      <c r="HGU251" s="383"/>
      <c r="HGV251" s="383"/>
      <c r="HGW251" s="383"/>
      <c r="HGX251" s="383"/>
      <c r="HGY251" s="383"/>
      <c r="HGZ251" s="383"/>
      <c r="HHA251" s="383"/>
      <c r="HHB251" s="383"/>
      <c r="HHC251" s="383"/>
      <c r="HHD251" s="383"/>
      <c r="HHE251" s="383"/>
      <c r="HHF251" s="383"/>
      <c r="HHG251" s="383"/>
      <c r="HHH251" s="383"/>
      <c r="HHI251" s="383"/>
      <c r="HHJ251" s="383"/>
      <c r="HHK251" s="383"/>
      <c r="HHL251" s="383"/>
      <c r="HHM251" s="383"/>
      <c r="HHN251" s="383"/>
      <c r="HHO251" s="383"/>
      <c r="HHP251" s="383"/>
      <c r="HHQ251" s="383"/>
      <c r="HHR251" s="383"/>
      <c r="HHS251" s="383"/>
      <c r="HHT251" s="383"/>
      <c r="HHU251" s="383"/>
      <c r="HHV251" s="383"/>
      <c r="HHW251" s="383"/>
      <c r="HHX251" s="383"/>
      <c r="HHY251" s="383"/>
      <c r="HHZ251" s="383"/>
      <c r="HIA251" s="383"/>
      <c r="HIB251" s="383"/>
      <c r="HIC251" s="383"/>
      <c r="HID251" s="383"/>
      <c r="HIE251" s="383"/>
      <c r="HIF251" s="383"/>
      <c r="HIG251" s="383"/>
      <c r="HIH251" s="383"/>
      <c r="HII251" s="383"/>
      <c r="HIJ251" s="383"/>
      <c r="HIK251" s="383"/>
      <c r="HIL251" s="383"/>
      <c r="HIM251" s="383"/>
      <c r="HIN251" s="383"/>
      <c r="HIO251" s="383"/>
      <c r="HIP251" s="383"/>
      <c r="HIQ251" s="383"/>
      <c r="HIR251" s="383"/>
      <c r="HIS251" s="383"/>
      <c r="HIT251" s="383"/>
      <c r="HIU251" s="383"/>
      <c r="HIV251" s="383"/>
      <c r="HIW251" s="383"/>
      <c r="HIX251" s="383"/>
      <c r="HIY251" s="383"/>
      <c r="HIZ251" s="383"/>
      <c r="HJA251" s="383"/>
      <c r="HJB251" s="383"/>
      <c r="HJC251" s="383"/>
      <c r="HJD251" s="383"/>
      <c r="HJE251" s="383"/>
      <c r="HJF251" s="383"/>
      <c r="HJG251" s="383"/>
      <c r="HJH251" s="383"/>
      <c r="HJI251" s="383"/>
      <c r="HJJ251" s="383"/>
      <c r="HJK251" s="383"/>
      <c r="HJL251" s="383"/>
      <c r="HJM251" s="383"/>
      <c r="HJN251" s="383"/>
      <c r="HJO251" s="383"/>
      <c r="HJP251" s="383"/>
      <c r="HJQ251" s="383"/>
      <c r="HJR251" s="383"/>
      <c r="HJS251" s="383"/>
      <c r="HJT251" s="383"/>
      <c r="HJU251" s="383"/>
      <c r="HJV251" s="383"/>
      <c r="HJW251" s="383"/>
      <c r="HJX251" s="383"/>
      <c r="HJY251" s="383"/>
      <c r="HJZ251" s="383"/>
      <c r="HKA251" s="383"/>
      <c r="HKB251" s="383"/>
      <c r="HKC251" s="383"/>
      <c r="HKD251" s="383"/>
      <c r="HKE251" s="383"/>
      <c r="HKF251" s="383"/>
      <c r="HKG251" s="383"/>
      <c r="HKH251" s="383"/>
      <c r="HKI251" s="383"/>
      <c r="HKJ251" s="383"/>
      <c r="HKK251" s="383"/>
      <c r="HKL251" s="383"/>
      <c r="HKM251" s="383"/>
      <c r="HKN251" s="383"/>
      <c r="HKO251" s="383"/>
      <c r="HKP251" s="383"/>
      <c r="HKQ251" s="383"/>
      <c r="HKR251" s="383"/>
      <c r="HKS251" s="383"/>
      <c r="HKT251" s="383"/>
      <c r="HKU251" s="383"/>
      <c r="HKV251" s="383"/>
      <c r="HKW251" s="383"/>
      <c r="HKX251" s="383"/>
      <c r="HKY251" s="383"/>
      <c r="HKZ251" s="383"/>
      <c r="HLA251" s="383"/>
      <c r="HLB251" s="383"/>
      <c r="HLC251" s="383"/>
      <c r="HLD251" s="383"/>
      <c r="HLE251" s="383"/>
      <c r="HLF251" s="383"/>
      <c r="HLG251" s="383"/>
      <c r="HLH251" s="383"/>
      <c r="HLI251" s="383"/>
      <c r="HLJ251" s="383"/>
      <c r="HLK251" s="383"/>
      <c r="HLL251" s="383"/>
      <c r="HLM251" s="383"/>
      <c r="HLN251" s="383"/>
      <c r="HLO251" s="383"/>
      <c r="HLP251" s="383"/>
      <c r="HLQ251" s="383"/>
      <c r="HLR251" s="383"/>
      <c r="HLS251" s="383"/>
      <c r="HLT251" s="383"/>
      <c r="HLU251" s="383"/>
      <c r="HLV251" s="383"/>
      <c r="HLW251" s="383"/>
      <c r="HLX251" s="383"/>
      <c r="HLY251" s="383"/>
      <c r="HLZ251" s="383"/>
      <c r="HMA251" s="383"/>
      <c r="HMB251" s="383"/>
      <c r="HMC251" s="383"/>
      <c r="HMD251" s="383"/>
      <c r="HME251" s="383"/>
      <c r="HMF251" s="383"/>
      <c r="HMG251" s="383"/>
      <c r="HMH251" s="383"/>
      <c r="HMI251" s="383"/>
      <c r="HMJ251" s="383"/>
      <c r="HMK251" s="383"/>
      <c r="HML251" s="383"/>
      <c r="HMM251" s="383"/>
      <c r="HMN251" s="383"/>
      <c r="HMO251" s="383"/>
      <c r="HMP251" s="383"/>
      <c r="HMQ251" s="383"/>
      <c r="HMR251" s="383"/>
      <c r="HMS251" s="383"/>
      <c r="HMT251" s="383"/>
      <c r="HMU251" s="383"/>
      <c r="HMV251" s="383"/>
      <c r="HMW251" s="383"/>
      <c r="HMX251" s="383"/>
      <c r="HMY251" s="383"/>
      <c r="HMZ251" s="383"/>
      <c r="HNA251" s="383"/>
      <c r="HNB251" s="383"/>
      <c r="HNC251" s="383"/>
      <c r="HND251" s="383"/>
      <c r="HNE251" s="383"/>
      <c r="HNF251" s="383"/>
      <c r="HNG251" s="383"/>
      <c r="HNH251" s="383"/>
      <c r="HNI251" s="383"/>
      <c r="HNJ251" s="383"/>
      <c r="HNK251" s="383"/>
      <c r="HNL251" s="383"/>
      <c r="HNM251" s="383"/>
      <c r="HNN251" s="383"/>
      <c r="HNO251" s="383"/>
      <c r="HNP251" s="383"/>
      <c r="HNQ251" s="383"/>
      <c r="HNR251" s="383"/>
      <c r="HNS251" s="383"/>
      <c r="HNT251" s="383"/>
      <c r="HNU251" s="383"/>
      <c r="HNV251" s="383"/>
      <c r="HNW251" s="383"/>
      <c r="HNX251" s="383"/>
      <c r="HNY251" s="383"/>
      <c r="HNZ251" s="383"/>
      <c r="HOA251" s="383"/>
      <c r="HOB251" s="383"/>
      <c r="HOC251" s="383"/>
      <c r="HOD251" s="383"/>
      <c r="HOE251" s="383"/>
      <c r="HOF251" s="383"/>
      <c r="HOG251" s="383"/>
      <c r="HOH251" s="383"/>
      <c r="HOI251" s="383"/>
      <c r="HOJ251" s="383"/>
      <c r="HOK251" s="383"/>
      <c r="HOL251" s="383"/>
      <c r="HOM251" s="383"/>
      <c r="HON251" s="383"/>
      <c r="HOO251" s="383"/>
      <c r="HOP251" s="383"/>
      <c r="HOQ251" s="383"/>
      <c r="HOR251" s="383"/>
      <c r="HOS251" s="383"/>
      <c r="HOT251" s="383"/>
      <c r="HOU251" s="383"/>
      <c r="HOV251" s="383"/>
      <c r="HOW251" s="383"/>
      <c r="HOX251" s="383"/>
      <c r="HOY251" s="383"/>
      <c r="HOZ251" s="383"/>
      <c r="HPA251" s="383"/>
      <c r="HPB251" s="383"/>
      <c r="HPC251" s="383"/>
      <c r="HPD251" s="383"/>
      <c r="HPE251" s="383"/>
      <c r="HPF251" s="383"/>
      <c r="HPG251" s="383"/>
      <c r="HPH251" s="383"/>
      <c r="HPI251" s="383"/>
      <c r="HPJ251" s="383"/>
      <c r="HPK251" s="383"/>
      <c r="HPL251" s="383"/>
      <c r="HPM251" s="383"/>
      <c r="HPN251" s="383"/>
      <c r="HPO251" s="383"/>
      <c r="HPP251" s="383"/>
      <c r="HPQ251" s="383"/>
      <c r="HPR251" s="383"/>
      <c r="HPS251" s="383"/>
      <c r="HPT251" s="383"/>
      <c r="HPU251" s="383"/>
      <c r="HPV251" s="383"/>
      <c r="HPW251" s="383"/>
      <c r="HPX251" s="383"/>
      <c r="HPY251" s="383"/>
      <c r="HPZ251" s="383"/>
      <c r="HQA251" s="383"/>
      <c r="HQB251" s="383"/>
      <c r="HQC251" s="383"/>
      <c r="HQD251" s="383"/>
      <c r="HQE251" s="383"/>
      <c r="HQF251" s="383"/>
      <c r="HQG251" s="383"/>
      <c r="HQH251" s="383"/>
      <c r="HQI251" s="383"/>
      <c r="HQJ251" s="383"/>
      <c r="HQK251" s="383"/>
      <c r="HQL251" s="383"/>
      <c r="HQM251" s="383"/>
      <c r="HQN251" s="383"/>
      <c r="HQO251" s="383"/>
      <c r="HQP251" s="383"/>
      <c r="HQQ251" s="383"/>
      <c r="HQR251" s="383"/>
      <c r="HQS251" s="383"/>
      <c r="HQT251" s="383"/>
      <c r="HQU251" s="383"/>
      <c r="HQV251" s="383"/>
      <c r="HQW251" s="383"/>
      <c r="HQX251" s="383"/>
      <c r="HQY251" s="383"/>
      <c r="HQZ251" s="383"/>
      <c r="HRA251" s="383"/>
      <c r="HRB251" s="383"/>
      <c r="HRC251" s="383"/>
      <c r="HRD251" s="383"/>
      <c r="HRE251" s="383"/>
      <c r="HRF251" s="383"/>
      <c r="HRG251" s="383"/>
      <c r="HRH251" s="383"/>
      <c r="HRI251" s="383"/>
      <c r="HRJ251" s="383"/>
      <c r="HRK251" s="383"/>
      <c r="HRL251" s="383"/>
      <c r="HRM251" s="383"/>
      <c r="HRN251" s="383"/>
      <c r="HRO251" s="383"/>
      <c r="HRP251" s="383"/>
      <c r="HRQ251" s="383"/>
      <c r="HRR251" s="383"/>
      <c r="HRS251" s="383"/>
      <c r="HRT251" s="383"/>
      <c r="HRU251" s="383"/>
      <c r="HRV251" s="383"/>
      <c r="HRW251" s="383"/>
      <c r="HRX251" s="383"/>
      <c r="HRY251" s="383"/>
      <c r="HRZ251" s="383"/>
      <c r="HSA251" s="383"/>
      <c r="HSB251" s="383"/>
      <c r="HSC251" s="383"/>
      <c r="HSD251" s="383"/>
      <c r="HSE251" s="383"/>
      <c r="HSF251" s="383"/>
      <c r="HSG251" s="383"/>
      <c r="HSH251" s="383"/>
      <c r="HSI251" s="383"/>
      <c r="HSJ251" s="383"/>
      <c r="HSK251" s="383"/>
      <c r="HSL251" s="383"/>
      <c r="HSM251" s="383"/>
      <c r="HSN251" s="383"/>
      <c r="HSO251" s="383"/>
      <c r="HSP251" s="383"/>
      <c r="HSQ251" s="383"/>
      <c r="HSR251" s="383"/>
      <c r="HSS251" s="383"/>
      <c r="HST251" s="383"/>
      <c r="HSU251" s="383"/>
      <c r="HSV251" s="383"/>
      <c r="HSW251" s="383"/>
      <c r="HSX251" s="383"/>
      <c r="HSY251" s="383"/>
      <c r="HSZ251" s="383"/>
      <c r="HTA251" s="383"/>
      <c r="HTB251" s="383"/>
      <c r="HTC251" s="383"/>
      <c r="HTD251" s="383"/>
      <c r="HTE251" s="383"/>
      <c r="HTF251" s="383"/>
      <c r="HTG251" s="383"/>
      <c r="HTH251" s="383"/>
      <c r="HTI251" s="383"/>
      <c r="HTJ251" s="383"/>
      <c r="HTK251" s="383"/>
      <c r="HTL251" s="383"/>
      <c r="HTM251" s="383"/>
      <c r="HTN251" s="383"/>
      <c r="HTO251" s="383"/>
      <c r="HTP251" s="383"/>
      <c r="HTQ251" s="383"/>
      <c r="HTR251" s="383"/>
      <c r="HTS251" s="383"/>
      <c r="HTT251" s="383"/>
      <c r="HTU251" s="383"/>
      <c r="HTV251" s="383"/>
      <c r="HTW251" s="383"/>
      <c r="HTX251" s="383"/>
      <c r="HTY251" s="383"/>
      <c r="HTZ251" s="383"/>
      <c r="HUA251" s="383"/>
      <c r="HUB251" s="383"/>
      <c r="HUC251" s="383"/>
      <c r="HUD251" s="383"/>
      <c r="HUE251" s="383"/>
      <c r="HUF251" s="383"/>
      <c r="HUG251" s="383"/>
      <c r="HUH251" s="383"/>
      <c r="HUI251" s="383"/>
      <c r="HUJ251" s="383"/>
      <c r="HUK251" s="383"/>
      <c r="HUL251" s="383"/>
      <c r="HUM251" s="383"/>
      <c r="HUN251" s="383"/>
      <c r="HUO251" s="383"/>
      <c r="HUP251" s="383"/>
      <c r="HUQ251" s="383"/>
      <c r="HUR251" s="383"/>
      <c r="HUS251" s="383"/>
      <c r="HUT251" s="383"/>
      <c r="HUU251" s="383"/>
      <c r="HUV251" s="383"/>
      <c r="HUW251" s="383"/>
      <c r="HUX251" s="383"/>
      <c r="HUY251" s="383"/>
      <c r="HUZ251" s="383"/>
      <c r="HVA251" s="383"/>
      <c r="HVB251" s="383"/>
      <c r="HVC251" s="383"/>
      <c r="HVD251" s="383"/>
      <c r="HVE251" s="383"/>
      <c r="HVF251" s="383"/>
      <c r="HVG251" s="383"/>
      <c r="HVH251" s="383"/>
      <c r="HVI251" s="383"/>
      <c r="HVJ251" s="383"/>
      <c r="HVK251" s="383"/>
      <c r="HVL251" s="383"/>
      <c r="HVM251" s="383"/>
      <c r="HVN251" s="383"/>
      <c r="HVO251" s="383"/>
      <c r="HVP251" s="383"/>
      <c r="HVQ251" s="383"/>
      <c r="HVR251" s="383"/>
      <c r="HVS251" s="383"/>
      <c r="HVT251" s="383"/>
      <c r="HVU251" s="383"/>
      <c r="HVV251" s="383"/>
      <c r="HVW251" s="383"/>
      <c r="HVX251" s="383"/>
      <c r="HVY251" s="383"/>
      <c r="HVZ251" s="383"/>
      <c r="HWA251" s="383"/>
      <c r="HWB251" s="383"/>
      <c r="HWC251" s="383"/>
      <c r="HWD251" s="383"/>
      <c r="HWE251" s="383"/>
      <c r="HWF251" s="383"/>
      <c r="HWG251" s="383"/>
      <c r="HWH251" s="383"/>
      <c r="HWI251" s="383"/>
      <c r="HWJ251" s="383"/>
      <c r="HWK251" s="383"/>
      <c r="HWL251" s="383"/>
      <c r="HWM251" s="383"/>
      <c r="HWN251" s="383"/>
      <c r="HWO251" s="383"/>
      <c r="HWP251" s="383"/>
      <c r="HWQ251" s="383"/>
      <c r="HWR251" s="383"/>
      <c r="HWS251" s="383"/>
      <c r="HWT251" s="383"/>
      <c r="HWU251" s="383"/>
      <c r="HWV251" s="383"/>
      <c r="HWW251" s="383"/>
      <c r="HWX251" s="383"/>
      <c r="HWY251" s="383"/>
      <c r="HWZ251" s="383"/>
      <c r="HXA251" s="383"/>
      <c r="HXB251" s="383"/>
      <c r="HXC251" s="383"/>
      <c r="HXD251" s="383"/>
      <c r="HXE251" s="383"/>
      <c r="HXF251" s="383"/>
      <c r="HXG251" s="383"/>
      <c r="HXH251" s="383"/>
      <c r="HXI251" s="383"/>
      <c r="HXJ251" s="383"/>
      <c r="HXK251" s="383"/>
      <c r="HXL251" s="383"/>
      <c r="HXM251" s="383"/>
      <c r="HXN251" s="383"/>
      <c r="HXO251" s="383"/>
      <c r="HXP251" s="383"/>
      <c r="HXQ251" s="383"/>
      <c r="HXR251" s="383"/>
      <c r="HXS251" s="383"/>
      <c r="HXT251" s="383"/>
      <c r="HXU251" s="383"/>
      <c r="HXV251" s="383"/>
      <c r="HXW251" s="383"/>
      <c r="HXX251" s="383"/>
      <c r="HXY251" s="383"/>
      <c r="HXZ251" s="383"/>
      <c r="HYA251" s="383"/>
      <c r="HYB251" s="383"/>
      <c r="HYC251" s="383"/>
      <c r="HYD251" s="383"/>
      <c r="HYE251" s="383"/>
      <c r="HYF251" s="383"/>
      <c r="HYG251" s="383"/>
      <c r="HYH251" s="383"/>
      <c r="HYI251" s="383"/>
      <c r="HYJ251" s="383"/>
      <c r="HYK251" s="383"/>
      <c r="HYL251" s="383"/>
      <c r="HYM251" s="383"/>
      <c r="HYN251" s="383"/>
      <c r="HYO251" s="383"/>
      <c r="HYP251" s="383"/>
      <c r="HYQ251" s="383"/>
      <c r="HYR251" s="383"/>
      <c r="HYS251" s="383"/>
      <c r="HYT251" s="383"/>
      <c r="HYU251" s="383"/>
      <c r="HYV251" s="383"/>
      <c r="HYW251" s="383"/>
      <c r="HYX251" s="383"/>
      <c r="HYY251" s="383"/>
      <c r="HYZ251" s="383"/>
      <c r="HZA251" s="383"/>
      <c r="HZB251" s="383"/>
      <c r="HZC251" s="383"/>
      <c r="HZD251" s="383"/>
      <c r="HZE251" s="383"/>
      <c r="HZF251" s="383"/>
      <c r="HZG251" s="383"/>
      <c r="HZH251" s="383"/>
      <c r="HZI251" s="383"/>
      <c r="HZJ251" s="383"/>
      <c r="HZK251" s="383"/>
      <c r="HZL251" s="383"/>
      <c r="HZM251" s="383"/>
      <c r="HZN251" s="383"/>
      <c r="HZO251" s="383"/>
      <c r="HZP251" s="383"/>
      <c r="HZQ251" s="383"/>
      <c r="HZR251" s="383"/>
      <c r="HZS251" s="383"/>
      <c r="HZT251" s="383"/>
      <c r="HZU251" s="383"/>
      <c r="HZV251" s="383"/>
      <c r="HZW251" s="383"/>
      <c r="HZX251" s="383"/>
      <c r="HZY251" s="383"/>
      <c r="HZZ251" s="383"/>
      <c r="IAA251" s="383"/>
      <c r="IAB251" s="383"/>
      <c r="IAC251" s="383"/>
      <c r="IAD251" s="383"/>
      <c r="IAE251" s="383"/>
      <c r="IAF251" s="383"/>
      <c r="IAG251" s="383"/>
      <c r="IAH251" s="383"/>
      <c r="IAI251" s="383"/>
      <c r="IAJ251" s="383"/>
      <c r="IAK251" s="383"/>
      <c r="IAL251" s="383"/>
      <c r="IAM251" s="383"/>
      <c r="IAN251" s="383"/>
      <c r="IAO251" s="383"/>
      <c r="IAP251" s="383"/>
      <c r="IAQ251" s="383"/>
      <c r="IAR251" s="383"/>
      <c r="IAS251" s="383"/>
      <c r="IAT251" s="383"/>
      <c r="IAU251" s="383"/>
      <c r="IAV251" s="383"/>
      <c r="IAW251" s="383"/>
      <c r="IAX251" s="383"/>
      <c r="IAY251" s="383"/>
      <c r="IAZ251" s="383"/>
      <c r="IBA251" s="383"/>
      <c r="IBB251" s="383"/>
      <c r="IBC251" s="383"/>
      <c r="IBD251" s="383"/>
      <c r="IBE251" s="383"/>
      <c r="IBF251" s="383"/>
      <c r="IBG251" s="383"/>
      <c r="IBH251" s="383"/>
      <c r="IBI251" s="383"/>
      <c r="IBJ251" s="383"/>
      <c r="IBK251" s="383"/>
      <c r="IBL251" s="383"/>
      <c r="IBM251" s="383"/>
      <c r="IBN251" s="383"/>
      <c r="IBO251" s="383"/>
      <c r="IBP251" s="383"/>
      <c r="IBQ251" s="383"/>
      <c r="IBR251" s="383"/>
      <c r="IBS251" s="383"/>
      <c r="IBT251" s="383"/>
      <c r="IBU251" s="383"/>
      <c r="IBV251" s="383"/>
      <c r="IBW251" s="383"/>
      <c r="IBX251" s="383"/>
      <c r="IBY251" s="383"/>
      <c r="IBZ251" s="383"/>
      <c r="ICA251" s="383"/>
      <c r="ICB251" s="383"/>
      <c r="ICC251" s="383"/>
      <c r="ICD251" s="383"/>
      <c r="ICE251" s="383"/>
      <c r="ICF251" s="383"/>
      <c r="ICG251" s="383"/>
      <c r="ICH251" s="383"/>
      <c r="ICI251" s="383"/>
      <c r="ICJ251" s="383"/>
      <c r="ICK251" s="383"/>
      <c r="ICL251" s="383"/>
      <c r="ICM251" s="383"/>
      <c r="ICN251" s="383"/>
      <c r="ICO251" s="383"/>
      <c r="ICP251" s="383"/>
      <c r="ICQ251" s="383"/>
      <c r="ICR251" s="383"/>
      <c r="ICS251" s="383"/>
      <c r="ICT251" s="383"/>
      <c r="ICU251" s="383"/>
      <c r="ICV251" s="383"/>
      <c r="ICW251" s="383"/>
      <c r="ICX251" s="383"/>
      <c r="ICY251" s="383"/>
      <c r="ICZ251" s="383"/>
      <c r="IDA251" s="383"/>
      <c r="IDB251" s="383"/>
      <c r="IDC251" s="383"/>
      <c r="IDD251" s="383"/>
      <c r="IDE251" s="383"/>
      <c r="IDF251" s="383"/>
      <c r="IDG251" s="383"/>
      <c r="IDH251" s="383"/>
      <c r="IDI251" s="383"/>
      <c r="IDJ251" s="383"/>
      <c r="IDK251" s="383"/>
      <c r="IDL251" s="383"/>
      <c r="IDM251" s="383"/>
      <c r="IDN251" s="383"/>
      <c r="IDO251" s="383"/>
      <c r="IDP251" s="383"/>
      <c r="IDQ251" s="383"/>
      <c r="IDR251" s="383"/>
      <c r="IDS251" s="383"/>
      <c r="IDT251" s="383"/>
      <c r="IDU251" s="383"/>
      <c r="IDV251" s="383"/>
      <c r="IDW251" s="383"/>
      <c r="IDX251" s="383"/>
      <c r="IDY251" s="383"/>
      <c r="IDZ251" s="383"/>
      <c r="IEA251" s="383"/>
      <c r="IEB251" s="383"/>
      <c r="IEC251" s="383"/>
      <c r="IED251" s="383"/>
      <c r="IEE251" s="383"/>
      <c r="IEF251" s="383"/>
      <c r="IEG251" s="383"/>
      <c r="IEH251" s="383"/>
      <c r="IEI251" s="383"/>
      <c r="IEJ251" s="383"/>
      <c r="IEK251" s="383"/>
      <c r="IEL251" s="383"/>
      <c r="IEM251" s="383"/>
      <c r="IEN251" s="383"/>
      <c r="IEO251" s="383"/>
      <c r="IEP251" s="383"/>
      <c r="IEQ251" s="383"/>
      <c r="IER251" s="383"/>
      <c r="IES251" s="383"/>
      <c r="IET251" s="383"/>
      <c r="IEU251" s="383"/>
      <c r="IEV251" s="383"/>
      <c r="IEW251" s="383"/>
      <c r="IEX251" s="383"/>
      <c r="IEY251" s="383"/>
      <c r="IEZ251" s="383"/>
      <c r="IFA251" s="383"/>
      <c r="IFB251" s="383"/>
      <c r="IFC251" s="383"/>
      <c r="IFD251" s="383"/>
      <c r="IFE251" s="383"/>
      <c r="IFF251" s="383"/>
      <c r="IFG251" s="383"/>
      <c r="IFH251" s="383"/>
      <c r="IFI251" s="383"/>
      <c r="IFJ251" s="383"/>
      <c r="IFK251" s="383"/>
      <c r="IFL251" s="383"/>
      <c r="IFM251" s="383"/>
      <c r="IFN251" s="383"/>
      <c r="IFO251" s="383"/>
      <c r="IFP251" s="383"/>
      <c r="IFQ251" s="383"/>
      <c r="IFR251" s="383"/>
      <c r="IFS251" s="383"/>
      <c r="IFT251" s="383"/>
      <c r="IFU251" s="383"/>
      <c r="IFV251" s="383"/>
      <c r="IFW251" s="383"/>
      <c r="IFX251" s="383"/>
      <c r="IFY251" s="383"/>
      <c r="IFZ251" s="383"/>
      <c r="IGA251" s="383"/>
      <c r="IGB251" s="383"/>
      <c r="IGC251" s="383"/>
      <c r="IGD251" s="383"/>
      <c r="IGE251" s="383"/>
      <c r="IGF251" s="383"/>
      <c r="IGG251" s="383"/>
      <c r="IGH251" s="383"/>
      <c r="IGI251" s="383"/>
      <c r="IGJ251" s="383"/>
      <c r="IGK251" s="383"/>
      <c r="IGL251" s="383"/>
      <c r="IGM251" s="383"/>
      <c r="IGN251" s="383"/>
      <c r="IGO251" s="383"/>
      <c r="IGP251" s="383"/>
      <c r="IGQ251" s="383"/>
      <c r="IGR251" s="383"/>
      <c r="IGS251" s="383"/>
      <c r="IGT251" s="383"/>
      <c r="IGU251" s="383"/>
      <c r="IGV251" s="383"/>
      <c r="IGW251" s="383"/>
      <c r="IGX251" s="383"/>
      <c r="IGY251" s="383"/>
      <c r="IGZ251" s="383"/>
      <c r="IHA251" s="383"/>
      <c r="IHB251" s="383"/>
      <c r="IHC251" s="383"/>
      <c r="IHD251" s="383"/>
      <c r="IHE251" s="383"/>
      <c r="IHF251" s="383"/>
      <c r="IHG251" s="383"/>
      <c r="IHH251" s="383"/>
      <c r="IHI251" s="383"/>
      <c r="IHJ251" s="383"/>
      <c r="IHK251" s="383"/>
      <c r="IHL251" s="383"/>
      <c r="IHM251" s="383"/>
      <c r="IHN251" s="383"/>
      <c r="IHO251" s="383"/>
      <c r="IHP251" s="383"/>
      <c r="IHQ251" s="383"/>
      <c r="IHR251" s="383"/>
      <c r="IHS251" s="383"/>
      <c r="IHT251" s="383"/>
      <c r="IHU251" s="383"/>
      <c r="IHV251" s="383"/>
      <c r="IHW251" s="383"/>
      <c r="IHX251" s="383"/>
      <c r="IHY251" s="383"/>
      <c r="IHZ251" s="383"/>
      <c r="IIA251" s="383"/>
      <c r="IIB251" s="383"/>
      <c r="IIC251" s="383"/>
      <c r="IID251" s="383"/>
      <c r="IIE251" s="383"/>
      <c r="IIF251" s="383"/>
      <c r="IIG251" s="383"/>
      <c r="IIH251" s="383"/>
      <c r="III251" s="383"/>
      <c r="IIJ251" s="383"/>
      <c r="IIK251" s="383"/>
      <c r="IIL251" s="383"/>
      <c r="IIM251" s="383"/>
      <c r="IIN251" s="383"/>
      <c r="IIO251" s="383"/>
      <c r="IIP251" s="383"/>
      <c r="IIQ251" s="383"/>
      <c r="IIR251" s="383"/>
      <c r="IIS251" s="383"/>
      <c r="IIT251" s="383"/>
      <c r="IIU251" s="383"/>
      <c r="IIV251" s="383"/>
      <c r="IIW251" s="383"/>
      <c r="IIX251" s="383"/>
      <c r="IIY251" s="383"/>
      <c r="IIZ251" s="383"/>
      <c r="IJA251" s="383"/>
      <c r="IJB251" s="383"/>
      <c r="IJC251" s="383"/>
      <c r="IJD251" s="383"/>
      <c r="IJE251" s="383"/>
      <c r="IJF251" s="383"/>
      <c r="IJG251" s="383"/>
      <c r="IJH251" s="383"/>
      <c r="IJI251" s="383"/>
      <c r="IJJ251" s="383"/>
      <c r="IJK251" s="383"/>
      <c r="IJL251" s="383"/>
      <c r="IJM251" s="383"/>
      <c r="IJN251" s="383"/>
      <c r="IJO251" s="383"/>
      <c r="IJP251" s="383"/>
      <c r="IJQ251" s="383"/>
      <c r="IJR251" s="383"/>
      <c r="IJS251" s="383"/>
      <c r="IJT251" s="383"/>
      <c r="IJU251" s="383"/>
      <c r="IJV251" s="383"/>
      <c r="IJW251" s="383"/>
      <c r="IJX251" s="383"/>
      <c r="IJY251" s="383"/>
      <c r="IJZ251" s="383"/>
      <c r="IKA251" s="383"/>
      <c r="IKB251" s="383"/>
      <c r="IKC251" s="383"/>
      <c r="IKD251" s="383"/>
      <c r="IKE251" s="383"/>
      <c r="IKF251" s="383"/>
      <c r="IKG251" s="383"/>
      <c r="IKH251" s="383"/>
      <c r="IKI251" s="383"/>
      <c r="IKJ251" s="383"/>
      <c r="IKK251" s="383"/>
      <c r="IKL251" s="383"/>
      <c r="IKM251" s="383"/>
      <c r="IKN251" s="383"/>
      <c r="IKO251" s="383"/>
      <c r="IKP251" s="383"/>
      <c r="IKQ251" s="383"/>
      <c r="IKR251" s="383"/>
      <c r="IKS251" s="383"/>
      <c r="IKT251" s="383"/>
      <c r="IKU251" s="383"/>
      <c r="IKV251" s="383"/>
      <c r="IKW251" s="383"/>
      <c r="IKX251" s="383"/>
      <c r="IKY251" s="383"/>
      <c r="IKZ251" s="383"/>
      <c r="ILA251" s="383"/>
      <c r="ILB251" s="383"/>
      <c r="ILC251" s="383"/>
      <c r="ILD251" s="383"/>
      <c r="ILE251" s="383"/>
      <c r="ILF251" s="383"/>
      <c r="ILG251" s="383"/>
      <c r="ILH251" s="383"/>
      <c r="ILI251" s="383"/>
      <c r="ILJ251" s="383"/>
      <c r="ILK251" s="383"/>
      <c r="ILL251" s="383"/>
      <c r="ILM251" s="383"/>
      <c r="ILN251" s="383"/>
      <c r="ILO251" s="383"/>
      <c r="ILP251" s="383"/>
      <c r="ILQ251" s="383"/>
      <c r="ILR251" s="383"/>
      <c r="ILS251" s="383"/>
      <c r="ILT251" s="383"/>
      <c r="ILU251" s="383"/>
      <c r="ILV251" s="383"/>
      <c r="ILW251" s="383"/>
      <c r="ILX251" s="383"/>
      <c r="ILY251" s="383"/>
      <c r="ILZ251" s="383"/>
      <c r="IMA251" s="383"/>
      <c r="IMB251" s="383"/>
      <c r="IMC251" s="383"/>
      <c r="IMD251" s="383"/>
      <c r="IME251" s="383"/>
      <c r="IMF251" s="383"/>
      <c r="IMG251" s="383"/>
      <c r="IMH251" s="383"/>
      <c r="IMI251" s="383"/>
      <c r="IMJ251" s="383"/>
      <c r="IMK251" s="383"/>
      <c r="IML251" s="383"/>
      <c r="IMM251" s="383"/>
      <c r="IMN251" s="383"/>
      <c r="IMO251" s="383"/>
      <c r="IMP251" s="383"/>
      <c r="IMQ251" s="383"/>
      <c r="IMR251" s="383"/>
      <c r="IMS251" s="383"/>
      <c r="IMT251" s="383"/>
      <c r="IMU251" s="383"/>
      <c r="IMV251" s="383"/>
      <c r="IMW251" s="383"/>
      <c r="IMX251" s="383"/>
      <c r="IMY251" s="383"/>
      <c r="IMZ251" s="383"/>
      <c r="INA251" s="383"/>
      <c r="INB251" s="383"/>
      <c r="INC251" s="383"/>
      <c r="IND251" s="383"/>
      <c r="INE251" s="383"/>
      <c r="INF251" s="383"/>
      <c r="ING251" s="383"/>
      <c r="INH251" s="383"/>
      <c r="INI251" s="383"/>
      <c r="INJ251" s="383"/>
      <c r="INK251" s="383"/>
      <c r="INL251" s="383"/>
      <c r="INM251" s="383"/>
      <c r="INN251" s="383"/>
      <c r="INO251" s="383"/>
      <c r="INP251" s="383"/>
      <c r="INQ251" s="383"/>
      <c r="INR251" s="383"/>
      <c r="INS251" s="383"/>
      <c r="INT251" s="383"/>
      <c r="INU251" s="383"/>
      <c r="INV251" s="383"/>
      <c r="INW251" s="383"/>
      <c r="INX251" s="383"/>
      <c r="INY251" s="383"/>
      <c r="INZ251" s="383"/>
      <c r="IOA251" s="383"/>
      <c r="IOB251" s="383"/>
      <c r="IOC251" s="383"/>
      <c r="IOD251" s="383"/>
      <c r="IOE251" s="383"/>
      <c r="IOF251" s="383"/>
      <c r="IOG251" s="383"/>
      <c r="IOH251" s="383"/>
      <c r="IOI251" s="383"/>
      <c r="IOJ251" s="383"/>
      <c r="IOK251" s="383"/>
      <c r="IOL251" s="383"/>
      <c r="IOM251" s="383"/>
      <c r="ION251" s="383"/>
      <c r="IOO251" s="383"/>
      <c r="IOP251" s="383"/>
      <c r="IOQ251" s="383"/>
      <c r="IOR251" s="383"/>
      <c r="IOS251" s="383"/>
      <c r="IOT251" s="383"/>
      <c r="IOU251" s="383"/>
      <c r="IOV251" s="383"/>
      <c r="IOW251" s="383"/>
      <c r="IOX251" s="383"/>
      <c r="IOY251" s="383"/>
      <c r="IOZ251" s="383"/>
      <c r="IPA251" s="383"/>
      <c r="IPB251" s="383"/>
      <c r="IPC251" s="383"/>
      <c r="IPD251" s="383"/>
      <c r="IPE251" s="383"/>
      <c r="IPF251" s="383"/>
      <c r="IPG251" s="383"/>
      <c r="IPH251" s="383"/>
      <c r="IPI251" s="383"/>
      <c r="IPJ251" s="383"/>
      <c r="IPK251" s="383"/>
      <c r="IPL251" s="383"/>
      <c r="IPM251" s="383"/>
      <c r="IPN251" s="383"/>
      <c r="IPO251" s="383"/>
      <c r="IPP251" s="383"/>
      <c r="IPQ251" s="383"/>
      <c r="IPR251" s="383"/>
      <c r="IPS251" s="383"/>
      <c r="IPT251" s="383"/>
      <c r="IPU251" s="383"/>
      <c r="IPV251" s="383"/>
      <c r="IPW251" s="383"/>
      <c r="IPX251" s="383"/>
      <c r="IPY251" s="383"/>
      <c r="IPZ251" s="383"/>
      <c r="IQA251" s="383"/>
      <c r="IQB251" s="383"/>
      <c r="IQC251" s="383"/>
      <c r="IQD251" s="383"/>
      <c r="IQE251" s="383"/>
      <c r="IQF251" s="383"/>
      <c r="IQG251" s="383"/>
      <c r="IQH251" s="383"/>
      <c r="IQI251" s="383"/>
      <c r="IQJ251" s="383"/>
      <c r="IQK251" s="383"/>
      <c r="IQL251" s="383"/>
      <c r="IQM251" s="383"/>
      <c r="IQN251" s="383"/>
      <c r="IQO251" s="383"/>
      <c r="IQP251" s="383"/>
      <c r="IQQ251" s="383"/>
      <c r="IQR251" s="383"/>
      <c r="IQS251" s="383"/>
      <c r="IQT251" s="383"/>
      <c r="IQU251" s="383"/>
      <c r="IQV251" s="383"/>
      <c r="IQW251" s="383"/>
      <c r="IQX251" s="383"/>
      <c r="IQY251" s="383"/>
      <c r="IQZ251" s="383"/>
      <c r="IRA251" s="383"/>
      <c r="IRB251" s="383"/>
      <c r="IRC251" s="383"/>
      <c r="IRD251" s="383"/>
      <c r="IRE251" s="383"/>
      <c r="IRF251" s="383"/>
      <c r="IRG251" s="383"/>
      <c r="IRH251" s="383"/>
      <c r="IRI251" s="383"/>
      <c r="IRJ251" s="383"/>
      <c r="IRK251" s="383"/>
      <c r="IRL251" s="383"/>
      <c r="IRM251" s="383"/>
      <c r="IRN251" s="383"/>
      <c r="IRO251" s="383"/>
      <c r="IRP251" s="383"/>
      <c r="IRQ251" s="383"/>
      <c r="IRR251" s="383"/>
      <c r="IRS251" s="383"/>
      <c r="IRT251" s="383"/>
      <c r="IRU251" s="383"/>
      <c r="IRV251" s="383"/>
      <c r="IRW251" s="383"/>
      <c r="IRX251" s="383"/>
      <c r="IRY251" s="383"/>
      <c r="IRZ251" s="383"/>
      <c r="ISA251" s="383"/>
      <c r="ISB251" s="383"/>
      <c r="ISC251" s="383"/>
      <c r="ISD251" s="383"/>
      <c r="ISE251" s="383"/>
      <c r="ISF251" s="383"/>
      <c r="ISG251" s="383"/>
      <c r="ISH251" s="383"/>
      <c r="ISI251" s="383"/>
      <c r="ISJ251" s="383"/>
      <c r="ISK251" s="383"/>
      <c r="ISL251" s="383"/>
      <c r="ISM251" s="383"/>
      <c r="ISN251" s="383"/>
      <c r="ISO251" s="383"/>
      <c r="ISP251" s="383"/>
      <c r="ISQ251" s="383"/>
      <c r="ISR251" s="383"/>
      <c r="ISS251" s="383"/>
      <c r="IST251" s="383"/>
      <c r="ISU251" s="383"/>
      <c r="ISV251" s="383"/>
      <c r="ISW251" s="383"/>
      <c r="ISX251" s="383"/>
      <c r="ISY251" s="383"/>
      <c r="ISZ251" s="383"/>
      <c r="ITA251" s="383"/>
      <c r="ITB251" s="383"/>
      <c r="ITC251" s="383"/>
      <c r="ITD251" s="383"/>
      <c r="ITE251" s="383"/>
      <c r="ITF251" s="383"/>
      <c r="ITG251" s="383"/>
      <c r="ITH251" s="383"/>
      <c r="ITI251" s="383"/>
      <c r="ITJ251" s="383"/>
      <c r="ITK251" s="383"/>
      <c r="ITL251" s="383"/>
      <c r="ITM251" s="383"/>
      <c r="ITN251" s="383"/>
      <c r="ITO251" s="383"/>
      <c r="ITP251" s="383"/>
      <c r="ITQ251" s="383"/>
      <c r="ITR251" s="383"/>
      <c r="ITS251" s="383"/>
      <c r="ITT251" s="383"/>
      <c r="ITU251" s="383"/>
      <c r="ITV251" s="383"/>
      <c r="ITW251" s="383"/>
      <c r="ITX251" s="383"/>
      <c r="ITY251" s="383"/>
      <c r="ITZ251" s="383"/>
      <c r="IUA251" s="383"/>
      <c r="IUB251" s="383"/>
      <c r="IUC251" s="383"/>
      <c r="IUD251" s="383"/>
      <c r="IUE251" s="383"/>
      <c r="IUF251" s="383"/>
      <c r="IUG251" s="383"/>
      <c r="IUH251" s="383"/>
      <c r="IUI251" s="383"/>
      <c r="IUJ251" s="383"/>
      <c r="IUK251" s="383"/>
      <c r="IUL251" s="383"/>
      <c r="IUM251" s="383"/>
      <c r="IUN251" s="383"/>
      <c r="IUO251" s="383"/>
      <c r="IUP251" s="383"/>
      <c r="IUQ251" s="383"/>
      <c r="IUR251" s="383"/>
      <c r="IUS251" s="383"/>
      <c r="IUT251" s="383"/>
      <c r="IUU251" s="383"/>
      <c r="IUV251" s="383"/>
      <c r="IUW251" s="383"/>
      <c r="IUX251" s="383"/>
      <c r="IUY251" s="383"/>
      <c r="IUZ251" s="383"/>
      <c r="IVA251" s="383"/>
      <c r="IVB251" s="383"/>
      <c r="IVC251" s="383"/>
      <c r="IVD251" s="383"/>
      <c r="IVE251" s="383"/>
      <c r="IVF251" s="383"/>
      <c r="IVG251" s="383"/>
      <c r="IVH251" s="383"/>
      <c r="IVI251" s="383"/>
      <c r="IVJ251" s="383"/>
      <c r="IVK251" s="383"/>
      <c r="IVL251" s="383"/>
      <c r="IVM251" s="383"/>
      <c r="IVN251" s="383"/>
      <c r="IVO251" s="383"/>
      <c r="IVP251" s="383"/>
      <c r="IVQ251" s="383"/>
      <c r="IVR251" s="383"/>
      <c r="IVS251" s="383"/>
      <c r="IVT251" s="383"/>
      <c r="IVU251" s="383"/>
      <c r="IVV251" s="383"/>
      <c r="IVW251" s="383"/>
      <c r="IVX251" s="383"/>
      <c r="IVY251" s="383"/>
      <c r="IVZ251" s="383"/>
      <c r="IWA251" s="383"/>
      <c r="IWB251" s="383"/>
      <c r="IWC251" s="383"/>
      <c r="IWD251" s="383"/>
      <c r="IWE251" s="383"/>
      <c r="IWF251" s="383"/>
      <c r="IWG251" s="383"/>
      <c r="IWH251" s="383"/>
      <c r="IWI251" s="383"/>
      <c r="IWJ251" s="383"/>
      <c r="IWK251" s="383"/>
      <c r="IWL251" s="383"/>
      <c r="IWM251" s="383"/>
      <c r="IWN251" s="383"/>
      <c r="IWO251" s="383"/>
      <c r="IWP251" s="383"/>
      <c r="IWQ251" s="383"/>
      <c r="IWR251" s="383"/>
      <c r="IWS251" s="383"/>
      <c r="IWT251" s="383"/>
      <c r="IWU251" s="383"/>
      <c r="IWV251" s="383"/>
      <c r="IWW251" s="383"/>
      <c r="IWX251" s="383"/>
      <c r="IWY251" s="383"/>
      <c r="IWZ251" s="383"/>
      <c r="IXA251" s="383"/>
      <c r="IXB251" s="383"/>
      <c r="IXC251" s="383"/>
      <c r="IXD251" s="383"/>
      <c r="IXE251" s="383"/>
      <c r="IXF251" s="383"/>
      <c r="IXG251" s="383"/>
      <c r="IXH251" s="383"/>
      <c r="IXI251" s="383"/>
      <c r="IXJ251" s="383"/>
      <c r="IXK251" s="383"/>
      <c r="IXL251" s="383"/>
      <c r="IXM251" s="383"/>
      <c r="IXN251" s="383"/>
      <c r="IXO251" s="383"/>
      <c r="IXP251" s="383"/>
      <c r="IXQ251" s="383"/>
      <c r="IXR251" s="383"/>
      <c r="IXS251" s="383"/>
      <c r="IXT251" s="383"/>
      <c r="IXU251" s="383"/>
      <c r="IXV251" s="383"/>
      <c r="IXW251" s="383"/>
      <c r="IXX251" s="383"/>
      <c r="IXY251" s="383"/>
      <c r="IXZ251" s="383"/>
      <c r="IYA251" s="383"/>
      <c r="IYB251" s="383"/>
      <c r="IYC251" s="383"/>
      <c r="IYD251" s="383"/>
      <c r="IYE251" s="383"/>
      <c r="IYF251" s="383"/>
      <c r="IYG251" s="383"/>
      <c r="IYH251" s="383"/>
      <c r="IYI251" s="383"/>
      <c r="IYJ251" s="383"/>
      <c r="IYK251" s="383"/>
      <c r="IYL251" s="383"/>
      <c r="IYM251" s="383"/>
      <c r="IYN251" s="383"/>
      <c r="IYO251" s="383"/>
      <c r="IYP251" s="383"/>
      <c r="IYQ251" s="383"/>
      <c r="IYR251" s="383"/>
      <c r="IYS251" s="383"/>
      <c r="IYT251" s="383"/>
      <c r="IYU251" s="383"/>
      <c r="IYV251" s="383"/>
      <c r="IYW251" s="383"/>
      <c r="IYX251" s="383"/>
      <c r="IYY251" s="383"/>
      <c r="IYZ251" s="383"/>
      <c r="IZA251" s="383"/>
      <c r="IZB251" s="383"/>
      <c r="IZC251" s="383"/>
      <c r="IZD251" s="383"/>
      <c r="IZE251" s="383"/>
      <c r="IZF251" s="383"/>
      <c r="IZG251" s="383"/>
      <c r="IZH251" s="383"/>
      <c r="IZI251" s="383"/>
      <c r="IZJ251" s="383"/>
      <c r="IZK251" s="383"/>
      <c r="IZL251" s="383"/>
      <c r="IZM251" s="383"/>
      <c r="IZN251" s="383"/>
      <c r="IZO251" s="383"/>
      <c r="IZP251" s="383"/>
      <c r="IZQ251" s="383"/>
      <c r="IZR251" s="383"/>
      <c r="IZS251" s="383"/>
      <c r="IZT251" s="383"/>
      <c r="IZU251" s="383"/>
      <c r="IZV251" s="383"/>
      <c r="IZW251" s="383"/>
      <c r="IZX251" s="383"/>
      <c r="IZY251" s="383"/>
      <c r="IZZ251" s="383"/>
      <c r="JAA251" s="383"/>
      <c r="JAB251" s="383"/>
      <c r="JAC251" s="383"/>
      <c r="JAD251" s="383"/>
      <c r="JAE251" s="383"/>
      <c r="JAF251" s="383"/>
      <c r="JAG251" s="383"/>
      <c r="JAH251" s="383"/>
      <c r="JAI251" s="383"/>
      <c r="JAJ251" s="383"/>
      <c r="JAK251" s="383"/>
      <c r="JAL251" s="383"/>
      <c r="JAM251" s="383"/>
      <c r="JAN251" s="383"/>
      <c r="JAO251" s="383"/>
      <c r="JAP251" s="383"/>
      <c r="JAQ251" s="383"/>
      <c r="JAR251" s="383"/>
      <c r="JAS251" s="383"/>
      <c r="JAT251" s="383"/>
      <c r="JAU251" s="383"/>
      <c r="JAV251" s="383"/>
      <c r="JAW251" s="383"/>
      <c r="JAX251" s="383"/>
      <c r="JAY251" s="383"/>
      <c r="JAZ251" s="383"/>
      <c r="JBA251" s="383"/>
      <c r="JBB251" s="383"/>
      <c r="JBC251" s="383"/>
      <c r="JBD251" s="383"/>
      <c r="JBE251" s="383"/>
      <c r="JBF251" s="383"/>
      <c r="JBG251" s="383"/>
      <c r="JBH251" s="383"/>
      <c r="JBI251" s="383"/>
      <c r="JBJ251" s="383"/>
      <c r="JBK251" s="383"/>
      <c r="JBL251" s="383"/>
      <c r="JBM251" s="383"/>
      <c r="JBN251" s="383"/>
      <c r="JBO251" s="383"/>
      <c r="JBP251" s="383"/>
      <c r="JBQ251" s="383"/>
      <c r="JBR251" s="383"/>
      <c r="JBS251" s="383"/>
      <c r="JBT251" s="383"/>
      <c r="JBU251" s="383"/>
      <c r="JBV251" s="383"/>
      <c r="JBW251" s="383"/>
      <c r="JBX251" s="383"/>
      <c r="JBY251" s="383"/>
      <c r="JBZ251" s="383"/>
      <c r="JCA251" s="383"/>
      <c r="JCB251" s="383"/>
      <c r="JCC251" s="383"/>
      <c r="JCD251" s="383"/>
      <c r="JCE251" s="383"/>
      <c r="JCF251" s="383"/>
      <c r="JCG251" s="383"/>
      <c r="JCH251" s="383"/>
      <c r="JCI251" s="383"/>
      <c r="JCJ251" s="383"/>
      <c r="JCK251" s="383"/>
      <c r="JCL251" s="383"/>
      <c r="JCM251" s="383"/>
      <c r="JCN251" s="383"/>
      <c r="JCO251" s="383"/>
      <c r="JCP251" s="383"/>
      <c r="JCQ251" s="383"/>
      <c r="JCR251" s="383"/>
      <c r="JCS251" s="383"/>
      <c r="JCT251" s="383"/>
      <c r="JCU251" s="383"/>
      <c r="JCV251" s="383"/>
      <c r="JCW251" s="383"/>
      <c r="JCX251" s="383"/>
      <c r="JCY251" s="383"/>
      <c r="JCZ251" s="383"/>
      <c r="JDA251" s="383"/>
      <c r="JDB251" s="383"/>
      <c r="JDC251" s="383"/>
      <c r="JDD251" s="383"/>
      <c r="JDE251" s="383"/>
      <c r="JDF251" s="383"/>
      <c r="JDG251" s="383"/>
      <c r="JDH251" s="383"/>
      <c r="JDI251" s="383"/>
      <c r="JDJ251" s="383"/>
      <c r="JDK251" s="383"/>
      <c r="JDL251" s="383"/>
      <c r="JDM251" s="383"/>
      <c r="JDN251" s="383"/>
      <c r="JDO251" s="383"/>
      <c r="JDP251" s="383"/>
      <c r="JDQ251" s="383"/>
      <c r="JDR251" s="383"/>
      <c r="JDS251" s="383"/>
      <c r="JDT251" s="383"/>
      <c r="JDU251" s="383"/>
      <c r="JDV251" s="383"/>
      <c r="JDW251" s="383"/>
      <c r="JDX251" s="383"/>
      <c r="JDY251" s="383"/>
      <c r="JDZ251" s="383"/>
      <c r="JEA251" s="383"/>
      <c r="JEB251" s="383"/>
      <c r="JEC251" s="383"/>
      <c r="JED251" s="383"/>
      <c r="JEE251" s="383"/>
      <c r="JEF251" s="383"/>
      <c r="JEG251" s="383"/>
      <c r="JEH251" s="383"/>
      <c r="JEI251" s="383"/>
      <c r="JEJ251" s="383"/>
      <c r="JEK251" s="383"/>
      <c r="JEL251" s="383"/>
      <c r="JEM251" s="383"/>
      <c r="JEN251" s="383"/>
      <c r="JEO251" s="383"/>
      <c r="JEP251" s="383"/>
      <c r="JEQ251" s="383"/>
      <c r="JER251" s="383"/>
      <c r="JES251" s="383"/>
      <c r="JET251" s="383"/>
      <c r="JEU251" s="383"/>
      <c r="JEV251" s="383"/>
      <c r="JEW251" s="383"/>
      <c r="JEX251" s="383"/>
      <c r="JEY251" s="383"/>
      <c r="JEZ251" s="383"/>
      <c r="JFA251" s="383"/>
      <c r="JFB251" s="383"/>
      <c r="JFC251" s="383"/>
      <c r="JFD251" s="383"/>
      <c r="JFE251" s="383"/>
      <c r="JFF251" s="383"/>
      <c r="JFG251" s="383"/>
      <c r="JFH251" s="383"/>
      <c r="JFI251" s="383"/>
      <c r="JFJ251" s="383"/>
      <c r="JFK251" s="383"/>
      <c r="JFL251" s="383"/>
      <c r="JFM251" s="383"/>
      <c r="JFN251" s="383"/>
      <c r="JFO251" s="383"/>
      <c r="JFP251" s="383"/>
      <c r="JFQ251" s="383"/>
      <c r="JFR251" s="383"/>
      <c r="JFS251" s="383"/>
      <c r="JFT251" s="383"/>
      <c r="JFU251" s="383"/>
      <c r="JFV251" s="383"/>
      <c r="JFW251" s="383"/>
      <c r="JFX251" s="383"/>
      <c r="JFY251" s="383"/>
      <c r="JFZ251" s="383"/>
      <c r="JGA251" s="383"/>
      <c r="JGB251" s="383"/>
      <c r="JGC251" s="383"/>
      <c r="JGD251" s="383"/>
      <c r="JGE251" s="383"/>
      <c r="JGF251" s="383"/>
      <c r="JGG251" s="383"/>
      <c r="JGH251" s="383"/>
      <c r="JGI251" s="383"/>
      <c r="JGJ251" s="383"/>
      <c r="JGK251" s="383"/>
      <c r="JGL251" s="383"/>
      <c r="JGM251" s="383"/>
      <c r="JGN251" s="383"/>
      <c r="JGO251" s="383"/>
      <c r="JGP251" s="383"/>
      <c r="JGQ251" s="383"/>
      <c r="JGR251" s="383"/>
      <c r="JGS251" s="383"/>
      <c r="JGT251" s="383"/>
      <c r="JGU251" s="383"/>
      <c r="JGV251" s="383"/>
      <c r="JGW251" s="383"/>
      <c r="JGX251" s="383"/>
      <c r="JGY251" s="383"/>
      <c r="JGZ251" s="383"/>
      <c r="JHA251" s="383"/>
      <c r="JHB251" s="383"/>
      <c r="JHC251" s="383"/>
      <c r="JHD251" s="383"/>
      <c r="JHE251" s="383"/>
      <c r="JHF251" s="383"/>
      <c r="JHG251" s="383"/>
      <c r="JHH251" s="383"/>
      <c r="JHI251" s="383"/>
      <c r="JHJ251" s="383"/>
      <c r="JHK251" s="383"/>
      <c r="JHL251" s="383"/>
      <c r="JHM251" s="383"/>
      <c r="JHN251" s="383"/>
      <c r="JHO251" s="383"/>
      <c r="JHP251" s="383"/>
      <c r="JHQ251" s="383"/>
      <c r="JHR251" s="383"/>
      <c r="JHS251" s="383"/>
      <c r="JHT251" s="383"/>
      <c r="JHU251" s="383"/>
      <c r="JHV251" s="383"/>
      <c r="JHW251" s="383"/>
      <c r="JHX251" s="383"/>
      <c r="JHY251" s="383"/>
      <c r="JHZ251" s="383"/>
      <c r="JIA251" s="383"/>
      <c r="JIB251" s="383"/>
      <c r="JIC251" s="383"/>
      <c r="JID251" s="383"/>
      <c r="JIE251" s="383"/>
      <c r="JIF251" s="383"/>
      <c r="JIG251" s="383"/>
      <c r="JIH251" s="383"/>
      <c r="JII251" s="383"/>
      <c r="JIJ251" s="383"/>
      <c r="JIK251" s="383"/>
      <c r="JIL251" s="383"/>
      <c r="JIM251" s="383"/>
      <c r="JIN251" s="383"/>
      <c r="JIO251" s="383"/>
      <c r="JIP251" s="383"/>
      <c r="JIQ251" s="383"/>
      <c r="JIR251" s="383"/>
      <c r="JIS251" s="383"/>
      <c r="JIT251" s="383"/>
      <c r="JIU251" s="383"/>
      <c r="JIV251" s="383"/>
      <c r="JIW251" s="383"/>
      <c r="JIX251" s="383"/>
      <c r="JIY251" s="383"/>
      <c r="JIZ251" s="383"/>
      <c r="JJA251" s="383"/>
      <c r="JJB251" s="383"/>
      <c r="JJC251" s="383"/>
      <c r="JJD251" s="383"/>
      <c r="JJE251" s="383"/>
      <c r="JJF251" s="383"/>
      <c r="JJG251" s="383"/>
      <c r="JJH251" s="383"/>
      <c r="JJI251" s="383"/>
      <c r="JJJ251" s="383"/>
      <c r="JJK251" s="383"/>
      <c r="JJL251" s="383"/>
      <c r="JJM251" s="383"/>
      <c r="JJN251" s="383"/>
      <c r="JJO251" s="383"/>
      <c r="JJP251" s="383"/>
      <c r="JJQ251" s="383"/>
      <c r="JJR251" s="383"/>
      <c r="JJS251" s="383"/>
      <c r="JJT251" s="383"/>
      <c r="JJU251" s="383"/>
      <c r="JJV251" s="383"/>
      <c r="JJW251" s="383"/>
      <c r="JJX251" s="383"/>
      <c r="JJY251" s="383"/>
      <c r="JJZ251" s="383"/>
      <c r="JKA251" s="383"/>
      <c r="JKB251" s="383"/>
      <c r="JKC251" s="383"/>
      <c r="JKD251" s="383"/>
      <c r="JKE251" s="383"/>
      <c r="JKF251" s="383"/>
      <c r="JKG251" s="383"/>
      <c r="JKH251" s="383"/>
      <c r="JKI251" s="383"/>
      <c r="JKJ251" s="383"/>
      <c r="JKK251" s="383"/>
      <c r="JKL251" s="383"/>
      <c r="JKM251" s="383"/>
      <c r="JKN251" s="383"/>
      <c r="JKO251" s="383"/>
      <c r="JKP251" s="383"/>
      <c r="JKQ251" s="383"/>
      <c r="JKR251" s="383"/>
      <c r="JKS251" s="383"/>
      <c r="JKT251" s="383"/>
      <c r="JKU251" s="383"/>
      <c r="JKV251" s="383"/>
      <c r="JKW251" s="383"/>
      <c r="JKX251" s="383"/>
      <c r="JKY251" s="383"/>
      <c r="JKZ251" s="383"/>
      <c r="JLA251" s="383"/>
      <c r="JLB251" s="383"/>
      <c r="JLC251" s="383"/>
      <c r="JLD251" s="383"/>
      <c r="JLE251" s="383"/>
      <c r="JLF251" s="383"/>
      <c r="JLG251" s="383"/>
      <c r="JLH251" s="383"/>
      <c r="JLI251" s="383"/>
      <c r="JLJ251" s="383"/>
      <c r="JLK251" s="383"/>
      <c r="JLL251" s="383"/>
      <c r="JLM251" s="383"/>
      <c r="JLN251" s="383"/>
      <c r="JLO251" s="383"/>
      <c r="JLP251" s="383"/>
      <c r="JLQ251" s="383"/>
      <c r="JLR251" s="383"/>
      <c r="JLS251" s="383"/>
      <c r="JLT251" s="383"/>
      <c r="JLU251" s="383"/>
      <c r="JLV251" s="383"/>
      <c r="JLW251" s="383"/>
      <c r="JLX251" s="383"/>
      <c r="JLY251" s="383"/>
      <c r="JLZ251" s="383"/>
      <c r="JMA251" s="383"/>
      <c r="JMB251" s="383"/>
      <c r="JMC251" s="383"/>
      <c r="JMD251" s="383"/>
      <c r="JME251" s="383"/>
      <c r="JMF251" s="383"/>
      <c r="JMG251" s="383"/>
      <c r="JMH251" s="383"/>
      <c r="JMI251" s="383"/>
      <c r="JMJ251" s="383"/>
      <c r="JMK251" s="383"/>
      <c r="JML251" s="383"/>
      <c r="JMM251" s="383"/>
      <c r="JMN251" s="383"/>
      <c r="JMO251" s="383"/>
      <c r="JMP251" s="383"/>
      <c r="JMQ251" s="383"/>
      <c r="JMR251" s="383"/>
      <c r="JMS251" s="383"/>
      <c r="JMT251" s="383"/>
      <c r="JMU251" s="383"/>
      <c r="JMV251" s="383"/>
      <c r="JMW251" s="383"/>
      <c r="JMX251" s="383"/>
      <c r="JMY251" s="383"/>
      <c r="JMZ251" s="383"/>
      <c r="JNA251" s="383"/>
      <c r="JNB251" s="383"/>
      <c r="JNC251" s="383"/>
      <c r="JND251" s="383"/>
      <c r="JNE251" s="383"/>
      <c r="JNF251" s="383"/>
      <c r="JNG251" s="383"/>
      <c r="JNH251" s="383"/>
      <c r="JNI251" s="383"/>
      <c r="JNJ251" s="383"/>
      <c r="JNK251" s="383"/>
      <c r="JNL251" s="383"/>
      <c r="JNM251" s="383"/>
      <c r="JNN251" s="383"/>
      <c r="JNO251" s="383"/>
      <c r="JNP251" s="383"/>
      <c r="JNQ251" s="383"/>
      <c r="JNR251" s="383"/>
      <c r="JNS251" s="383"/>
      <c r="JNT251" s="383"/>
      <c r="JNU251" s="383"/>
      <c r="JNV251" s="383"/>
      <c r="JNW251" s="383"/>
      <c r="JNX251" s="383"/>
      <c r="JNY251" s="383"/>
      <c r="JNZ251" s="383"/>
      <c r="JOA251" s="383"/>
      <c r="JOB251" s="383"/>
      <c r="JOC251" s="383"/>
      <c r="JOD251" s="383"/>
      <c r="JOE251" s="383"/>
      <c r="JOF251" s="383"/>
      <c r="JOG251" s="383"/>
      <c r="JOH251" s="383"/>
      <c r="JOI251" s="383"/>
      <c r="JOJ251" s="383"/>
      <c r="JOK251" s="383"/>
      <c r="JOL251" s="383"/>
      <c r="JOM251" s="383"/>
      <c r="JON251" s="383"/>
      <c r="JOO251" s="383"/>
      <c r="JOP251" s="383"/>
      <c r="JOQ251" s="383"/>
      <c r="JOR251" s="383"/>
      <c r="JOS251" s="383"/>
      <c r="JOT251" s="383"/>
      <c r="JOU251" s="383"/>
      <c r="JOV251" s="383"/>
      <c r="JOW251" s="383"/>
      <c r="JOX251" s="383"/>
      <c r="JOY251" s="383"/>
      <c r="JOZ251" s="383"/>
      <c r="JPA251" s="383"/>
      <c r="JPB251" s="383"/>
      <c r="JPC251" s="383"/>
      <c r="JPD251" s="383"/>
      <c r="JPE251" s="383"/>
      <c r="JPF251" s="383"/>
      <c r="JPG251" s="383"/>
      <c r="JPH251" s="383"/>
      <c r="JPI251" s="383"/>
      <c r="JPJ251" s="383"/>
      <c r="JPK251" s="383"/>
      <c r="JPL251" s="383"/>
      <c r="JPM251" s="383"/>
      <c r="JPN251" s="383"/>
      <c r="JPO251" s="383"/>
      <c r="JPP251" s="383"/>
      <c r="JPQ251" s="383"/>
      <c r="JPR251" s="383"/>
      <c r="JPS251" s="383"/>
      <c r="JPT251" s="383"/>
      <c r="JPU251" s="383"/>
      <c r="JPV251" s="383"/>
      <c r="JPW251" s="383"/>
      <c r="JPX251" s="383"/>
      <c r="JPY251" s="383"/>
      <c r="JPZ251" s="383"/>
      <c r="JQA251" s="383"/>
      <c r="JQB251" s="383"/>
      <c r="JQC251" s="383"/>
      <c r="JQD251" s="383"/>
      <c r="JQE251" s="383"/>
      <c r="JQF251" s="383"/>
      <c r="JQG251" s="383"/>
      <c r="JQH251" s="383"/>
      <c r="JQI251" s="383"/>
      <c r="JQJ251" s="383"/>
      <c r="JQK251" s="383"/>
      <c r="JQL251" s="383"/>
      <c r="JQM251" s="383"/>
      <c r="JQN251" s="383"/>
      <c r="JQO251" s="383"/>
      <c r="JQP251" s="383"/>
      <c r="JQQ251" s="383"/>
      <c r="JQR251" s="383"/>
      <c r="JQS251" s="383"/>
      <c r="JQT251" s="383"/>
      <c r="JQU251" s="383"/>
      <c r="JQV251" s="383"/>
      <c r="JQW251" s="383"/>
      <c r="JQX251" s="383"/>
      <c r="JQY251" s="383"/>
      <c r="JQZ251" s="383"/>
      <c r="JRA251" s="383"/>
      <c r="JRB251" s="383"/>
      <c r="JRC251" s="383"/>
      <c r="JRD251" s="383"/>
      <c r="JRE251" s="383"/>
      <c r="JRF251" s="383"/>
      <c r="JRG251" s="383"/>
      <c r="JRH251" s="383"/>
      <c r="JRI251" s="383"/>
      <c r="JRJ251" s="383"/>
      <c r="JRK251" s="383"/>
      <c r="JRL251" s="383"/>
      <c r="JRM251" s="383"/>
      <c r="JRN251" s="383"/>
      <c r="JRO251" s="383"/>
      <c r="JRP251" s="383"/>
      <c r="JRQ251" s="383"/>
      <c r="JRR251" s="383"/>
      <c r="JRS251" s="383"/>
      <c r="JRT251" s="383"/>
      <c r="JRU251" s="383"/>
      <c r="JRV251" s="383"/>
      <c r="JRW251" s="383"/>
      <c r="JRX251" s="383"/>
      <c r="JRY251" s="383"/>
      <c r="JRZ251" s="383"/>
      <c r="JSA251" s="383"/>
      <c r="JSB251" s="383"/>
      <c r="JSC251" s="383"/>
      <c r="JSD251" s="383"/>
      <c r="JSE251" s="383"/>
      <c r="JSF251" s="383"/>
      <c r="JSG251" s="383"/>
      <c r="JSH251" s="383"/>
      <c r="JSI251" s="383"/>
      <c r="JSJ251" s="383"/>
      <c r="JSK251" s="383"/>
      <c r="JSL251" s="383"/>
      <c r="JSM251" s="383"/>
      <c r="JSN251" s="383"/>
      <c r="JSO251" s="383"/>
      <c r="JSP251" s="383"/>
      <c r="JSQ251" s="383"/>
      <c r="JSR251" s="383"/>
      <c r="JSS251" s="383"/>
      <c r="JST251" s="383"/>
      <c r="JSU251" s="383"/>
      <c r="JSV251" s="383"/>
      <c r="JSW251" s="383"/>
      <c r="JSX251" s="383"/>
      <c r="JSY251" s="383"/>
      <c r="JSZ251" s="383"/>
      <c r="JTA251" s="383"/>
      <c r="JTB251" s="383"/>
      <c r="JTC251" s="383"/>
      <c r="JTD251" s="383"/>
      <c r="JTE251" s="383"/>
      <c r="JTF251" s="383"/>
      <c r="JTG251" s="383"/>
      <c r="JTH251" s="383"/>
      <c r="JTI251" s="383"/>
      <c r="JTJ251" s="383"/>
      <c r="JTK251" s="383"/>
      <c r="JTL251" s="383"/>
      <c r="JTM251" s="383"/>
      <c r="JTN251" s="383"/>
      <c r="JTO251" s="383"/>
      <c r="JTP251" s="383"/>
      <c r="JTQ251" s="383"/>
      <c r="JTR251" s="383"/>
      <c r="JTS251" s="383"/>
      <c r="JTT251" s="383"/>
      <c r="JTU251" s="383"/>
      <c r="JTV251" s="383"/>
      <c r="JTW251" s="383"/>
      <c r="JTX251" s="383"/>
      <c r="JTY251" s="383"/>
      <c r="JTZ251" s="383"/>
      <c r="JUA251" s="383"/>
      <c r="JUB251" s="383"/>
      <c r="JUC251" s="383"/>
      <c r="JUD251" s="383"/>
      <c r="JUE251" s="383"/>
      <c r="JUF251" s="383"/>
      <c r="JUG251" s="383"/>
      <c r="JUH251" s="383"/>
      <c r="JUI251" s="383"/>
      <c r="JUJ251" s="383"/>
      <c r="JUK251" s="383"/>
      <c r="JUL251" s="383"/>
      <c r="JUM251" s="383"/>
      <c r="JUN251" s="383"/>
      <c r="JUO251" s="383"/>
      <c r="JUP251" s="383"/>
      <c r="JUQ251" s="383"/>
      <c r="JUR251" s="383"/>
      <c r="JUS251" s="383"/>
      <c r="JUT251" s="383"/>
      <c r="JUU251" s="383"/>
      <c r="JUV251" s="383"/>
      <c r="JUW251" s="383"/>
      <c r="JUX251" s="383"/>
      <c r="JUY251" s="383"/>
      <c r="JUZ251" s="383"/>
      <c r="JVA251" s="383"/>
      <c r="JVB251" s="383"/>
      <c r="JVC251" s="383"/>
      <c r="JVD251" s="383"/>
      <c r="JVE251" s="383"/>
      <c r="JVF251" s="383"/>
      <c r="JVG251" s="383"/>
      <c r="JVH251" s="383"/>
      <c r="JVI251" s="383"/>
      <c r="JVJ251" s="383"/>
      <c r="JVK251" s="383"/>
      <c r="JVL251" s="383"/>
      <c r="JVM251" s="383"/>
      <c r="JVN251" s="383"/>
      <c r="JVO251" s="383"/>
      <c r="JVP251" s="383"/>
      <c r="JVQ251" s="383"/>
      <c r="JVR251" s="383"/>
      <c r="JVS251" s="383"/>
      <c r="JVT251" s="383"/>
      <c r="JVU251" s="383"/>
      <c r="JVV251" s="383"/>
      <c r="JVW251" s="383"/>
      <c r="JVX251" s="383"/>
      <c r="JVY251" s="383"/>
      <c r="JVZ251" s="383"/>
      <c r="JWA251" s="383"/>
      <c r="JWB251" s="383"/>
      <c r="JWC251" s="383"/>
      <c r="JWD251" s="383"/>
      <c r="JWE251" s="383"/>
      <c r="JWF251" s="383"/>
      <c r="JWG251" s="383"/>
      <c r="JWH251" s="383"/>
      <c r="JWI251" s="383"/>
      <c r="JWJ251" s="383"/>
      <c r="JWK251" s="383"/>
      <c r="JWL251" s="383"/>
      <c r="JWM251" s="383"/>
      <c r="JWN251" s="383"/>
      <c r="JWO251" s="383"/>
      <c r="JWP251" s="383"/>
      <c r="JWQ251" s="383"/>
      <c r="JWR251" s="383"/>
      <c r="JWS251" s="383"/>
      <c r="JWT251" s="383"/>
      <c r="JWU251" s="383"/>
      <c r="JWV251" s="383"/>
      <c r="JWW251" s="383"/>
      <c r="JWX251" s="383"/>
      <c r="JWY251" s="383"/>
      <c r="JWZ251" s="383"/>
      <c r="JXA251" s="383"/>
      <c r="JXB251" s="383"/>
      <c r="JXC251" s="383"/>
      <c r="JXD251" s="383"/>
      <c r="JXE251" s="383"/>
      <c r="JXF251" s="383"/>
      <c r="JXG251" s="383"/>
      <c r="JXH251" s="383"/>
      <c r="JXI251" s="383"/>
      <c r="JXJ251" s="383"/>
      <c r="JXK251" s="383"/>
      <c r="JXL251" s="383"/>
      <c r="JXM251" s="383"/>
      <c r="JXN251" s="383"/>
      <c r="JXO251" s="383"/>
      <c r="JXP251" s="383"/>
      <c r="JXQ251" s="383"/>
      <c r="JXR251" s="383"/>
      <c r="JXS251" s="383"/>
      <c r="JXT251" s="383"/>
      <c r="JXU251" s="383"/>
      <c r="JXV251" s="383"/>
      <c r="JXW251" s="383"/>
      <c r="JXX251" s="383"/>
      <c r="JXY251" s="383"/>
      <c r="JXZ251" s="383"/>
      <c r="JYA251" s="383"/>
      <c r="JYB251" s="383"/>
      <c r="JYC251" s="383"/>
      <c r="JYD251" s="383"/>
      <c r="JYE251" s="383"/>
      <c r="JYF251" s="383"/>
      <c r="JYG251" s="383"/>
      <c r="JYH251" s="383"/>
      <c r="JYI251" s="383"/>
      <c r="JYJ251" s="383"/>
      <c r="JYK251" s="383"/>
      <c r="JYL251" s="383"/>
      <c r="JYM251" s="383"/>
      <c r="JYN251" s="383"/>
      <c r="JYO251" s="383"/>
      <c r="JYP251" s="383"/>
      <c r="JYQ251" s="383"/>
      <c r="JYR251" s="383"/>
      <c r="JYS251" s="383"/>
      <c r="JYT251" s="383"/>
      <c r="JYU251" s="383"/>
      <c r="JYV251" s="383"/>
      <c r="JYW251" s="383"/>
      <c r="JYX251" s="383"/>
      <c r="JYY251" s="383"/>
      <c r="JYZ251" s="383"/>
      <c r="JZA251" s="383"/>
      <c r="JZB251" s="383"/>
      <c r="JZC251" s="383"/>
      <c r="JZD251" s="383"/>
      <c r="JZE251" s="383"/>
      <c r="JZF251" s="383"/>
      <c r="JZG251" s="383"/>
      <c r="JZH251" s="383"/>
      <c r="JZI251" s="383"/>
      <c r="JZJ251" s="383"/>
      <c r="JZK251" s="383"/>
      <c r="JZL251" s="383"/>
      <c r="JZM251" s="383"/>
      <c r="JZN251" s="383"/>
      <c r="JZO251" s="383"/>
      <c r="JZP251" s="383"/>
      <c r="JZQ251" s="383"/>
      <c r="JZR251" s="383"/>
      <c r="JZS251" s="383"/>
      <c r="JZT251" s="383"/>
      <c r="JZU251" s="383"/>
      <c r="JZV251" s="383"/>
      <c r="JZW251" s="383"/>
      <c r="JZX251" s="383"/>
      <c r="JZY251" s="383"/>
      <c r="JZZ251" s="383"/>
      <c r="KAA251" s="383"/>
      <c r="KAB251" s="383"/>
      <c r="KAC251" s="383"/>
      <c r="KAD251" s="383"/>
      <c r="KAE251" s="383"/>
      <c r="KAF251" s="383"/>
      <c r="KAG251" s="383"/>
      <c r="KAH251" s="383"/>
      <c r="KAI251" s="383"/>
      <c r="KAJ251" s="383"/>
      <c r="KAK251" s="383"/>
      <c r="KAL251" s="383"/>
      <c r="KAM251" s="383"/>
      <c r="KAN251" s="383"/>
      <c r="KAO251" s="383"/>
      <c r="KAP251" s="383"/>
      <c r="KAQ251" s="383"/>
      <c r="KAR251" s="383"/>
      <c r="KAS251" s="383"/>
      <c r="KAT251" s="383"/>
      <c r="KAU251" s="383"/>
      <c r="KAV251" s="383"/>
      <c r="KAW251" s="383"/>
      <c r="KAX251" s="383"/>
      <c r="KAY251" s="383"/>
      <c r="KAZ251" s="383"/>
      <c r="KBA251" s="383"/>
      <c r="KBB251" s="383"/>
      <c r="KBC251" s="383"/>
      <c r="KBD251" s="383"/>
      <c r="KBE251" s="383"/>
      <c r="KBF251" s="383"/>
      <c r="KBG251" s="383"/>
      <c r="KBH251" s="383"/>
      <c r="KBI251" s="383"/>
      <c r="KBJ251" s="383"/>
      <c r="KBK251" s="383"/>
      <c r="KBL251" s="383"/>
      <c r="KBM251" s="383"/>
      <c r="KBN251" s="383"/>
      <c r="KBO251" s="383"/>
      <c r="KBP251" s="383"/>
      <c r="KBQ251" s="383"/>
      <c r="KBR251" s="383"/>
      <c r="KBS251" s="383"/>
      <c r="KBT251" s="383"/>
      <c r="KBU251" s="383"/>
      <c r="KBV251" s="383"/>
      <c r="KBW251" s="383"/>
      <c r="KBX251" s="383"/>
      <c r="KBY251" s="383"/>
      <c r="KBZ251" s="383"/>
      <c r="KCA251" s="383"/>
      <c r="KCB251" s="383"/>
      <c r="KCC251" s="383"/>
      <c r="KCD251" s="383"/>
      <c r="KCE251" s="383"/>
      <c r="KCF251" s="383"/>
      <c r="KCG251" s="383"/>
      <c r="KCH251" s="383"/>
      <c r="KCI251" s="383"/>
      <c r="KCJ251" s="383"/>
      <c r="KCK251" s="383"/>
      <c r="KCL251" s="383"/>
      <c r="KCM251" s="383"/>
      <c r="KCN251" s="383"/>
      <c r="KCO251" s="383"/>
      <c r="KCP251" s="383"/>
      <c r="KCQ251" s="383"/>
      <c r="KCR251" s="383"/>
      <c r="KCS251" s="383"/>
      <c r="KCT251" s="383"/>
      <c r="KCU251" s="383"/>
      <c r="KCV251" s="383"/>
      <c r="KCW251" s="383"/>
      <c r="KCX251" s="383"/>
      <c r="KCY251" s="383"/>
      <c r="KCZ251" s="383"/>
      <c r="KDA251" s="383"/>
      <c r="KDB251" s="383"/>
      <c r="KDC251" s="383"/>
      <c r="KDD251" s="383"/>
      <c r="KDE251" s="383"/>
      <c r="KDF251" s="383"/>
      <c r="KDG251" s="383"/>
      <c r="KDH251" s="383"/>
      <c r="KDI251" s="383"/>
      <c r="KDJ251" s="383"/>
      <c r="KDK251" s="383"/>
      <c r="KDL251" s="383"/>
      <c r="KDM251" s="383"/>
      <c r="KDN251" s="383"/>
      <c r="KDO251" s="383"/>
      <c r="KDP251" s="383"/>
      <c r="KDQ251" s="383"/>
      <c r="KDR251" s="383"/>
      <c r="KDS251" s="383"/>
      <c r="KDT251" s="383"/>
      <c r="KDU251" s="383"/>
      <c r="KDV251" s="383"/>
      <c r="KDW251" s="383"/>
      <c r="KDX251" s="383"/>
      <c r="KDY251" s="383"/>
      <c r="KDZ251" s="383"/>
      <c r="KEA251" s="383"/>
      <c r="KEB251" s="383"/>
      <c r="KEC251" s="383"/>
      <c r="KED251" s="383"/>
      <c r="KEE251" s="383"/>
      <c r="KEF251" s="383"/>
      <c r="KEG251" s="383"/>
      <c r="KEH251" s="383"/>
      <c r="KEI251" s="383"/>
      <c r="KEJ251" s="383"/>
      <c r="KEK251" s="383"/>
      <c r="KEL251" s="383"/>
      <c r="KEM251" s="383"/>
      <c r="KEN251" s="383"/>
      <c r="KEO251" s="383"/>
      <c r="KEP251" s="383"/>
      <c r="KEQ251" s="383"/>
      <c r="KER251" s="383"/>
      <c r="KES251" s="383"/>
      <c r="KET251" s="383"/>
      <c r="KEU251" s="383"/>
      <c r="KEV251" s="383"/>
      <c r="KEW251" s="383"/>
      <c r="KEX251" s="383"/>
      <c r="KEY251" s="383"/>
      <c r="KEZ251" s="383"/>
      <c r="KFA251" s="383"/>
      <c r="KFB251" s="383"/>
      <c r="KFC251" s="383"/>
      <c r="KFD251" s="383"/>
      <c r="KFE251" s="383"/>
      <c r="KFF251" s="383"/>
      <c r="KFG251" s="383"/>
      <c r="KFH251" s="383"/>
      <c r="KFI251" s="383"/>
      <c r="KFJ251" s="383"/>
      <c r="KFK251" s="383"/>
      <c r="KFL251" s="383"/>
      <c r="KFM251" s="383"/>
      <c r="KFN251" s="383"/>
      <c r="KFO251" s="383"/>
      <c r="KFP251" s="383"/>
      <c r="KFQ251" s="383"/>
      <c r="KFR251" s="383"/>
      <c r="KFS251" s="383"/>
      <c r="KFT251" s="383"/>
      <c r="KFU251" s="383"/>
      <c r="KFV251" s="383"/>
      <c r="KFW251" s="383"/>
      <c r="KFX251" s="383"/>
      <c r="KFY251" s="383"/>
      <c r="KFZ251" s="383"/>
      <c r="KGA251" s="383"/>
      <c r="KGB251" s="383"/>
      <c r="KGC251" s="383"/>
      <c r="KGD251" s="383"/>
      <c r="KGE251" s="383"/>
      <c r="KGF251" s="383"/>
      <c r="KGG251" s="383"/>
      <c r="KGH251" s="383"/>
      <c r="KGI251" s="383"/>
      <c r="KGJ251" s="383"/>
      <c r="KGK251" s="383"/>
      <c r="KGL251" s="383"/>
      <c r="KGM251" s="383"/>
      <c r="KGN251" s="383"/>
      <c r="KGO251" s="383"/>
      <c r="KGP251" s="383"/>
      <c r="KGQ251" s="383"/>
      <c r="KGR251" s="383"/>
      <c r="KGS251" s="383"/>
      <c r="KGT251" s="383"/>
      <c r="KGU251" s="383"/>
      <c r="KGV251" s="383"/>
      <c r="KGW251" s="383"/>
      <c r="KGX251" s="383"/>
      <c r="KGY251" s="383"/>
      <c r="KGZ251" s="383"/>
      <c r="KHA251" s="383"/>
      <c r="KHB251" s="383"/>
      <c r="KHC251" s="383"/>
      <c r="KHD251" s="383"/>
      <c r="KHE251" s="383"/>
      <c r="KHF251" s="383"/>
      <c r="KHG251" s="383"/>
      <c r="KHH251" s="383"/>
      <c r="KHI251" s="383"/>
      <c r="KHJ251" s="383"/>
      <c r="KHK251" s="383"/>
      <c r="KHL251" s="383"/>
      <c r="KHM251" s="383"/>
      <c r="KHN251" s="383"/>
      <c r="KHO251" s="383"/>
      <c r="KHP251" s="383"/>
      <c r="KHQ251" s="383"/>
      <c r="KHR251" s="383"/>
      <c r="KHS251" s="383"/>
      <c r="KHT251" s="383"/>
      <c r="KHU251" s="383"/>
      <c r="KHV251" s="383"/>
      <c r="KHW251" s="383"/>
      <c r="KHX251" s="383"/>
      <c r="KHY251" s="383"/>
      <c r="KHZ251" s="383"/>
      <c r="KIA251" s="383"/>
      <c r="KIB251" s="383"/>
      <c r="KIC251" s="383"/>
      <c r="KID251" s="383"/>
      <c r="KIE251" s="383"/>
      <c r="KIF251" s="383"/>
      <c r="KIG251" s="383"/>
      <c r="KIH251" s="383"/>
      <c r="KII251" s="383"/>
      <c r="KIJ251" s="383"/>
      <c r="KIK251" s="383"/>
      <c r="KIL251" s="383"/>
      <c r="KIM251" s="383"/>
      <c r="KIN251" s="383"/>
      <c r="KIO251" s="383"/>
      <c r="KIP251" s="383"/>
      <c r="KIQ251" s="383"/>
      <c r="KIR251" s="383"/>
      <c r="KIS251" s="383"/>
      <c r="KIT251" s="383"/>
      <c r="KIU251" s="383"/>
      <c r="KIV251" s="383"/>
      <c r="KIW251" s="383"/>
      <c r="KIX251" s="383"/>
      <c r="KIY251" s="383"/>
      <c r="KIZ251" s="383"/>
      <c r="KJA251" s="383"/>
      <c r="KJB251" s="383"/>
      <c r="KJC251" s="383"/>
      <c r="KJD251" s="383"/>
      <c r="KJE251" s="383"/>
      <c r="KJF251" s="383"/>
      <c r="KJG251" s="383"/>
      <c r="KJH251" s="383"/>
      <c r="KJI251" s="383"/>
      <c r="KJJ251" s="383"/>
      <c r="KJK251" s="383"/>
      <c r="KJL251" s="383"/>
      <c r="KJM251" s="383"/>
      <c r="KJN251" s="383"/>
      <c r="KJO251" s="383"/>
      <c r="KJP251" s="383"/>
      <c r="KJQ251" s="383"/>
      <c r="KJR251" s="383"/>
      <c r="KJS251" s="383"/>
      <c r="KJT251" s="383"/>
      <c r="KJU251" s="383"/>
      <c r="KJV251" s="383"/>
      <c r="KJW251" s="383"/>
      <c r="KJX251" s="383"/>
      <c r="KJY251" s="383"/>
      <c r="KJZ251" s="383"/>
      <c r="KKA251" s="383"/>
      <c r="KKB251" s="383"/>
      <c r="KKC251" s="383"/>
      <c r="KKD251" s="383"/>
      <c r="KKE251" s="383"/>
      <c r="KKF251" s="383"/>
      <c r="KKG251" s="383"/>
      <c r="KKH251" s="383"/>
      <c r="KKI251" s="383"/>
      <c r="KKJ251" s="383"/>
      <c r="KKK251" s="383"/>
      <c r="KKL251" s="383"/>
      <c r="KKM251" s="383"/>
      <c r="KKN251" s="383"/>
      <c r="KKO251" s="383"/>
      <c r="KKP251" s="383"/>
      <c r="KKQ251" s="383"/>
      <c r="KKR251" s="383"/>
      <c r="KKS251" s="383"/>
      <c r="KKT251" s="383"/>
      <c r="KKU251" s="383"/>
      <c r="KKV251" s="383"/>
      <c r="KKW251" s="383"/>
      <c r="KKX251" s="383"/>
      <c r="KKY251" s="383"/>
      <c r="KKZ251" s="383"/>
      <c r="KLA251" s="383"/>
      <c r="KLB251" s="383"/>
      <c r="KLC251" s="383"/>
      <c r="KLD251" s="383"/>
      <c r="KLE251" s="383"/>
      <c r="KLF251" s="383"/>
      <c r="KLG251" s="383"/>
      <c r="KLH251" s="383"/>
      <c r="KLI251" s="383"/>
      <c r="KLJ251" s="383"/>
      <c r="KLK251" s="383"/>
      <c r="KLL251" s="383"/>
      <c r="KLM251" s="383"/>
      <c r="KLN251" s="383"/>
      <c r="KLO251" s="383"/>
      <c r="KLP251" s="383"/>
      <c r="KLQ251" s="383"/>
      <c r="KLR251" s="383"/>
      <c r="KLS251" s="383"/>
      <c r="KLT251" s="383"/>
      <c r="KLU251" s="383"/>
      <c r="KLV251" s="383"/>
      <c r="KLW251" s="383"/>
      <c r="KLX251" s="383"/>
      <c r="KLY251" s="383"/>
      <c r="KLZ251" s="383"/>
      <c r="KMA251" s="383"/>
      <c r="KMB251" s="383"/>
      <c r="KMC251" s="383"/>
      <c r="KMD251" s="383"/>
      <c r="KME251" s="383"/>
      <c r="KMF251" s="383"/>
      <c r="KMG251" s="383"/>
      <c r="KMH251" s="383"/>
      <c r="KMI251" s="383"/>
      <c r="KMJ251" s="383"/>
      <c r="KMK251" s="383"/>
      <c r="KML251" s="383"/>
      <c r="KMM251" s="383"/>
      <c r="KMN251" s="383"/>
      <c r="KMO251" s="383"/>
      <c r="KMP251" s="383"/>
      <c r="KMQ251" s="383"/>
      <c r="KMR251" s="383"/>
      <c r="KMS251" s="383"/>
      <c r="KMT251" s="383"/>
      <c r="KMU251" s="383"/>
      <c r="KMV251" s="383"/>
      <c r="KMW251" s="383"/>
      <c r="KMX251" s="383"/>
      <c r="KMY251" s="383"/>
      <c r="KMZ251" s="383"/>
      <c r="KNA251" s="383"/>
      <c r="KNB251" s="383"/>
      <c r="KNC251" s="383"/>
      <c r="KND251" s="383"/>
      <c r="KNE251" s="383"/>
      <c r="KNF251" s="383"/>
      <c r="KNG251" s="383"/>
      <c r="KNH251" s="383"/>
      <c r="KNI251" s="383"/>
      <c r="KNJ251" s="383"/>
      <c r="KNK251" s="383"/>
      <c r="KNL251" s="383"/>
      <c r="KNM251" s="383"/>
      <c r="KNN251" s="383"/>
      <c r="KNO251" s="383"/>
      <c r="KNP251" s="383"/>
      <c r="KNQ251" s="383"/>
      <c r="KNR251" s="383"/>
      <c r="KNS251" s="383"/>
      <c r="KNT251" s="383"/>
      <c r="KNU251" s="383"/>
      <c r="KNV251" s="383"/>
      <c r="KNW251" s="383"/>
      <c r="KNX251" s="383"/>
      <c r="KNY251" s="383"/>
      <c r="KNZ251" s="383"/>
      <c r="KOA251" s="383"/>
      <c r="KOB251" s="383"/>
      <c r="KOC251" s="383"/>
      <c r="KOD251" s="383"/>
      <c r="KOE251" s="383"/>
      <c r="KOF251" s="383"/>
      <c r="KOG251" s="383"/>
      <c r="KOH251" s="383"/>
      <c r="KOI251" s="383"/>
      <c r="KOJ251" s="383"/>
      <c r="KOK251" s="383"/>
      <c r="KOL251" s="383"/>
      <c r="KOM251" s="383"/>
      <c r="KON251" s="383"/>
      <c r="KOO251" s="383"/>
      <c r="KOP251" s="383"/>
      <c r="KOQ251" s="383"/>
      <c r="KOR251" s="383"/>
      <c r="KOS251" s="383"/>
      <c r="KOT251" s="383"/>
      <c r="KOU251" s="383"/>
      <c r="KOV251" s="383"/>
      <c r="KOW251" s="383"/>
      <c r="KOX251" s="383"/>
      <c r="KOY251" s="383"/>
      <c r="KOZ251" s="383"/>
      <c r="KPA251" s="383"/>
      <c r="KPB251" s="383"/>
      <c r="KPC251" s="383"/>
      <c r="KPD251" s="383"/>
      <c r="KPE251" s="383"/>
      <c r="KPF251" s="383"/>
      <c r="KPG251" s="383"/>
      <c r="KPH251" s="383"/>
      <c r="KPI251" s="383"/>
      <c r="KPJ251" s="383"/>
      <c r="KPK251" s="383"/>
      <c r="KPL251" s="383"/>
      <c r="KPM251" s="383"/>
      <c r="KPN251" s="383"/>
      <c r="KPO251" s="383"/>
      <c r="KPP251" s="383"/>
      <c r="KPQ251" s="383"/>
      <c r="KPR251" s="383"/>
      <c r="KPS251" s="383"/>
      <c r="KPT251" s="383"/>
      <c r="KPU251" s="383"/>
      <c r="KPV251" s="383"/>
      <c r="KPW251" s="383"/>
      <c r="KPX251" s="383"/>
      <c r="KPY251" s="383"/>
      <c r="KPZ251" s="383"/>
      <c r="KQA251" s="383"/>
      <c r="KQB251" s="383"/>
      <c r="KQC251" s="383"/>
      <c r="KQD251" s="383"/>
      <c r="KQE251" s="383"/>
      <c r="KQF251" s="383"/>
      <c r="KQG251" s="383"/>
      <c r="KQH251" s="383"/>
      <c r="KQI251" s="383"/>
      <c r="KQJ251" s="383"/>
      <c r="KQK251" s="383"/>
      <c r="KQL251" s="383"/>
      <c r="KQM251" s="383"/>
      <c r="KQN251" s="383"/>
      <c r="KQO251" s="383"/>
      <c r="KQP251" s="383"/>
      <c r="KQQ251" s="383"/>
      <c r="KQR251" s="383"/>
      <c r="KQS251" s="383"/>
      <c r="KQT251" s="383"/>
      <c r="KQU251" s="383"/>
      <c r="KQV251" s="383"/>
      <c r="KQW251" s="383"/>
      <c r="KQX251" s="383"/>
      <c r="KQY251" s="383"/>
      <c r="KQZ251" s="383"/>
      <c r="KRA251" s="383"/>
      <c r="KRB251" s="383"/>
      <c r="KRC251" s="383"/>
      <c r="KRD251" s="383"/>
      <c r="KRE251" s="383"/>
      <c r="KRF251" s="383"/>
      <c r="KRG251" s="383"/>
      <c r="KRH251" s="383"/>
      <c r="KRI251" s="383"/>
      <c r="KRJ251" s="383"/>
      <c r="KRK251" s="383"/>
      <c r="KRL251" s="383"/>
      <c r="KRM251" s="383"/>
      <c r="KRN251" s="383"/>
      <c r="KRO251" s="383"/>
      <c r="KRP251" s="383"/>
      <c r="KRQ251" s="383"/>
      <c r="KRR251" s="383"/>
      <c r="KRS251" s="383"/>
      <c r="KRT251" s="383"/>
      <c r="KRU251" s="383"/>
      <c r="KRV251" s="383"/>
      <c r="KRW251" s="383"/>
      <c r="KRX251" s="383"/>
      <c r="KRY251" s="383"/>
      <c r="KRZ251" s="383"/>
      <c r="KSA251" s="383"/>
      <c r="KSB251" s="383"/>
      <c r="KSC251" s="383"/>
      <c r="KSD251" s="383"/>
      <c r="KSE251" s="383"/>
      <c r="KSF251" s="383"/>
      <c r="KSG251" s="383"/>
      <c r="KSH251" s="383"/>
      <c r="KSI251" s="383"/>
      <c r="KSJ251" s="383"/>
      <c r="KSK251" s="383"/>
      <c r="KSL251" s="383"/>
      <c r="KSM251" s="383"/>
      <c r="KSN251" s="383"/>
      <c r="KSO251" s="383"/>
      <c r="KSP251" s="383"/>
      <c r="KSQ251" s="383"/>
      <c r="KSR251" s="383"/>
      <c r="KSS251" s="383"/>
      <c r="KST251" s="383"/>
      <c r="KSU251" s="383"/>
      <c r="KSV251" s="383"/>
      <c r="KSW251" s="383"/>
      <c r="KSX251" s="383"/>
      <c r="KSY251" s="383"/>
      <c r="KSZ251" s="383"/>
      <c r="KTA251" s="383"/>
      <c r="KTB251" s="383"/>
      <c r="KTC251" s="383"/>
      <c r="KTD251" s="383"/>
      <c r="KTE251" s="383"/>
      <c r="KTF251" s="383"/>
      <c r="KTG251" s="383"/>
      <c r="KTH251" s="383"/>
      <c r="KTI251" s="383"/>
      <c r="KTJ251" s="383"/>
      <c r="KTK251" s="383"/>
      <c r="KTL251" s="383"/>
      <c r="KTM251" s="383"/>
      <c r="KTN251" s="383"/>
      <c r="KTO251" s="383"/>
      <c r="KTP251" s="383"/>
      <c r="KTQ251" s="383"/>
      <c r="KTR251" s="383"/>
      <c r="KTS251" s="383"/>
      <c r="KTT251" s="383"/>
      <c r="KTU251" s="383"/>
      <c r="KTV251" s="383"/>
      <c r="KTW251" s="383"/>
      <c r="KTX251" s="383"/>
      <c r="KTY251" s="383"/>
      <c r="KTZ251" s="383"/>
      <c r="KUA251" s="383"/>
      <c r="KUB251" s="383"/>
      <c r="KUC251" s="383"/>
      <c r="KUD251" s="383"/>
      <c r="KUE251" s="383"/>
      <c r="KUF251" s="383"/>
      <c r="KUG251" s="383"/>
      <c r="KUH251" s="383"/>
      <c r="KUI251" s="383"/>
      <c r="KUJ251" s="383"/>
      <c r="KUK251" s="383"/>
      <c r="KUL251" s="383"/>
      <c r="KUM251" s="383"/>
      <c r="KUN251" s="383"/>
      <c r="KUO251" s="383"/>
      <c r="KUP251" s="383"/>
      <c r="KUQ251" s="383"/>
      <c r="KUR251" s="383"/>
      <c r="KUS251" s="383"/>
      <c r="KUT251" s="383"/>
      <c r="KUU251" s="383"/>
      <c r="KUV251" s="383"/>
      <c r="KUW251" s="383"/>
      <c r="KUX251" s="383"/>
      <c r="KUY251" s="383"/>
      <c r="KUZ251" s="383"/>
      <c r="KVA251" s="383"/>
      <c r="KVB251" s="383"/>
      <c r="KVC251" s="383"/>
      <c r="KVD251" s="383"/>
      <c r="KVE251" s="383"/>
      <c r="KVF251" s="383"/>
      <c r="KVG251" s="383"/>
      <c r="KVH251" s="383"/>
      <c r="KVI251" s="383"/>
      <c r="KVJ251" s="383"/>
      <c r="KVK251" s="383"/>
      <c r="KVL251" s="383"/>
      <c r="KVM251" s="383"/>
      <c r="KVN251" s="383"/>
      <c r="KVO251" s="383"/>
      <c r="KVP251" s="383"/>
      <c r="KVQ251" s="383"/>
      <c r="KVR251" s="383"/>
      <c r="KVS251" s="383"/>
      <c r="KVT251" s="383"/>
      <c r="KVU251" s="383"/>
      <c r="KVV251" s="383"/>
      <c r="KVW251" s="383"/>
      <c r="KVX251" s="383"/>
      <c r="KVY251" s="383"/>
      <c r="KVZ251" s="383"/>
      <c r="KWA251" s="383"/>
      <c r="KWB251" s="383"/>
      <c r="KWC251" s="383"/>
      <c r="KWD251" s="383"/>
      <c r="KWE251" s="383"/>
      <c r="KWF251" s="383"/>
      <c r="KWG251" s="383"/>
      <c r="KWH251" s="383"/>
      <c r="KWI251" s="383"/>
      <c r="KWJ251" s="383"/>
      <c r="KWK251" s="383"/>
      <c r="KWL251" s="383"/>
      <c r="KWM251" s="383"/>
      <c r="KWN251" s="383"/>
      <c r="KWO251" s="383"/>
      <c r="KWP251" s="383"/>
      <c r="KWQ251" s="383"/>
      <c r="KWR251" s="383"/>
      <c r="KWS251" s="383"/>
      <c r="KWT251" s="383"/>
      <c r="KWU251" s="383"/>
      <c r="KWV251" s="383"/>
      <c r="KWW251" s="383"/>
      <c r="KWX251" s="383"/>
      <c r="KWY251" s="383"/>
      <c r="KWZ251" s="383"/>
      <c r="KXA251" s="383"/>
      <c r="KXB251" s="383"/>
      <c r="KXC251" s="383"/>
      <c r="KXD251" s="383"/>
      <c r="KXE251" s="383"/>
      <c r="KXF251" s="383"/>
      <c r="KXG251" s="383"/>
      <c r="KXH251" s="383"/>
      <c r="KXI251" s="383"/>
      <c r="KXJ251" s="383"/>
      <c r="KXK251" s="383"/>
      <c r="KXL251" s="383"/>
      <c r="KXM251" s="383"/>
      <c r="KXN251" s="383"/>
      <c r="KXO251" s="383"/>
      <c r="KXP251" s="383"/>
      <c r="KXQ251" s="383"/>
      <c r="KXR251" s="383"/>
      <c r="KXS251" s="383"/>
      <c r="KXT251" s="383"/>
      <c r="KXU251" s="383"/>
      <c r="KXV251" s="383"/>
      <c r="KXW251" s="383"/>
      <c r="KXX251" s="383"/>
      <c r="KXY251" s="383"/>
      <c r="KXZ251" s="383"/>
      <c r="KYA251" s="383"/>
      <c r="KYB251" s="383"/>
      <c r="KYC251" s="383"/>
      <c r="KYD251" s="383"/>
      <c r="KYE251" s="383"/>
      <c r="KYF251" s="383"/>
      <c r="KYG251" s="383"/>
      <c r="KYH251" s="383"/>
      <c r="KYI251" s="383"/>
      <c r="KYJ251" s="383"/>
      <c r="KYK251" s="383"/>
      <c r="KYL251" s="383"/>
      <c r="KYM251" s="383"/>
      <c r="KYN251" s="383"/>
      <c r="KYO251" s="383"/>
      <c r="KYP251" s="383"/>
      <c r="KYQ251" s="383"/>
      <c r="KYR251" s="383"/>
      <c r="KYS251" s="383"/>
      <c r="KYT251" s="383"/>
      <c r="KYU251" s="383"/>
      <c r="KYV251" s="383"/>
      <c r="KYW251" s="383"/>
      <c r="KYX251" s="383"/>
      <c r="KYY251" s="383"/>
      <c r="KYZ251" s="383"/>
      <c r="KZA251" s="383"/>
      <c r="KZB251" s="383"/>
      <c r="KZC251" s="383"/>
      <c r="KZD251" s="383"/>
      <c r="KZE251" s="383"/>
      <c r="KZF251" s="383"/>
      <c r="KZG251" s="383"/>
      <c r="KZH251" s="383"/>
      <c r="KZI251" s="383"/>
      <c r="KZJ251" s="383"/>
      <c r="KZK251" s="383"/>
      <c r="KZL251" s="383"/>
      <c r="KZM251" s="383"/>
      <c r="KZN251" s="383"/>
      <c r="KZO251" s="383"/>
      <c r="KZP251" s="383"/>
      <c r="KZQ251" s="383"/>
      <c r="KZR251" s="383"/>
      <c r="KZS251" s="383"/>
      <c r="KZT251" s="383"/>
      <c r="KZU251" s="383"/>
      <c r="KZV251" s="383"/>
      <c r="KZW251" s="383"/>
      <c r="KZX251" s="383"/>
      <c r="KZY251" s="383"/>
      <c r="KZZ251" s="383"/>
      <c r="LAA251" s="383"/>
      <c r="LAB251" s="383"/>
      <c r="LAC251" s="383"/>
      <c r="LAD251" s="383"/>
      <c r="LAE251" s="383"/>
      <c r="LAF251" s="383"/>
      <c r="LAG251" s="383"/>
      <c r="LAH251" s="383"/>
      <c r="LAI251" s="383"/>
      <c r="LAJ251" s="383"/>
      <c r="LAK251" s="383"/>
      <c r="LAL251" s="383"/>
      <c r="LAM251" s="383"/>
      <c r="LAN251" s="383"/>
      <c r="LAO251" s="383"/>
      <c r="LAP251" s="383"/>
      <c r="LAQ251" s="383"/>
      <c r="LAR251" s="383"/>
      <c r="LAS251" s="383"/>
      <c r="LAT251" s="383"/>
      <c r="LAU251" s="383"/>
      <c r="LAV251" s="383"/>
      <c r="LAW251" s="383"/>
      <c r="LAX251" s="383"/>
      <c r="LAY251" s="383"/>
      <c r="LAZ251" s="383"/>
      <c r="LBA251" s="383"/>
      <c r="LBB251" s="383"/>
      <c r="LBC251" s="383"/>
      <c r="LBD251" s="383"/>
      <c r="LBE251" s="383"/>
      <c r="LBF251" s="383"/>
      <c r="LBG251" s="383"/>
      <c r="LBH251" s="383"/>
      <c r="LBI251" s="383"/>
      <c r="LBJ251" s="383"/>
      <c r="LBK251" s="383"/>
      <c r="LBL251" s="383"/>
      <c r="LBM251" s="383"/>
      <c r="LBN251" s="383"/>
      <c r="LBO251" s="383"/>
      <c r="LBP251" s="383"/>
      <c r="LBQ251" s="383"/>
      <c r="LBR251" s="383"/>
      <c r="LBS251" s="383"/>
      <c r="LBT251" s="383"/>
      <c r="LBU251" s="383"/>
      <c r="LBV251" s="383"/>
      <c r="LBW251" s="383"/>
      <c r="LBX251" s="383"/>
      <c r="LBY251" s="383"/>
      <c r="LBZ251" s="383"/>
      <c r="LCA251" s="383"/>
      <c r="LCB251" s="383"/>
      <c r="LCC251" s="383"/>
      <c r="LCD251" s="383"/>
      <c r="LCE251" s="383"/>
      <c r="LCF251" s="383"/>
      <c r="LCG251" s="383"/>
      <c r="LCH251" s="383"/>
      <c r="LCI251" s="383"/>
      <c r="LCJ251" s="383"/>
      <c r="LCK251" s="383"/>
      <c r="LCL251" s="383"/>
      <c r="LCM251" s="383"/>
      <c r="LCN251" s="383"/>
      <c r="LCO251" s="383"/>
      <c r="LCP251" s="383"/>
      <c r="LCQ251" s="383"/>
      <c r="LCR251" s="383"/>
      <c r="LCS251" s="383"/>
      <c r="LCT251" s="383"/>
      <c r="LCU251" s="383"/>
      <c r="LCV251" s="383"/>
      <c r="LCW251" s="383"/>
      <c r="LCX251" s="383"/>
      <c r="LCY251" s="383"/>
      <c r="LCZ251" s="383"/>
      <c r="LDA251" s="383"/>
      <c r="LDB251" s="383"/>
      <c r="LDC251" s="383"/>
      <c r="LDD251" s="383"/>
      <c r="LDE251" s="383"/>
      <c r="LDF251" s="383"/>
      <c r="LDG251" s="383"/>
      <c r="LDH251" s="383"/>
      <c r="LDI251" s="383"/>
      <c r="LDJ251" s="383"/>
      <c r="LDK251" s="383"/>
      <c r="LDL251" s="383"/>
      <c r="LDM251" s="383"/>
      <c r="LDN251" s="383"/>
      <c r="LDO251" s="383"/>
      <c r="LDP251" s="383"/>
      <c r="LDQ251" s="383"/>
      <c r="LDR251" s="383"/>
      <c r="LDS251" s="383"/>
      <c r="LDT251" s="383"/>
      <c r="LDU251" s="383"/>
      <c r="LDV251" s="383"/>
      <c r="LDW251" s="383"/>
      <c r="LDX251" s="383"/>
      <c r="LDY251" s="383"/>
      <c r="LDZ251" s="383"/>
      <c r="LEA251" s="383"/>
      <c r="LEB251" s="383"/>
      <c r="LEC251" s="383"/>
      <c r="LED251" s="383"/>
      <c r="LEE251" s="383"/>
      <c r="LEF251" s="383"/>
      <c r="LEG251" s="383"/>
      <c r="LEH251" s="383"/>
      <c r="LEI251" s="383"/>
      <c r="LEJ251" s="383"/>
      <c r="LEK251" s="383"/>
      <c r="LEL251" s="383"/>
      <c r="LEM251" s="383"/>
      <c r="LEN251" s="383"/>
      <c r="LEO251" s="383"/>
      <c r="LEP251" s="383"/>
      <c r="LEQ251" s="383"/>
      <c r="LER251" s="383"/>
      <c r="LES251" s="383"/>
      <c r="LET251" s="383"/>
      <c r="LEU251" s="383"/>
      <c r="LEV251" s="383"/>
      <c r="LEW251" s="383"/>
      <c r="LEX251" s="383"/>
      <c r="LEY251" s="383"/>
      <c r="LEZ251" s="383"/>
      <c r="LFA251" s="383"/>
      <c r="LFB251" s="383"/>
      <c r="LFC251" s="383"/>
      <c r="LFD251" s="383"/>
      <c r="LFE251" s="383"/>
      <c r="LFF251" s="383"/>
      <c r="LFG251" s="383"/>
      <c r="LFH251" s="383"/>
      <c r="LFI251" s="383"/>
      <c r="LFJ251" s="383"/>
      <c r="LFK251" s="383"/>
      <c r="LFL251" s="383"/>
      <c r="LFM251" s="383"/>
      <c r="LFN251" s="383"/>
      <c r="LFO251" s="383"/>
      <c r="LFP251" s="383"/>
      <c r="LFQ251" s="383"/>
      <c r="LFR251" s="383"/>
      <c r="LFS251" s="383"/>
      <c r="LFT251" s="383"/>
      <c r="LFU251" s="383"/>
      <c r="LFV251" s="383"/>
      <c r="LFW251" s="383"/>
      <c r="LFX251" s="383"/>
      <c r="LFY251" s="383"/>
      <c r="LFZ251" s="383"/>
      <c r="LGA251" s="383"/>
      <c r="LGB251" s="383"/>
      <c r="LGC251" s="383"/>
      <c r="LGD251" s="383"/>
      <c r="LGE251" s="383"/>
      <c r="LGF251" s="383"/>
      <c r="LGG251" s="383"/>
      <c r="LGH251" s="383"/>
      <c r="LGI251" s="383"/>
      <c r="LGJ251" s="383"/>
      <c r="LGK251" s="383"/>
      <c r="LGL251" s="383"/>
      <c r="LGM251" s="383"/>
      <c r="LGN251" s="383"/>
      <c r="LGO251" s="383"/>
      <c r="LGP251" s="383"/>
      <c r="LGQ251" s="383"/>
      <c r="LGR251" s="383"/>
      <c r="LGS251" s="383"/>
      <c r="LGT251" s="383"/>
      <c r="LGU251" s="383"/>
      <c r="LGV251" s="383"/>
      <c r="LGW251" s="383"/>
      <c r="LGX251" s="383"/>
      <c r="LGY251" s="383"/>
      <c r="LGZ251" s="383"/>
      <c r="LHA251" s="383"/>
      <c r="LHB251" s="383"/>
      <c r="LHC251" s="383"/>
      <c r="LHD251" s="383"/>
      <c r="LHE251" s="383"/>
      <c r="LHF251" s="383"/>
      <c r="LHG251" s="383"/>
      <c r="LHH251" s="383"/>
      <c r="LHI251" s="383"/>
      <c r="LHJ251" s="383"/>
      <c r="LHK251" s="383"/>
      <c r="LHL251" s="383"/>
      <c r="LHM251" s="383"/>
      <c r="LHN251" s="383"/>
      <c r="LHO251" s="383"/>
      <c r="LHP251" s="383"/>
      <c r="LHQ251" s="383"/>
      <c r="LHR251" s="383"/>
      <c r="LHS251" s="383"/>
      <c r="LHT251" s="383"/>
      <c r="LHU251" s="383"/>
      <c r="LHV251" s="383"/>
      <c r="LHW251" s="383"/>
      <c r="LHX251" s="383"/>
      <c r="LHY251" s="383"/>
      <c r="LHZ251" s="383"/>
      <c r="LIA251" s="383"/>
      <c r="LIB251" s="383"/>
      <c r="LIC251" s="383"/>
      <c r="LID251" s="383"/>
      <c r="LIE251" s="383"/>
      <c r="LIF251" s="383"/>
      <c r="LIG251" s="383"/>
      <c r="LIH251" s="383"/>
      <c r="LII251" s="383"/>
      <c r="LIJ251" s="383"/>
      <c r="LIK251" s="383"/>
      <c r="LIL251" s="383"/>
      <c r="LIM251" s="383"/>
      <c r="LIN251" s="383"/>
      <c r="LIO251" s="383"/>
      <c r="LIP251" s="383"/>
      <c r="LIQ251" s="383"/>
      <c r="LIR251" s="383"/>
      <c r="LIS251" s="383"/>
      <c r="LIT251" s="383"/>
      <c r="LIU251" s="383"/>
      <c r="LIV251" s="383"/>
      <c r="LIW251" s="383"/>
      <c r="LIX251" s="383"/>
      <c r="LIY251" s="383"/>
      <c r="LIZ251" s="383"/>
      <c r="LJA251" s="383"/>
      <c r="LJB251" s="383"/>
      <c r="LJC251" s="383"/>
      <c r="LJD251" s="383"/>
      <c r="LJE251" s="383"/>
      <c r="LJF251" s="383"/>
      <c r="LJG251" s="383"/>
      <c r="LJH251" s="383"/>
      <c r="LJI251" s="383"/>
      <c r="LJJ251" s="383"/>
      <c r="LJK251" s="383"/>
      <c r="LJL251" s="383"/>
      <c r="LJM251" s="383"/>
      <c r="LJN251" s="383"/>
      <c r="LJO251" s="383"/>
      <c r="LJP251" s="383"/>
      <c r="LJQ251" s="383"/>
      <c r="LJR251" s="383"/>
      <c r="LJS251" s="383"/>
      <c r="LJT251" s="383"/>
      <c r="LJU251" s="383"/>
      <c r="LJV251" s="383"/>
      <c r="LJW251" s="383"/>
      <c r="LJX251" s="383"/>
      <c r="LJY251" s="383"/>
      <c r="LJZ251" s="383"/>
      <c r="LKA251" s="383"/>
      <c r="LKB251" s="383"/>
      <c r="LKC251" s="383"/>
      <c r="LKD251" s="383"/>
      <c r="LKE251" s="383"/>
      <c r="LKF251" s="383"/>
      <c r="LKG251" s="383"/>
      <c r="LKH251" s="383"/>
      <c r="LKI251" s="383"/>
      <c r="LKJ251" s="383"/>
      <c r="LKK251" s="383"/>
      <c r="LKL251" s="383"/>
      <c r="LKM251" s="383"/>
      <c r="LKN251" s="383"/>
      <c r="LKO251" s="383"/>
      <c r="LKP251" s="383"/>
      <c r="LKQ251" s="383"/>
      <c r="LKR251" s="383"/>
      <c r="LKS251" s="383"/>
      <c r="LKT251" s="383"/>
      <c r="LKU251" s="383"/>
      <c r="LKV251" s="383"/>
      <c r="LKW251" s="383"/>
      <c r="LKX251" s="383"/>
      <c r="LKY251" s="383"/>
      <c r="LKZ251" s="383"/>
      <c r="LLA251" s="383"/>
      <c r="LLB251" s="383"/>
      <c r="LLC251" s="383"/>
      <c r="LLD251" s="383"/>
      <c r="LLE251" s="383"/>
      <c r="LLF251" s="383"/>
      <c r="LLG251" s="383"/>
      <c r="LLH251" s="383"/>
      <c r="LLI251" s="383"/>
      <c r="LLJ251" s="383"/>
      <c r="LLK251" s="383"/>
      <c r="LLL251" s="383"/>
      <c r="LLM251" s="383"/>
      <c r="LLN251" s="383"/>
      <c r="LLO251" s="383"/>
      <c r="LLP251" s="383"/>
      <c r="LLQ251" s="383"/>
      <c r="LLR251" s="383"/>
      <c r="LLS251" s="383"/>
      <c r="LLT251" s="383"/>
      <c r="LLU251" s="383"/>
      <c r="LLV251" s="383"/>
      <c r="LLW251" s="383"/>
      <c r="LLX251" s="383"/>
      <c r="LLY251" s="383"/>
      <c r="LLZ251" s="383"/>
      <c r="LMA251" s="383"/>
      <c r="LMB251" s="383"/>
      <c r="LMC251" s="383"/>
      <c r="LMD251" s="383"/>
      <c r="LME251" s="383"/>
      <c r="LMF251" s="383"/>
      <c r="LMG251" s="383"/>
      <c r="LMH251" s="383"/>
      <c r="LMI251" s="383"/>
      <c r="LMJ251" s="383"/>
      <c r="LMK251" s="383"/>
      <c r="LML251" s="383"/>
      <c r="LMM251" s="383"/>
      <c r="LMN251" s="383"/>
      <c r="LMO251" s="383"/>
      <c r="LMP251" s="383"/>
      <c r="LMQ251" s="383"/>
      <c r="LMR251" s="383"/>
      <c r="LMS251" s="383"/>
      <c r="LMT251" s="383"/>
      <c r="LMU251" s="383"/>
      <c r="LMV251" s="383"/>
      <c r="LMW251" s="383"/>
      <c r="LMX251" s="383"/>
      <c r="LMY251" s="383"/>
      <c r="LMZ251" s="383"/>
      <c r="LNA251" s="383"/>
      <c r="LNB251" s="383"/>
      <c r="LNC251" s="383"/>
      <c r="LND251" s="383"/>
      <c r="LNE251" s="383"/>
      <c r="LNF251" s="383"/>
      <c r="LNG251" s="383"/>
      <c r="LNH251" s="383"/>
      <c r="LNI251" s="383"/>
      <c r="LNJ251" s="383"/>
      <c r="LNK251" s="383"/>
      <c r="LNL251" s="383"/>
      <c r="LNM251" s="383"/>
      <c r="LNN251" s="383"/>
      <c r="LNO251" s="383"/>
      <c r="LNP251" s="383"/>
      <c r="LNQ251" s="383"/>
      <c r="LNR251" s="383"/>
      <c r="LNS251" s="383"/>
      <c r="LNT251" s="383"/>
      <c r="LNU251" s="383"/>
      <c r="LNV251" s="383"/>
      <c r="LNW251" s="383"/>
      <c r="LNX251" s="383"/>
      <c r="LNY251" s="383"/>
      <c r="LNZ251" s="383"/>
      <c r="LOA251" s="383"/>
      <c r="LOB251" s="383"/>
      <c r="LOC251" s="383"/>
      <c r="LOD251" s="383"/>
      <c r="LOE251" s="383"/>
      <c r="LOF251" s="383"/>
      <c r="LOG251" s="383"/>
      <c r="LOH251" s="383"/>
      <c r="LOI251" s="383"/>
      <c r="LOJ251" s="383"/>
      <c r="LOK251" s="383"/>
      <c r="LOL251" s="383"/>
      <c r="LOM251" s="383"/>
      <c r="LON251" s="383"/>
      <c r="LOO251" s="383"/>
      <c r="LOP251" s="383"/>
      <c r="LOQ251" s="383"/>
      <c r="LOR251" s="383"/>
      <c r="LOS251" s="383"/>
      <c r="LOT251" s="383"/>
      <c r="LOU251" s="383"/>
      <c r="LOV251" s="383"/>
      <c r="LOW251" s="383"/>
      <c r="LOX251" s="383"/>
      <c r="LOY251" s="383"/>
      <c r="LOZ251" s="383"/>
      <c r="LPA251" s="383"/>
      <c r="LPB251" s="383"/>
      <c r="LPC251" s="383"/>
      <c r="LPD251" s="383"/>
      <c r="LPE251" s="383"/>
      <c r="LPF251" s="383"/>
      <c r="LPG251" s="383"/>
      <c r="LPH251" s="383"/>
      <c r="LPI251" s="383"/>
      <c r="LPJ251" s="383"/>
      <c r="LPK251" s="383"/>
      <c r="LPL251" s="383"/>
      <c r="LPM251" s="383"/>
      <c r="LPN251" s="383"/>
      <c r="LPO251" s="383"/>
      <c r="LPP251" s="383"/>
      <c r="LPQ251" s="383"/>
      <c r="LPR251" s="383"/>
      <c r="LPS251" s="383"/>
      <c r="LPT251" s="383"/>
      <c r="LPU251" s="383"/>
      <c r="LPV251" s="383"/>
      <c r="LPW251" s="383"/>
      <c r="LPX251" s="383"/>
      <c r="LPY251" s="383"/>
      <c r="LPZ251" s="383"/>
      <c r="LQA251" s="383"/>
      <c r="LQB251" s="383"/>
      <c r="LQC251" s="383"/>
      <c r="LQD251" s="383"/>
      <c r="LQE251" s="383"/>
      <c r="LQF251" s="383"/>
      <c r="LQG251" s="383"/>
      <c r="LQH251" s="383"/>
      <c r="LQI251" s="383"/>
      <c r="LQJ251" s="383"/>
      <c r="LQK251" s="383"/>
      <c r="LQL251" s="383"/>
      <c r="LQM251" s="383"/>
      <c r="LQN251" s="383"/>
      <c r="LQO251" s="383"/>
      <c r="LQP251" s="383"/>
      <c r="LQQ251" s="383"/>
      <c r="LQR251" s="383"/>
      <c r="LQS251" s="383"/>
      <c r="LQT251" s="383"/>
      <c r="LQU251" s="383"/>
      <c r="LQV251" s="383"/>
      <c r="LQW251" s="383"/>
      <c r="LQX251" s="383"/>
      <c r="LQY251" s="383"/>
      <c r="LQZ251" s="383"/>
      <c r="LRA251" s="383"/>
      <c r="LRB251" s="383"/>
      <c r="LRC251" s="383"/>
      <c r="LRD251" s="383"/>
      <c r="LRE251" s="383"/>
      <c r="LRF251" s="383"/>
      <c r="LRG251" s="383"/>
      <c r="LRH251" s="383"/>
      <c r="LRI251" s="383"/>
      <c r="LRJ251" s="383"/>
      <c r="LRK251" s="383"/>
      <c r="LRL251" s="383"/>
      <c r="LRM251" s="383"/>
      <c r="LRN251" s="383"/>
      <c r="LRO251" s="383"/>
      <c r="LRP251" s="383"/>
      <c r="LRQ251" s="383"/>
      <c r="LRR251" s="383"/>
      <c r="LRS251" s="383"/>
      <c r="LRT251" s="383"/>
      <c r="LRU251" s="383"/>
      <c r="LRV251" s="383"/>
      <c r="LRW251" s="383"/>
      <c r="LRX251" s="383"/>
      <c r="LRY251" s="383"/>
      <c r="LRZ251" s="383"/>
      <c r="LSA251" s="383"/>
      <c r="LSB251" s="383"/>
      <c r="LSC251" s="383"/>
      <c r="LSD251" s="383"/>
      <c r="LSE251" s="383"/>
      <c r="LSF251" s="383"/>
      <c r="LSG251" s="383"/>
      <c r="LSH251" s="383"/>
      <c r="LSI251" s="383"/>
      <c r="LSJ251" s="383"/>
      <c r="LSK251" s="383"/>
      <c r="LSL251" s="383"/>
      <c r="LSM251" s="383"/>
      <c r="LSN251" s="383"/>
      <c r="LSO251" s="383"/>
      <c r="LSP251" s="383"/>
      <c r="LSQ251" s="383"/>
      <c r="LSR251" s="383"/>
      <c r="LSS251" s="383"/>
      <c r="LST251" s="383"/>
      <c r="LSU251" s="383"/>
      <c r="LSV251" s="383"/>
      <c r="LSW251" s="383"/>
      <c r="LSX251" s="383"/>
      <c r="LSY251" s="383"/>
      <c r="LSZ251" s="383"/>
      <c r="LTA251" s="383"/>
      <c r="LTB251" s="383"/>
      <c r="LTC251" s="383"/>
      <c r="LTD251" s="383"/>
      <c r="LTE251" s="383"/>
      <c r="LTF251" s="383"/>
      <c r="LTG251" s="383"/>
      <c r="LTH251" s="383"/>
      <c r="LTI251" s="383"/>
      <c r="LTJ251" s="383"/>
      <c r="LTK251" s="383"/>
      <c r="LTL251" s="383"/>
      <c r="LTM251" s="383"/>
      <c r="LTN251" s="383"/>
      <c r="LTO251" s="383"/>
      <c r="LTP251" s="383"/>
      <c r="LTQ251" s="383"/>
      <c r="LTR251" s="383"/>
      <c r="LTS251" s="383"/>
      <c r="LTT251" s="383"/>
      <c r="LTU251" s="383"/>
      <c r="LTV251" s="383"/>
      <c r="LTW251" s="383"/>
      <c r="LTX251" s="383"/>
      <c r="LTY251" s="383"/>
      <c r="LTZ251" s="383"/>
      <c r="LUA251" s="383"/>
      <c r="LUB251" s="383"/>
      <c r="LUC251" s="383"/>
      <c r="LUD251" s="383"/>
      <c r="LUE251" s="383"/>
      <c r="LUF251" s="383"/>
      <c r="LUG251" s="383"/>
      <c r="LUH251" s="383"/>
      <c r="LUI251" s="383"/>
      <c r="LUJ251" s="383"/>
      <c r="LUK251" s="383"/>
      <c r="LUL251" s="383"/>
      <c r="LUM251" s="383"/>
      <c r="LUN251" s="383"/>
      <c r="LUO251" s="383"/>
      <c r="LUP251" s="383"/>
      <c r="LUQ251" s="383"/>
      <c r="LUR251" s="383"/>
      <c r="LUS251" s="383"/>
      <c r="LUT251" s="383"/>
      <c r="LUU251" s="383"/>
      <c r="LUV251" s="383"/>
      <c r="LUW251" s="383"/>
      <c r="LUX251" s="383"/>
      <c r="LUY251" s="383"/>
      <c r="LUZ251" s="383"/>
      <c r="LVA251" s="383"/>
      <c r="LVB251" s="383"/>
      <c r="LVC251" s="383"/>
      <c r="LVD251" s="383"/>
      <c r="LVE251" s="383"/>
      <c r="LVF251" s="383"/>
      <c r="LVG251" s="383"/>
      <c r="LVH251" s="383"/>
      <c r="LVI251" s="383"/>
      <c r="LVJ251" s="383"/>
      <c r="LVK251" s="383"/>
      <c r="LVL251" s="383"/>
      <c r="LVM251" s="383"/>
      <c r="LVN251" s="383"/>
      <c r="LVO251" s="383"/>
      <c r="LVP251" s="383"/>
      <c r="LVQ251" s="383"/>
      <c r="LVR251" s="383"/>
      <c r="LVS251" s="383"/>
      <c r="LVT251" s="383"/>
      <c r="LVU251" s="383"/>
      <c r="LVV251" s="383"/>
      <c r="LVW251" s="383"/>
      <c r="LVX251" s="383"/>
      <c r="LVY251" s="383"/>
      <c r="LVZ251" s="383"/>
      <c r="LWA251" s="383"/>
      <c r="LWB251" s="383"/>
      <c r="LWC251" s="383"/>
      <c r="LWD251" s="383"/>
      <c r="LWE251" s="383"/>
      <c r="LWF251" s="383"/>
      <c r="LWG251" s="383"/>
      <c r="LWH251" s="383"/>
      <c r="LWI251" s="383"/>
      <c r="LWJ251" s="383"/>
      <c r="LWK251" s="383"/>
      <c r="LWL251" s="383"/>
      <c r="LWM251" s="383"/>
      <c r="LWN251" s="383"/>
      <c r="LWO251" s="383"/>
      <c r="LWP251" s="383"/>
      <c r="LWQ251" s="383"/>
      <c r="LWR251" s="383"/>
      <c r="LWS251" s="383"/>
      <c r="LWT251" s="383"/>
      <c r="LWU251" s="383"/>
      <c r="LWV251" s="383"/>
      <c r="LWW251" s="383"/>
      <c r="LWX251" s="383"/>
      <c r="LWY251" s="383"/>
      <c r="LWZ251" s="383"/>
      <c r="LXA251" s="383"/>
      <c r="LXB251" s="383"/>
      <c r="LXC251" s="383"/>
      <c r="LXD251" s="383"/>
      <c r="LXE251" s="383"/>
      <c r="LXF251" s="383"/>
      <c r="LXG251" s="383"/>
      <c r="LXH251" s="383"/>
      <c r="LXI251" s="383"/>
      <c r="LXJ251" s="383"/>
      <c r="LXK251" s="383"/>
      <c r="LXL251" s="383"/>
      <c r="LXM251" s="383"/>
      <c r="LXN251" s="383"/>
      <c r="LXO251" s="383"/>
      <c r="LXP251" s="383"/>
      <c r="LXQ251" s="383"/>
      <c r="LXR251" s="383"/>
      <c r="LXS251" s="383"/>
      <c r="LXT251" s="383"/>
      <c r="LXU251" s="383"/>
      <c r="LXV251" s="383"/>
      <c r="LXW251" s="383"/>
      <c r="LXX251" s="383"/>
      <c r="LXY251" s="383"/>
      <c r="LXZ251" s="383"/>
      <c r="LYA251" s="383"/>
      <c r="LYB251" s="383"/>
      <c r="LYC251" s="383"/>
      <c r="LYD251" s="383"/>
      <c r="LYE251" s="383"/>
      <c r="LYF251" s="383"/>
      <c r="LYG251" s="383"/>
      <c r="LYH251" s="383"/>
      <c r="LYI251" s="383"/>
      <c r="LYJ251" s="383"/>
      <c r="LYK251" s="383"/>
      <c r="LYL251" s="383"/>
      <c r="LYM251" s="383"/>
      <c r="LYN251" s="383"/>
      <c r="LYO251" s="383"/>
      <c r="LYP251" s="383"/>
      <c r="LYQ251" s="383"/>
      <c r="LYR251" s="383"/>
      <c r="LYS251" s="383"/>
      <c r="LYT251" s="383"/>
      <c r="LYU251" s="383"/>
      <c r="LYV251" s="383"/>
      <c r="LYW251" s="383"/>
      <c r="LYX251" s="383"/>
      <c r="LYY251" s="383"/>
      <c r="LYZ251" s="383"/>
      <c r="LZA251" s="383"/>
      <c r="LZB251" s="383"/>
      <c r="LZC251" s="383"/>
      <c r="LZD251" s="383"/>
      <c r="LZE251" s="383"/>
      <c r="LZF251" s="383"/>
      <c r="LZG251" s="383"/>
      <c r="LZH251" s="383"/>
      <c r="LZI251" s="383"/>
      <c r="LZJ251" s="383"/>
      <c r="LZK251" s="383"/>
      <c r="LZL251" s="383"/>
      <c r="LZM251" s="383"/>
      <c r="LZN251" s="383"/>
      <c r="LZO251" s="383"/>
      <c r="LZP251" s="383"/>
      <c r="LZQ251" s="383"/>
      <c r="LZR251" s="383"/>
      <c r="LZS251" s="383"/>
      <c r="LZT251" s="383"/>
      <c r="LZU251" s="383"/>
      <c r="LZV251" s="383"/>
      <c r="LZW251" s="383"/>
      <c r="LZX251" s="383"/>
      <c r="LZY251" s="383"/>
      <c r="LZZ251" s="383"/>
      <c r="MAA251" s="383"/>
      <c r="MAB251" s="383"/>
      <c r="MAC251" s="383"/>
      <c r="MAD251" s="383"/>
      <c r="MAE251" s="383"/>
      <c r="MAF251" s="383"/>
      <c r="MAG251" s="383"/>
      <c r="MAH251" s="383"/>
      <c r="MAI251" s="383"/>
      <c r="MAJ251" s="383"/>
      <c r="MAK251" s="383"/>
      <c r="MAL251" s="383"/>
      <c r="MAM251" s="383"/>
      <c r="MAN251" s="383"/>
      <c r="MAO251" s="383"/>
      <c r="MAP251" s="383"/>
      <c r="MAQ251" s="383"/>
      <c r="MAR251" s="383"/>
      <c r="MAS251" s="383"/>
      <c r="MAT251" s="383"/>
      <c r="MAU251" s="383"/>
      <c r="MAV251" s="383"/>
      <c r="MAW251" s="383"/>
      <c r="MAX251" s="383"/>
      <c r="MAY251" s="383"/>
      <c r="MAZ251" s="383"/>
      <c r="MBA251" s="383"/>
      <c r="MBB251" s="383"/>
      <c r="MBC251" s="383"/>
      <c r="MBD251" s="383"/>
      <c r="MBE251" s="383"/>
      <c r="MBF251" s="383"/>
      <c r="MBG251" s="383"/>
      <c r="MBH251" s="383"/>
      <c r="MBI251" s="383"/>
      <c r="MBJ251" s="383"/>
      <c r="MBK251" s="383"/>
      <c r="MBL251" s="383"/>
      <c r="MBM251" s="383"/>
      <c r="MBN251" s="383"/>
      <c r="MBO251" s="383"/>
      <c r="MBP251" s="383"/>
      <c r="MBQ251" s="383"/>
      <c r="MBR251" s="383"/>
      <c r="MBS251" s="383"/>
      <c r="MBT251" s="383"/>
      <c r="MBU251" s="383"/>
      <c r="MBV251" s="383"/>
      <c r="MBW251" s="383"/>
      <c r="MBX251" s="383"/>
      <c r="MBY251" s="383"/>
      <c r="MBZ251" s="383"/>
      <c r="MCA251" s="383"/>
      <c r="MCB251" s="383"/>
      <c r="MCC251" s="383"/>
      <c r="MCD251" s="383"/>
      <c r="MCE251" s="383"/>
      <c r="MCF251" s="383"/>
      <c r="MCG251" s="383"/>
      <c r="MCH251" s="383"/>
      <c r="MCI251" s="383"/>
      <c r="MCJ251" s="383"/>
      <c r="MCK251" s="383"/>
      <c r="MCL251" s="383"/>
      <c r="MCM251" s="383"/>
      <c r="MCN251" s="383"/>
      <c r="MCO251" s="383"/>
      <c r="MCP251" s="383"/>
      <c r="MCQ251" s="383"/>
      <c r="MCR251" s="383"/>
      <c r="MCS251" s="383"/>
      <c r="MCT251" s="383"/>
      <c r="MCU251" s="383"/>
      <c r="MCV251" s="383"/>
      <c r="MCW251" s="383"/>
      <c r="MCX251" s="383"/>
      <c r="MCY251" s="383"/>
      <c r="MCZ251" s="383"/>
      <c r="MDA251" s="383"/>
      <c r="MDB251" s="383"/>
      <c r="MDC251" s="383"/>
      <c r="MDD251" s="383"/>
      <c r="MDE251" s="383"/>
      <c r="MDF251" s="383"/>
      <c r="MDG251" s="383"/>
      <c r="MDH251" s="383"/>
      <c r="MDI251" s="383"/>
      <c r="MDJ251" s="383"/>
      <c r="MDK251" s="383"/>
      <c r="MDL251" s="383"/>
      <c r="MDM251" s="383"/>
      <c r="MDN251" s="383"/>
      <c r="MDO251" s="383"/>
      <c r="MDP251" s="383"/>
      <c r="MDQ251" s="383"/>
      <c r="MDR251" s="383"/>
      <c r="MDS251" s="383"/>
      <c r="MDT251" s="383"/>
      <c r="MDU251" s="383"/>
      <c r="MDV251" s="383"/>
      <c r="MDW251" s="383"/>
      <c r="MDX251" s="383"/>
      <c r="MDY251" s="383"/>
      <c r="MDZ251" s="383"/>
      <c r="MEA251" s="383"/>
      <c r="MEB251" s="383"/>
      <c r="MEC251" s="383"/>
      <c r="MED251" s="383"/>
      <c r="MEE251" s="383"/>
      <c r="MEF251" s="383"/>
      <c r="MEG251" s="383"/>
      <c r="MEH251" s="383"/>
      <c r="MEI251" s="383"/>
      <c r="MEJ251" s="383"/>
      <c r="MEK251" s="383"/>
      <c r="MEL251" s="383"/>
      <c r="MEM251" s="383"/>
      <c r="MEN251" s="383"/>
      <c r="MEO251" s="383"/>
      <c r="MEP251" s="383"/>
      <c r="MEQ251" s="383"/>
      <c r="MER251" s="383"/>
      <c r="MES251" s="383"/>
      <c r="MET251" s="383"/>
      <c r="MEU251" s="383"/>
      <c r="MEV251" s="383"/>
      <c r="MEW251" s="383"/>
      <c r="MEX251" s="383"/>
      <c r="MEY251" s="383"/>
      <c r="MEZ251" s="383"/>
      <c r="MFA251" s="383"/>
      <c r="MFB251" s="383"/>
      <c r="MFC251" s="383"/>
      <c r="MFD251" s="383"/>
      <c r="MFE251" s="383"/>
      <c r="MFF251" s="383"/>
      <c r="MFG251" s="383"/>
      <c r="MFH251" s="383"/>
      <c r="MFI251" s="383"/>
      <c r="MFJ251" s="383"/>
      <c r="MFK251" s="383"/>
      <c r="MFL251" s="383"/>
      <c r="MFM251" s="383"/>
      <c r="MFN251" s="383"/>
      <c r="MFO251" s="383"/>
      <c r="MFP251" s="383"/>
      <c r="MFQ251" s="383"/>
      <c r="MFR251" s="383"/>
      <c r="MFS251" s="383"/>
      <c r="MFT251" s="383"/>
      <c r="MFU251" s="383"/>
      <c r="MFV251" s="383"/>
      <c r="MFW251" s="383"/>
      <c r="MFX251" s="383"/>
      <c r="MFY251" s="383"/>
      <c r="MFZ251" s="383"/>
      <c r="MGA251" s="383"/>
      <c r="MGB251" s="383"/>
      <c r="MGC251" s="383"/>
      <c r="MGD251" s="383"/>
      <c r="MGE251" s="383"/>
      <c r="MGF251" s="383"/>
      <c r="MGG251" s="383"/>
      <c r="MGH251" s="383"/>
      <c r="MGI251" s="383"/>
      <c r="MGJ251" s="383"/>
      <c r="MGK251" s="383"/>
      <c r="MGL251" s="383"/>
      <c r="MGM251" s="383"/>
      <c r="MGN251" s="383"/>
      <c r="MGO251" s="383"/>
      <c r="MGP251" s="383"/>
      <c r="MGQ251" s="383"/>
      <c r="MGR251" s="383"/>
      <c r="MGS251" s="383"/>
      <c r="MGT251" s="383"/>
      <c r="MGU251" s="383"/>
      <c r="MGV251" s="383"/>
      <c r="MGW251" s="383"/>
      <c r="MGX251" s="383"/>
      <c r="MGY251" s="383"/>
      <c r="MGZ251" s="383"/>
      <c r="MHA251" s="383"/>
      <c r="MHB251" s="383"/>
      <c r="MHC251" s="383"/>
      <c r="MHD251" s="383"/>
      <c r="MHE251" s="383"/>
      <c r="MHF251" s="383"/>
      <c r="MHG251" s="383"/>
      <c r="MHH251" s="383"/>
      <c r="MHI251" s="383"/>
      <c r="MHJ251" s="383"/>
      <c r="MHK251" s="383"/>
      <c r="MHL251" s="383"/>
      <c r="MHM251" s="383"/>
      <c r="MHN251" s="383"/>
      <c r="MHO251" s="383"/>
      <c r="MHP251" s="383"/>
      <c r="MHQ251" s="383"/>
      <c r="MHR251" s="383"/>
      <c r="MHS251" s="383"/>
      <c r="MHT251" s="383"/>
      <c r="MHU251" s="383"/>
      <c r="MHV251" s="383"/>
      <c r="MHW251" s="383"/>
      <c r="MHX251" s="383"/>
      <c r="MHY251" s="383"/>
      <c r="MHZ251" s="383"/>
      <c r="MIA251" s="383"/>
      <c r="MIB251" s="383"/>
      <c r="MIC251" s="383"/>
      <c r="MID251" s="383"/>
      <c r="MIE251" s="383"/>
      <c r="MIF251" s="383"/>
      <c r="MIG251" s="383"/>
      <c r="MIH251" s="383"/>
      <c r="MII251" s="383"/>
      <c r="MIJ251" s="383"/>
      <c r="MIK251" s="383"/>
      <c r="MIL251" s="383"/>
      <c r="MIM251" s="383"/>
      <c r="MIN251" s="383"/>
      <c r="MIO251" s="383"/>
      <c r="MIP251" s="383"/>
      <c r="MIQ251" s="383"/>
      <c r="MIR251" s="383"/>
      <c r="MIS251" s="383"/>
      <c r="MIT251" s="383"/>
      <c r="MIU251" s="383"/>
      <c r="MIV251" s="383"/>
      <c r="MIW251" s="383"/>
      <c r="MIX251" s="383"/>
      <c r="MIY251" s="383"/>
      <c r="MIZ251" s="383"/>
      <c r="MJA251" s="383"/>
      <c r="MJB251" s="383"/>
      <c r="MJC251" s="383"/>
      <c r="MJD251" s="383"/>
      <c r="MJE251" s="383"/>
      <c r="MJF251" s="383"/>
      <c r="MJG251" s="383"/>
      <c r="MJH251" s="383"/>
      <c r="MJI251" s="383"/>
      <c r="MJJ251" s="383"/>
      <c r="MJK251" s="383"/>
      <c r="MJL251" s="383"/>
      <c r="MJM251" s="383"/>
      <c r="MJN251" s="383"/>
      <c r="MJO251" s="383"/>
      <c r="MJP251" s="383"/>
      <c r="MJQ251" s="383"/>
      <c r="MJR251" s="383"/>
      <c r="MJS251" s="383"/>
      <c r="MJT251" s="383"/>
      <c r="MJU251" s="383"/>
      <c r="MJV251" s="383"/>
      <c r="MJW251" s="383"/>
      <c r="MJX251" s="383"/>
      <c r="MJY251" s="383"/>
      <c r="MJZ251" s="383"/>
      <c r="MKA251" s="383"/>
      <c r="MKB251" s="383"/>
      <c r="MKC251" s="383"/>
      <c r="MKD251" s="383"/>
      <c r="MKE251" s="383"/>
      <c r="MKF251" s="383"/>
      <c r="MKG251" s="383"/>
      <c r="MKH251" s="383"/>
      <c r="MKI251" s="383"/>
      <c r="MKJ251" s="383"/>
      <c r="MKK251" s="383"/>
      <c r="MKL251" s="383"/>
      <c r="MKM251" s="383"/>
      <c r="MKN251" s="383"/>
      <c r="MKO251" s="383"/>
      <c r="MKP251" s="383"/>
      <c r="MKQ251" s="383"/>
      <c r="MKR251" s="383"/>
      <c r="MKS251" s="383"/>
      <c r="MKT251" s="383"/>
      <c r="MKU251" s="383"/>
      <c r="MKV251" s="383"/>
      <c r="MKW251" s="383"/>
      <c r="MKX251" s="383"/>
      <c r="MKY251" s="383"/>
      <c r="MKZ251" s="383"/>
      <c r="MLA251" s="383"/>
      <c r="MLB251" s="383"/>
      <c r="MLC251" s="383"/>
      <c r="MLD251" s="383"/>
      <c r="MLE251" s="383"/>
      <c r="MLF251" s="383"/>
      <c r="MLG251" s="383"/>
      <c r="MLH251" s="383"/>
      <c r="MLI251" s="383"/>
      <c r="MLJ251" s="383"/>
      <c r="MLK251" s="383"/>
      <c r="MLL251" s="383"/>
      <c r="MLM251" s="383"/>
      <c r="MLN251" s="383"/>
      <c r="MLO251" s="383"/>
      <c r="MLP251" s="383"/>
      <c r="MLQ251" s="383"/>
      <c r="MLR251" s="383"/>
      <c r="MLS251" s="383"/>
      <c r="MLT251" s="383"/>
      <c r="MLU251" s="383"/>
      <c r="MLV251" s="383"/>
      <c r="MLW251" s="383"/>
      <c r="MLX251" s="383"/>
      <c r="MLY251" s="383"/>
      <c r="MLZ251" s="383"/>
      <c r="MMA251" s="383"/>
      <c r="MMB251" s="383"/>
      <c r="MMC251" s="383"/>
      <c r="MMD251" s="383"/>
      <c r="MME251" s="383"/>
      <c r="MMF251" s="383"/>
      <c r="MMG251" s="383"/>
      <c r="MMH251" s="383"/>
      <c r="MMI251" s="383"/>
      <c r="MMJ251" s="383"/>
      <c r="MMK251" s="383"/>
      <c r="MML251" s="383"/>
      <c r="MMM251" s="383"/>
      <c r="MMN251" s="383"/>
      <c r="MMO251" s="383"/>
      <c r="MMP251" s="383"/>
      <c r="MMQ251" s="383"/>
      <c r="MMR251" s="383"/>
      <c r="MMS251" s="383"/>
      <c r="MMT251" s="383"/>
      <c r="MMU251" s="383"/>
      <c r="MMV251" s="383"/>
      <c r="MMW251" s="383"/>
      <c r="MMX251" s="383"/>
      <c r="MMY251" s="383"/>
      <c r="MMZ251" s="383"/>
      <c r="MNA251" s="383"/>
      <c r="MNB251" s="383"/>
      <c r="MNC251" s="383"/>
      <c r="MND251" s="383"/>
      <c r="MNE251" s="383"/>
      <c r="MNF251" s="383"/>
      <c r="MNG251" s="383"/>
      <c r="MNH251" s="383"/>
      <c r="MNI251" s="383"/>
      <c r="MNJ251" s="383"/>
      <c r="MNK251" s="383"/>
      <c r="MNL251" s="383"/>
      <c r="MNM251" s="383"/>
      <c r="MNN251" s="383"/>
      <c r="MNO251" s="383"/>
      <c r="MNP251" s="383"/>
      <c r="MNQ251" s="383"/>
      <c r="MNR251" s="383"/>
      <c r="MNS251" s="383"/>
      <c r="MNT251" s="383"/>
      <c r="MNU251" s="383"/>
      <c r="MNV251" s="383"/>
      <c r="MNW251" s="383"/>
      <c r="MNX251" s="383"/>
      <c r="MNY251" s="383"/>
      <c r="MNZ251" s="383"/>
      <c r="MOA251" s="383"/>
      <c r="MOB251" s="383"/>
      <c r="MOC251" s="383"/>
      <c r="MOD251" s="383"/>
      <c r="MOE251" s="383"/>
      <c r="MOF251" s="383"/>
      <c r="MOG251" s="383"/>
      <c r="MOH251" s="383"/>
      <c r="MOI251" s="383"/>
      <c r="MOJ251" s="383"/>
      <c r="MOK251" s="383"/>
      <c r="MOL251" s="383"/>
      <c r="MOM251" s="383"/>
      <c r="MON251" s="383"/>
      <c r="MOO251" s="383"/>
      <c r="MOP251" s="383"/>
      <c r="MOQ251" s="383"/>
      <c r="MOR251" s="383"/>
      <c r="MOS251" s="383"/>
      <c r="MOT251" s="383"/>
      <c r="MOU251" s="383"/>
      <c r="MOV251" s="383"/>
      <c r="MOW251" s="383"/>
      <c r="MOX251" s="383"/>
      <c r="MOY251" s="383"/>
      <c r="MOZ251" s="383"/>
      <c r="MPA251" s="383"/>
      <c r="MPB251" s="383"/>
      <c r="MPC251" s="383"/>
      <c r="MPD251" s="383"/>
      <c r="MPE251" s="383"/>
      <c r="MPF251" s="383"/>
      <c r="MPG251" s="383"/>
      <c r="MPH251" s="383"/>
      <c r="MPI251" s="383"/>
      <c r="MPJ251" s="383"/>
      <c r="MPK251" s="383"/>
      <c r="MPL251" s="383"/>
      <c r="MPM251" s="383"/>
      <c r="MPN251" s="383"/>
      <c r="MPO251" s="383"/>
      <c r="MPP251" s="383"/>
      <c r="MPQ251" s="383"/>
      <c r="MPR251" s="383"/>
      <c r="MPS251" s="383"/>
      <c r="MPT251" s="383"/>
      <c r="MPU251" s="383"/>
      <c r="MPV251" s="383"/>
      <c r="MPW251" s="383"/>
      <c r="MPX251" s="383"/>
      <c r="MPY251" s="383"/>
      <c r="MPZ251" s="383"/>
      <c r="MQA251" s="383"/>
      <c r="MQB251" s="383"/>
      <c r="MQC251" s="383"/>
      <c r="MQD251" s="383"/>
      <c r="MQE251" s="383"/>
      <c r="MQF251" s="383"/>
      <c r="MQG251" s="383"/>
      <c r="MQH251" s="383"/>
      <c r="MQI251" s="383"/>
      <c r="MQJ251" s="383"/>
      <c r="MQK251" s="383"/>
      <c r="MQL251" s="383"/>
      <c r="MQM251" s="383"/>
      <c r="MQN251" s="383"/>
      <c r="MQO251" s="383"/>
      <c r="MQP251" s="383"/>
      <c r="MQQ251" s="383"/>
      <c r="MQR251" s="383"/>
      <c r="MQS251" s="383"/>
      <c r="MQT251" s="383"/>
      <c r="MQU251" s="383"/>
      <c r="MQV251" s="383"/>
      <c r="MQW251" s="383"/>
      <c r="MQX251" s="383"/>
      <c r="MQY251" s="383"/>
      <c r="MQZ251" s="383"/>
      <c r="MRA251" s="383"/>
      <c r="MRB251" s="383"/>
      <c r="MRC251" s="383"/>
      <c r="MRD251" s="383"/>
      <c r="MRE251" s="383"/>
      <c r="MRF251" s="383"/>
      <c r="MRG251" s="383"/>
      <c r="MRH251" s="383"/>
      <c r="MRI251" s="383"/>
      <c r="MRJ251" s="383"/>
      <c r="MRK251" s="383"/>
      <c r="MRL251" s="383"/>
      <c r="MRM251" s="383"/>
      <c r="MRN251" s="383"/>
      <c r="MRO251" s="383"/>
      <c r="MRP251" s="383"/>
      <c r="MRQ251" s="383"/>
      <c r="MRR251" s="383"/>
      <c r="MRS251" s="383"/>
      <c r="MRT251" s="383"/>
      <c r="MRU251" s="383"/>
      <c r="MRV251" s="383"/>
      <c r="MRW251" s="383"/>
      <c r="MRX251" s="383"/>
      <c r="MRY251" s="383"/>
      <c r="MRZ251" s="383"/>
      <c r="MSA251" s="383"/>
      <c r="MSB251" s="383"/>
      <c r="MSC251" s="383"/>
      <c r="MSD251" s="383"/>
      <c r="MSE251" s="383"/>
      <c r="MSF251" s="383"/>
      <c r="MSG251" s="383"/>
      <c r="MSH251" s="383"/>
      <c r="MSI251" s="383"/>
      <c r="MSJ251" s="383"/>
      <c r="MSK251" s="383"/>
      <c r="MSL251" s="383"/>
      <c r="MSM251" s="383"/>
      <c r="MSN251" s="383"/>
      <c r="MSO251" s="383"/>
      <c r="MSP251" s="383"/>
      <c r="MSQ251" s="383"/>
      <c r="MSR251" s="383"/>
      <c r="MSS251" s="383"/>
      <c r="MST251" s="383"/>
      <c r="MSU251" s="383"/>
      <c r="MSV251" s="383"/>
      <c r="MSW251" s="383"/>
      <c r="MSX251" s="383"/>
      <c r="MSY251" s="383"/>
      <c r="MSZ251" s="383"/>
      <c r="MTA251" s="383"/>
      <c r="MTB251" s="383"/>
      <c r="MTC251" s="383"/>
      <c r="MTD251" s="383"/>
      <c r="MTE251" s="383"/>
      <c r="MTF251" s="383"/>
      <c r="MTG251" s="383"/>
      <c r="MTH251" s="383"/>
      <c r="MTI251" s="383"/>
      <c r="MTJ251" s="383"/>
      <c r="MTK251" s="383"/>
      <c r="MTL251" s="383"/>
      <c r="MTM251" s="383"/>
      <c r="MTN251" s="383"/>
      <c r="MTO251" s="383"/>
      <c r="MTP251" s="383"/>
      <c r="MTQ251" s="383"/>
      <c r="MTR251" s="383"/>
      <c r="MTS251" s="383"/>
      <c r="MTT251" s="383"/>
      <c r="MTU251" s="383"/>
      <c r="MTV251" s="383"/>
      <c r="MTW251" s="383"/>
      <c r="MTX251" s="383"/>
      <c r="MTY251" s="383"/>
      <c r="MTZ251" s="383"/>
      <c r="MUA251" s="383"/>
      <c r="MUB251" s="383"/>
      <c r="MUC251" s="383"/>
      <c r="MUD251" s="383"/>
      <c r="MUE251" s="383"/>
      <c r="MUF251" s="383"/>
      <c r="MUG251" s="383"/>
      <c r="MUH251" s="383"/>
      <c r="MUI251" s="383"/>
      <c r="MUJ251" s="383"/>
      <c r="MUK251" s="383"/>
      <c r="MUL251" s="383"/>
      <c r="MUM251" s="383"/>
      <c r="MUN251" s="383"/>
      <c r="MUO251" s="383"/>
      <c r="MUP251" s="383"/>
      <c r="MUQ251" s="383"/>
      <c r="MUR251" s="383"/>
      <c r="MUS251" s="383"/>
      <c r="MUT251" s="383"/>
      <c r="MUU251" s="383"/>
      <c r="MUV251" s="383"/>
      <c r="MUW251" s="383"/>
      <c r="MUX251" s="383"/>
      <c r="MUY251" s="383"/>
      <c r="MUZ251" s="383"/>
      <c r="MVA251" s="383"/>
      <c r="MVB251" s="383"/>
      <c r="MVC251" s="383"/>
      <c r="MVD251" s="383"/>
      <c r="MVE251" s="383"/>
      <c r="MVF251" s="383"/>
      <c r="MVG251" s="383"/>
      <c r="MVH251" s="383"/>
      <c r="MVI251" s="383"/>
      <c r="MVJ251" s="383"/>
      <c r="MVK251" s="383"/>
      <c r="MVL251" s="383"/>
      <c r="MVM251" s="383"/>
      <c r="MVN251" s="383"/>
      <c r="MVO251" s="383"/>
      <c r="MVP251" s="383"/>
      <c r="MVQ251" s="383"/>
      <c r="MVR251" s="383"/>
      <c r="MVS251" s="383"/>
      <c r="MVT251" s="383"/>
      <c r="MVU251" s="383"/>
      <c r="MVV251" s="383"/>
      <c r="MVW251" s="383"/>
      <c r="MVX251" s="383"/>
      <c r="MVY251" s="383"/>
      <c r="MVZ251" s="383"/>
      <c r="MWA251" s="383"/>
      <c r="MWB251" s="383"/>
      <c r="MWC251" s="383"/>
      <c r="MWD251" s="383"/>
      <c r="MWE251" s="383"/>
      <c r="MWF251" s="383"/>
      <c r="MWG251" s="383"/>
      <c r="MWH251" s="383"/>
      <c r="MWI251" s="383"/>
      <c r="MWJ251" s="383"/>
      <c r="MWK251" s="383"/>
      <c r="MWL251" s="383"/>
      <c r="MWM251" s="383"/>
      <c r="MWN251" s="383"/>
      <c r="MWO251" s="383"/>
      <c r="MWP251" s="383"/>
      <c r="MWQ251" s="383"/>
      <c r="MWR251" s="383"/>
      <c r="MWS251" s="383"/>
      <c r="MWT251" s="383"/>
      <c r="MWU251" s="383"/>
      <c r="MWV251" s="383"/>
      <c r="MWW251" s="383"/>
      <c r="MWX251" s="383"/>
      <c r="MWY251" s="383"/>
      <c r="MWZ251" s="383"/>
      <c r="MXA251" s="383"/>
      <c r="MXB251" s="383"/>
      <c r="MXC251" s="383"/>
      <c r="MXD251" s="383"/>
      <c r="MXE251" s="383"/>
      <c r="MXF251" s="383"/>
      <c r="MXG251" s="383"/>
      <c r="MXH251" s="383"/>
      <c r="MXI251" s="383"/>
      <c r="MXJ251" s="383"/>
      <c r="MXK251" s="383"/>
      <c r="MXL251" s="383"/>
      <c r="MXM251" s="383"/>
      <c r="MXN251" s="383"/>
      <c r="MXO251" s="383"/>
      <c r="MXP251" s="383"/>
      <c r="MXQ251" s="383"/>
      <c r="MXR251" s="383"/>
      <c r="MXS251" s="383"/>
      <c r="MXT251" s="383"/>
      <c r="MXU251" s="383"/>
      <c r="MXV251" s="383"/>
      <c r="MXW251" s="383"/>
      <c r="MXX251" s="383"/>
      <c r="MXY251" s="383"/>
      <c r="MXZ251" s="383"/>
      <c r="MYA251" s="383"/>
      <c r="MYB251" s="383"/>
      <c r="MYC251" s="383"/>
      <c r="MYD251" s="383"/>
      <c r="MYE251" s="383"/>
      <c r="MYF251" s="383"/>
      <c r="MYG251" s="383"/>
      <c r="MYH251" s="383"/>
      <c r="MYI251" s="383"/>
      <c r="MYJ251" s="383"/>
      <c r="MYK251" s="383"/>
      <c r="MYL251" s="383"/>
      <c r="MYM251" s="383"/>
      <c r="MYN251" s="383"/>
      <c r="MYO251" s="383"/>
      <c r="MYP251" s="383"/>
      <c r="MYQ251" s="383"/>
      <c r="MYR251" s="383"/>
      <c r="MYS251" s="383"/>
      <c r="MYT251" s="383"/>
      <c r="MYU251" s="383"/>
      <c r="MYV251" s="383"/>
      <c r="MYW251" s="383"/>
      <c r="MYX251" s="383"/>
      <c r="MYY251" s="383"/>
      <c r="MYZ251" s="383"/>
      <c r="MZA251" s="383"/>
      <c r="MZB251" s="383"/>
      <c r="MZC251" s="383"/>
      <c r="MZD251" s="383"/>
      <c r="MZE251" s="383"/>
      <c r="MZF251" s="383"/>
      <c r="MZG251" s="383"/>
      <c r="MZH251" s="383"/>
      <c r="MZI251" s="383"/>
      <c r="MZJ251" s="383"/>
      <c r="MZK251" s="383"/>
      <c r="MZL251" s="383"/>
      <c r="MZM251" s="383"/>
      <c r="MZN251" s="383"/>
      <c r="MZO251" s="383"/>
      <c r="MZP251" s="383"/>
      <c r="MZQ251" s="383"/>
      <c r="MZR251" s="383"/>
      <c r="MZS251" s="383"/>
      <c r="MZT251" s="383"/>
      <c r="MZU251" s="383"/>
      <c r="MZV251" s="383"/>
      <c r="MZW251" s="383"/>
      <c r="MZX251" s="383"/>
      <c r="MZY251" s="383"/>
      <c r="MZZ251" s="383"/>
      <c r="NAA251" s="383"/>
      <c r="NAB251" s="383"/>
      <c r="NAC251" s="383"/>
      <c r="NAD251" s="383"/>
      <c r="NAE251" s="383"/>
      <c r="NAF251" s="383"/>
      <c r="NAG251" s="383"/>
      <c r="NAH251" s="383"/>
      <c r="NAI251" s="383"/>
      <c r="NAJ251" s="383"/>
      <c r="NAK251" s="383"/>
      <c r="NAL251" s="383"/>
      <c r="NAM251" s="383"/>
      <c r="NAN251" s="383"/>
      <c r="NAO251" s="383"/>
      <c r="NAP251" s="383"/>
      <c r="NAQ251" s="383"/>
      <c r="NAR251" s="383"/>
      <c r="NAS251" s="383"/>
      <c r="NAT251" s="383"/>
      <c r="NAU251" s="383"/>
      <c r="NAV251" s="383"/>
      <c r="NAW251" s="383"/>
      <c r="NAX251" s="383"/>
      <c r="NAY251" s="383"/>
      <c r="NAZ251" s="383"/>
      <c r="NBA251" s="383"/>
      <c r="NBB251" s="383"/>
      <c r="NBC251" s="383"/>
      <c r="NBD251" s="383"/>
      <c r="NBE251" s="383"/>
      <c r="NBF251" s="383"/>
      <c r="NBG251" s="383"/>
      <c r="NBH251" s="383"/>
      <c r="NBI251" s="383"/>
      <c r="NBJ251" s="383"/>
      <c r="NBK251" s="383"/>
      <c r="NBL251" s="383"/>
      <c r="NBM251" s="383"/>
      <c r="NBN251" s="383"/>
      <c r="NBO251" s="383"/>
      <c r="NBP251" s="383"/>
      <c r="NBQ251" s="383"/>
      <c r="NBR251" s="383"/>
      <c r="NBS251" s="383"/>
      <c r="NBT251" s="383"/>
      <c r="NBU251" s="383"/>
      <c r="NBV251" s="383"/>
      <c r="NBW251" s="383"/>
      <c r="NBX251" s="383"/>
      <c r="NBY251" s="383"/>
      <c r="NBZ251" s="383"/>
      <c r="NCA251" s="383"/>
      <c r="NCB251" s="383"/>
      <c r="NCC251" s="383"/>
      <c r="NCD251" s="383"/>
      <c r="NCE251" s="383"/>
      <c r="NCF251" s="383"/>
      <c r="NCG251" s="383"/>
      <c r="NCH251" s="383"/>
      <c r="NCI251" s="383"/>
      <c r="NCJ251" s="383"/>
      <c r="NCK251" s="383"/>
      <c r="NCL251" s="383"/>
      <c r="NCM251" s="383"/>
      <c r="NCN251" s="383"/>
      <c r="NCO251" s="383"/>
      <c r="NCP251" s="383"/>
      <c r="NCQ251" s="383"/>
      <c r="NCR251" s="383"/>
      <c r="NCS251" s="383"/>
      <c r="NCT251" s="383"/>
      <c r="NCU251" s="383"/>
      <c r="NCV251" s="383"/>
      <c r="NCW251" s="383"/>
      <c r="NCX251" s="383"/>
      <c r="NCY251" s="383"/>
      <c r="NCZ251" s="383"/>
      <c r="NDA251" s="383"/>
      <c r="NDB251" s="383"/>
      <c r="NDC251" s="383"/>
      <c r="NDD251" s="383"/>
      <c r="NDE251" s="383"/>
      <c r="NDF251" s="383"/>
      <c r="NDG251" s="383"/>
      <c r="NDH251" s="383"/>
      <c r="NDI251" s="383"/>
      <c r="NDJ251" s="383"/>
      <c r="NDK251" s="383"/>
      <c r="NDL251" s="383"/>
      <c r="NDM251" s="383"/>
      <c r="NDN251" s="383"/>
      <c r="NDO251" s="383"/>
      <c r="NDP251" s="383"/>
      <c r="NDQ251" s="383"/>
      <c r="NDR251" s="383"/>
      <c r="NDS251" s="383"/>
      <c r="NDT251" s="383"/>
      <c r="NDU251" s="383"/>
      <c r="NDV251" s="383"/>
      <c r="NDW251" s="383"/>
      <c r="NDX251" s="383"/>
      <c r="NDY251" s="383"/>
      <c r="NDZ251" s="383"/>
      <c r="NEA251" s="383"/>
      <c r="NEB251" s="383"/>
      <c r="NEC251" s="383"/>
      <c r="NED251" s="383"/>
      <c r="NEE251" s="383"/>
      <c r="NEF251" s="383"/>
      <c r="NEG251" s="383"/>
      <c r="NEH251" s="383"/>
      <c r="NEI251" s="383"/>
      <c r="NEJ251" s="383"/>
      <c r="NEK251" s="383"/>
      <c r="NEL251" s="383"/>
      <c r="NEM251" s="383"/>
      <c r="NEN251" s="383"/>
      <c r="NEO251" s="383"/>
      <c r="NEP251" s="383"/>
      <c r="NEQ251" s="383"/>
      <c r="NER251" s="383"/>
      <c r="NES251" s="383"/>
      <c r="NET251" s="383"/>
      <c r="NEU251" s="383"/>
      <c r="NEV251" s="383"/>
      <c r="NEW251" s="383"/>
      <c r="NEX251" s="383"/>
      <c r="NEY251" s="383"/>
      <c r="NEZ251" s="383"/>
      <c r="NFA251" s="383"/>
      <c r="NFB251" s="383"/>
      <c r="NFC251" s="383"/>
      <c r="NFD251" s="383"/>
      <c r="NFE251" s="383"/>
      <c r="NFF251" s="383"/>
      <c r="NFG251" s="383"/>
      <c r="NFH251" s="383"/>
      <c r="NFI251" s="383"/>
      <c r="NFJ251" s="383"/>
      <c r="NFK251" s="383"/>
      <c r="NFL251" s="383"/>
      <c r="NFM251" s="383"/>
      <c r="NFN251" s="383"/>
      <c r="NFO251" s="383"/>
      <c r="NFP251" s="383"/>
      <c r="NFQ251" s="383"/>
      <c r="NFR251" s="383"/>
      <c r="NFS251" s="383"/>
      <c r="NFT251" s="383"/>
      <c r="NFU251" s="383"/>
      <c r="NFV251" s="383"/>
      <c r="NFW251" s="383"/>
      <c r="NFX251" s="383"/>
      <c r="NFY251" s="383"/>
      <c r="NFZ251" s="383"/>
      <c r="NGA251" s="383"/>
      <c r="NGB251" s="383"/>
      <c r="NGC251" s="383"/>
      <c r="NGD251" s="383"/>
      <c r="NGE251" s="383"/>
      <c r="NGF251" s="383"/>
      <c r="NGG251" s="383"/>
      <c r="NGH251" s="383"/>
      <c r="NGI251" s="383"/>
      <c r="NGJ251" s="383"/>
      <c r="NGK251" s="383"/>
      <c r="NGL251" s="383"/>
      <c r="NGM251" s="383"/>
      <c r="NGN251" s="383"/>
      <c r="NGO251" s="383"/>
      <c r="NGP251" s="383"/>
      <c r="NGQ251" s="383"/>
      <c r="NGR251" s="383"/>
      <c r="NGS251" s="383"/>
      <c r="NGT251" s="383"/>
      <c r="NGU251" s="383"/>
      <c r="NGV251" s="383"/>
      <c r="NGW251" s="383"/>
      <c r="NGX251" s="383"/>
      <c r="NGY251" s="383"/>
      <c r="NGZ251" s="383"/>
      <c r="NHA251" s="383"/>
      <c r="NHB251" s="383"/>
      <c r="NHC251" s="383"/>
      <c r="NHD251" s="383"/>
      <c r="NHE251" s="383"/>
      <c r="NHF251" s="383"/>
      <c r="NHG251" s="383"/>
      <c r="NHH251" s="383"/>
      <c r="NHI251" s="383"/>
      <c r="NHJ251" s="383"/>
      <c r="NHK251" s="383"/>
      <c r="NHL251" s="383"/>
      <c r="NHM251" s="383"/>
      <c r="NHN251" s="383"/>
      <c r="NHO251" s="383"/>
      <c r="NHP251" s="383"/>
      <c r="NHQ251" s="383"/>
      <c r="NHR251" s="383"/>
      <c r="NHS251" s="383"/>
      <c r="NHT251" s="383"/>
      <c r="NHU251" s="383"/>
      <c r="NHV251" s="383"/>
      <c r="NHW251" s="383"/>
      <c r="NHX251" s="383"/>
      <c r="NHY251" s="383"/>
      <c r="NHZ251" s="383"/>
      <c r="NIA251" s="383"/>
      <c r="NIB251" s="383"/>
      <c r="NIC251" s="383"/>
      <c r="NID251" s="383"/>
      <c r="NIE251" s="383"/>
      <c r="NIF251" s="383"/>
      <c r="NIG251" s="383"/>
      <c r="NIH251" s="383"/>
      <c r="NII251" s="383"/>
      <c r="NIJ251" s="383"/>
      <c r="NIK251" s="383"/>
      <c r="NIL251" s="383"/>
      <c r="NIM251" s="383"/>
      <c r="NIN251" s="383"/>
      <c r="NIO251" s="383"/>
      <c r="NIP251" s="383"/>
      <c r="NIQ251" s="383"/>
      <c r="NIR251" s="383"/>
      <c r="NIS251" s="383"/>
      <c r="NIT251" s="383"/>
      <c r="NIU251" s="383"/>
      <c r="NIV251" s="383"/>
      <c r="NIW251" s="383"/>
      <c r="NIX251" s="383"/>
      <c r="NIY251" s="383"/>
      <c r="NIZ251" s="383"/>
      <c r="NJA251" s="383"/>
      <c r="NJB251" s="383"/>
      <c r="NJC251" s="383"/>
      <c r="NJD251" s="383"/>
      <c r="NJE251" s="383"/>
      <c r="NJF251" s="383"/>
      <c r="NJG251" s="383"/>
      <c r="NJH251" s="383"/>
      <c r="NJI251" s="383"/>
      <c r="NJJ251" s="383"/>
      <c r="NJK251" s="383"/>
      <c r="NJL251" s="383"/>
      <c r="NJM251" s="383"/>
      <c r="NJN251" s="383"/>
      <c r="NJO251" s="383"/>
      <c r="NJP251" s="383"/>
      <c r="NJQ251" s="383"/>
      <c r="NJR251" s="383"/>
      <c r="NJS251" s="383"/>
      <c r="NJT251" s="383"/>
      <c r="NJU251" s="383"/>
      <c r="NJV251" s="383"/>
      <c r="NJW251" s="383"/>
      <c r="NJX251" s="383"/>
      <c r="NJY251" s="383"/>
      <c r="NJZ251" s="383"/>
      <c r="NKA251" s="383"/>
      <c r="NKB251" s="383"/>
      <c r="NKC251" s="383"/>
      <c r="NKD251" s="383"/>
      <c r="NKE251" s="383"/>
      <c r="NKF251" s="383"/>
      <c r="NKG251" s="383"/>
      <c r="NKH251" s="383"/>
      <c r="NKI251" s="383"/>
      <c r="NKJ251" s="383"/>
      <c r="NKK251" s="383"/>
      <c r="NKL251" s="383"/>
      <c r="NKM251" s="383"/>
      <c r="NKN251" s="383"/>
      <c r="NKO251" s="383"/>
      <c r="NKP251" s="383"/>
      <c r="NKQ251" s="383"/>
      <c r="NKR251" s="383"/>
      <c r="NKS251" s="383"/>
      <c r="NKT251" s="383"/>
      <c r="NKU251" s="383"/>
      <c r="NKV251" s="383"/>
      <c r="NKW251" s="383"/>
      <c r="NKX251" s="383"/>
      <c r="NKY251" s="383"/>
      <c r="NKZ251" s="383"/>
      <c r="NLA251" s="383"/>
      <c r="NLB251" s="383"/>
      <c r="NLC251" s="383"/>
      <c r="NLD251" s="383"/>
      <c r="NLE251" s="383"/>
      <c r="NLF251" s="383"/>
      <c r="NLG251" s="383"/>
      <c r="NLH251" s="383"/>
      <c r="NLI251" s="383"/>
      <c r="NLJ251" s="383"/>
      <c r="NLK251" s="383"/>
      <c r="NLL251" s="383"/>
      <c r="NLM251" s="383"/>
      <c r="NLN251" s="383"/>
      <c r="NLO251" s="383"/>
      <c r="NLP251" s="383"/>
      <c r="NLQ251" s="383"/>
      <c r="NLR251" s="383"/>
      <c r="NLS251" s="383"/>
      <c r="NLT251" s="383"/>
      <c r="NLU251" s="383"/>
      <c r="NLV251" s="383"/>
      <c r="NLW251" s="383"/>
      <c r="NLX251" s="383"/>
      <c r="NLY251" s="383"/>
      <c r="NLZ251" s="383"/>
      <c r="NMA251" s="383"/>
      <c r="NMB251" s="383"/>
      <c r="NMC251" s="383"/>
      <c r="NMD251" s="383"/>
      <c r="NME251" s="383"/>
      <c r="NMF251" s="383"/>
      <c r="NMG251" s="383"/>
      <c r="NMH251" s="383"/>
      <c r="NMI251" s="383"/>
      <c r="NMJ251" s="383"/>
      <c r="NMK251" s="383"/>
      <c r="NML251" s="383"/>
      <c r="NMM251" s="383"/>
      <c r="NMN251" s="383"/>
      <c r="NMO251" s="383"/>
      <c r="NMP251" s="383"/>
      <c r="NMQ251" s="383"/>
      <c r="NMR251" s="383"/>
      <c r="NMS251" s="383"/>
      <c r="NMT251" s="383"/>
      <c r="NMU251" s="383"/>
      <c r="NMV251" s="383"/>
      <c r="NMW251" s="383"/>
      <c r="NMX251" s="383"/>
      <c r="NMY251" s="383"/>
      <c r="NMZ251" s="383"/>
      <c r="NNA251" s="383"/>
      <c r="NNB251" s="383"/>
      <c r="NNC251" s="383"/>
      <c r="NND251" s="383"/>
      <c r="NNE251" s="383"/>
      <c r="NNF251" s="383"/>
      <c r="NNG251" s="383"/>
      <c r="NNH251" s="383"/>
      <c r="NNI251" s="383"/>
      <c r="NNJ251" s="383"/>
      <c r="NNK251" s="383"/>
      <c r="NNL251" s="383"/>
      <c r="NNM251" s="383"/>
      <c r="NNN251" s="383"/>
      <c r="NNO251" s="383"/>
      <c r="NNP251" s="383"/>
      <c r="NNQ251" s="383"/>
      <c r="NNR251" s="383"/>
      <c r="NNS251" s="383"/>
      <c r="NNT251" s="383"/>
      <c r="NNU251" s="383"/>
      <c r="NNV251" s="383"/>
      <c r="NNW251" s="383"/>
      <c r="NNX251" s="383"/>
      <c r="NNY251" s="383"/>
      <c r="NNZ251" s="383"/>
      <c r="NOA251" s="383"/>
      <c r="NOB251" s="383"/>
      <c r="NOC251" s="383"/>
      <c r="NOD251" s="383"/>
      <c r="NOE251" s="383"/>
      <c r="NOF251" s="383"/>
      <c r="NOG251" s="383"/>
      <c r="NOH251" s="383"/>
      <c r="NOI251" s="383"/>
      <c r="NOJ251" s="383"/>
      <c r="NOK251" s="383"/>
      <c r="NOL251" s="383"/>
      <c r="NOM251" s="383"/>
      <c r="NON251" s="383"/>
      <c r="NOO251" s="383"/>
      <c r="NOP251" s="383"/>
      <c r="NOQ251" s="383"/>
      <c r="NOR251" s="383"/>
      <c r="NOS251" s="383"/>
      <c r="NOT251" s="383"/>
      <c r="NOU251" s="383"/>
      <c r="NOV251" s="383"/>
      <c r="NOW251" s="383"/>
      <c r="NOX251" s="383"/>
      <c r="NOY251" s="383"/>
      <c r="NOZ251" s="383"/>
      <c r="NPA251" s="383"/>
      <c r="NPB251" s="383"/>
      <c r="NPC251" s="383"/>
      <c r="NPD251" s="383"/>
      <c r="NPE251" s="383"/>
      <c r="NPF251" s="383"/>
      <c r="NPG251" s="383"/>
      <c r="NPH251" s="383"/>
      <c r="NPI251" s="383"/>
      <c r="NPJ251" s="383"/>
      <c r="NPK251" s="383"/>
      <c r="NPL251" s="383"/>
      <c r="NPM251" s="383"/>
      <c r="NPN251" s="383"/>
      <c r="NPO251" s="383"/>
      <c r="NPP251" s="383"/>
      <c r="NPQ251" s="383"/>
      <c r="NPR251" s="383"/>
      <c r="NPS251" s="383"/>
      <c r="NPT251" s="383"/>
      <c r="NPU251" s="383"/>
      <c r="NPV251" s="383"/>
      <c r="NPW251" s="383"/>
      <c r="NPX251" s="383"/>
      <c r="NPY251" s="383"/>
      <c r="NPZ251" s="383"/>
      <c r="NQA251" s="383"/>
      <c r="NQB251" s="383"/>
      <c r="NQC251" s="383"/>
      <c r="NQD251" s="383"/>
      <c r="NQE251" s="383"/>
      <c r="NQF251" s="383"/>
      <c r="NQG251" s="383"/>
      <c r="NQH251" s="383"/>
      <c r="NQI251" s="383"/>
      <c r="NQJ251" s="383"/>
      <c r="NQK251" s="383"/>
      <c r="NQL251" s="383"/>
      <c r="NQM251" s="383"/>
      <c r="NQN251" s="383"/>
      <c r="NQO251" s="383"/>
      <c r="NQP251" s="383"/>
      <c r="NQQ251" s="383"/>
      <c r="NQR251" s="383"/>
      <c r="NQS251" s="383"/>
      <c r="NQT251" s="383"/>
      <c r="NQU251" s="383"/>
      <c r="NQV251" s="383"/>
      <c r="NQW251" s="383"/>
      <c r="NQX251" s="383"/>
      <c r="NQY251" s="383"/>
      <c r="NQZ251" s="383"/>
      <c r="NRA251" s="383"/>
      <c r="NRB251" s="383"/>
      <c r="NRC251" s="383"/>
      <c r="NRD251" s="383"/>
      <c r="NRE251" s="383"/>
      <c r="NRF251" s="383"/>
      <c r="NRG251" s="383"/>
      <c r="NRH251" s="383"/>
      <c r="NRI251" s="383"/>
      <c r="NRJ251" s="383"/>
      <c r="NRK251" s="383"/>
      <c r="NRL251" s="383"/>
      <c r="NRM251" s="383"/>
      <c r="NRN251" s="383"/>
      <c r="NRO251" s="383"/>
      <c r="NRP251" s="383"/>
      <c r="NRQ251" s="383"/>
      <c r="NRR251" s="383"/>
      <c r="NRS251" s="383"/>
      <c r="NRT251" s="383"/>
      <c r="NRU251" s="383"/>
      <c r="NRV251" s="383"/>
      <c r="NRW251" s="383"/>
      <c r="NRX251" s="383"/>
      <c r="NRY251" s="383"/>
      <c r="NRZ251" s="383"/>
      <c r="NSA251" s="383"/>
      <c r="NSB251" s="383"/>
      <c r="NSC251" s="383"/>
      <c r="NSD251" s="383"/>
      <c r="NSE251" s="383"/>
      <c r="NSF251" s="383"/>
      <c r="NSG251" s="383"/>
      <c r="NSH251" s="383"/>
      <c r="NSI251" s="383"/>
      <c r="NSJ251" s="383"/>
      <c r="NSK251" s="383"/>
      <c r="NSL251" s="383"/>
      <c r="NSM251" s="383"/>
      <c r="NSN251" s="383"/>
      <c r="NSO251" s="383"/>
      <c r="NSP251" s="383"/>
      <c r="NSQ251" s="383"/>
      <c r="NSR251" s="383"/>
      <c r="NSS251" s="383"/>
      <c r="NST251" s="383"/>
      <c r="NSU251" s="383"/>
      <c r="NSV251" s="383"/>
      <c r="NSW251" s="383"/>
      <c r="NSX251" s="383"/>
      <c r="NSY251" s="383"/>
      <c r="NSZ251" s="383"/>
      <c r="NTA251" s="383"/>
      <c r="NTB251" s="383"/>
      <c r="NTC251" s="383"/>
      <c r="NTD251" s="383"/>
      <c r="NTE251" s="383"/>
      <c r="NTF251" s="383"/>
      <c r="NTG251" s="383"/>
      <c r="NTH251" s="383"/>
      <c r="NTI251" s="383"/>
      <c r="NTJ251" s="383"/>
      <c r="NTK251" s="383"/>
      <c r="NTL251" s="383"/>
      <c r="NTM251" s="383"/>
      <c r="NTN251" s="383"/>
      <c r="NTO251" s="383"/>
      <c r="NTP251" s="383"/>
      <c r="NTQ251" s="383"/>
      <c r="NTR251" s="383"/>
      <c r="NTS251" s="383"/>
      <c r="NTT251" s="383"/>
      <c r="NTU251" s="383"/>
      <c r="NTV251" s="383"/>
      <c r="NTW251" s="383"/>
      <c r="NTX251" s="383"/>
      <c r="NTY251" s="383"/>
      <c r="NTZ251" s="383"/>
      <c r="NUA251" s="383"/>
      <c r="NUB251" s="383"/>
      <c r="NUC251" s="383"/>
      <c r="NUD251" s="383"/>
      <c r="NUE251" s="383"/>
      <c r="NUF251" s="383"/>
      <c r="NUG251" s="383"/>
      <c r="NUH251" s="383"/>
      <c r="NUI251" s="383"/>
      <c r="NUJ251" s="383"/>
      <c r="NUK251" s="383"/>
      <c r="NUL251" s="383"/>
      <c r="NUM251" s="383"/>
      <c r="NUN251" s="383"/>
      <c r="NUO251" s="383"/>
      <c r="NUP251" s="383"/>
      <c r="NUQ251" s="383"/>
      <c r="NUR251" s="383"/>
      <c r="NUS251" s="383"/>
      <c r="NUT251" s="383"/>
      <c r="NUU251" s="383"/>
      <c r="NUV251" s="383"/>
      <c r="NUW251" s="383"/>
      <c r="NUX251" s="383"/>
      <c r="NUY251" s="383"/>
      <c r="NUZ251" s="383"/>
      <c r="NVA251" s="383"/>
      <c r="NVB251" s="383"/>
      <c r="NVC251" s="383"/>
      <c r="NVD251" s="383"/>
      <c r="NVE251" s="383"/>
      <c r="NVF251" s="383"/>
      <c r="NVG251" s="383"/>
      <c r="NVH251" s="383"/>
      <c r="NVI251" s="383"/>
      <c r="NVJ251" s="383"/>
      <c r="NVK251" s="383"/>
      <c r="NVL251" s="383"/>
      <c r="NVM251" s="383"/>
      <c r="NVN251" s="383"/>
      <c r="NVO251" s="383"/>
      <c r="NVP251" s="383"/>
      <c r="NVQ251" s="383"/>
      <c r="NVR251" s="383"/>
      <c r="NVS251" s="383"/>
      <c r="NVT251" s="383"/>
      <c r="NVU251" s="383"/>
      <c r="NVV251" s="383"/>
      <c r="NVW251" s="383"/>
      <c r="NVX251" s="383"/>
      <c r="NVY251" s="383"/>
      <c r="NVZ251" s="383"/>
      <c r="NWA251" s="383"/>
      <c r="NWB251" s="383"/>
      <c r="NWC251" s="383"/>
      <c r="NWD251" s="383"/>
      <c r="NWE251" s="383"/>
      <c r="NWF251" s="383"/>
      <c r="NWG251" s="383"/>
      <c r="NWH251" s="383"/>
      <c r="NWI251" s="383"/>
      <c r="NWJ251" s="383"/>
      <c r="NWK251" s="383"/>
      <c r="NWL251" s="383"/>
      <c r="NWM251" s="383"/>
      <c r="NWN251" s="383"/>
      <c r="NWO251" s="383"/>
      <c r="NWP251" s="383"/>
      <c r="NWQ251" s="383"/>
      <c r="NWR251" s="383"/>
      <c r="NWS251" s="383"/>
      <c r="NWT251" s="383"/>
      <c r="NWU251" s="383"/>
      <c r="NWV251" s="383"/>
      <c r="NWW251" s="383"/>
      <c r="NWX251" s="383"/>
      <c r="NWY251" s="383"/>
      <c r="NWZ251" s="383"/>
      <c r="NXA251" s="383"/>
      <c r="NXB251" s="383"/>
      <c r="NXC251" s="383"/>
      <c r="NXD251" s="383"/>
      <c r="NXE251" s="383"/>
      <c r="NXF251" s="383"/>
      <c r="NXG251" s="383"/>
      <c r="NXH251" s="383"/>
      <c r="NXI251" s="383"/>
      <c r="NXJ251" s="383"/>
      <c r="NXK251" s="383"/>
      <c r="NXL251" s="383"/>
      <c r="NXM251" s="383"/>
      <c r="NXN251" s="383"/>
      <c r="NXO251" s="383"/>
      <c r="NXP251" s="383"/>
      <c r="NXQ251" s="383"/>
      <c r="NXR251" s="383"/>
      <c r="NXS251" s="383"/>
      <c r="NXT251" s="383"/>
      <c r="NXU251" s="383"/>
      <c r="NXV251" s="383"/>
      <c r="NXW251" s="383"/>
      <c r="NXX251" s="383"/>
      <c r="NXY251" s="383"/>
      <c r="NXZ251" s="383"/>
      <c r="NYA251" s="383"/>
      <c r="NYB251" s="383"/>
      <c r="NYC251" s="383"/>
      <c r="NYD251" s="383"/>
      <c r="NYE251" s="383"/>
      <c r="NYF251" s="383"/>
      <c r="NYG251" s="383"/>
      <c r="NYH251" s="383"/>
      <c r="NYI251" s="383"/>
      <c r="NYJ251" s="383"/>
      <c r="NYK251" s="383"/>
      <c r="NYL251" s="383"/>
      <c r="NYM251" s="383"/>
      <c r="NYN251" s="383"/>
      <c r="NYO251" s="383"/>
      <c r="NYP251" s="383"/>
      <c r="NYQ251" s="383"/>
      <c r="NYR251" s="383"/>
      <c r="NYS251" s="383"/>
      <c r="NYT251" s="383"/>
      <c r="NYU251" s="383"/>
      <c r="NYV251" s="383"/>
      <c r="NYW251" s="383"/>
      <c r="NYX251" s="383"/>
      <c r="NYY251" s="383"/>
      <c r="NYZ251" s="383"/>
      <c r="NZA251" s="383"/>
      <c r="NZB251" s="383"/>
      <c r="NZC251" s="383"/>
      <c r="NZD251" s="383"/>
      <c r="NZE251" s="383"/>
      <c r="NZF251" s="383"/>
      <c r="NZG251" s="383"/>
      <c r="NZH251" s="383"/>
      <c r="NZI251" s="383"/>
      <c r="NZJ251" s="383"/>
      <c r="NZK251" s="383"/>
      <c r="NZL251" s="383"/>
      <c r="NZM251" s="383"/>
      <c r="NZN251" s="383"/>
      <c r="NZO251" s="383"/>
      <c r="NZP251" s="383"/>
      <c r="NZQ251" s="383"/>
      <c r="NZR251" s="383"/>
      <c r="NZS251" s="383"/>
      <c r="NZT251" s="383"/>
      <c r="NZU251" s="383"/>
      <c r="NZV251" s="383"/>
      <c r="NZW251" s="383"/>
      <c r="NZX251" s="383"/>
      <c r="NZY251" s="383"/>
      <c r="NZZ251" s="383"/>
      <c r="OAA251" s="383"/>
      <c r="OAB251" s="383"/>
      <c r="OAC251" s="383"/>
      <c r="OAD251" s="383"/>
      <c r="OAE251" s="383"/>
      <c r="OAF251" s="383"/>
      <c r="OAG251" s="383"/>
      <c r="OAH251" s="383"/>
      <c r="OAI251" s="383"/>
      <c r="OAJ251" s="383"/>
      <c r="OAK251" s="383"/>
      <c r="OAL251" s="383"/>
      <c r="OAM251" s="383"/>
      <c r="OAN251" s="383"/>
      <c r="OAO251" s="383"/>
      <c r="OAP251" s="383"/>
      <c r="OAQ251" s="383"/>
      <c r="OAR251" s="383"/>
      <c r="OAS251" s="383"/>
      <c r="OAT251" s="383"/>
      <c r="OAU251" s="383"/>
      <c r="OAV251" s="383"/>
      <c r="OAW251" s="383"/>
      <c r="OAX251" s="383"/>
      <c r="OAY251" s="383"/>
      <c r="OAZ251" s="383"/>
      <c r="OBA251" s="383"/>
      <c r="OBB251" s="383"/>
      <c r="OBC251" s="383"/>
      <c r="OBD251" s="383"/>
      <c r="OBE251" s="383"/>
      <c r="OBF251" s="383"/>
      <c r="OBG251" s="383"/>
      <c r="OBH251" s="383"/>
      <c r="OBI251" s="383"/>
      <c r="OBJ251" s="383"/>
      <c r="OBK251" s="383"/>
      <c r="OBL251" s="383"/>
      <c r="OBM251" s="383"/>
      <c r="OBN251" s="383"/>
      <c r="OBO251" s="383"/>
      <c r="OBP251" s="383"/>
      <c r="OBQ251" s="383"/>
      <c r="OBR251" s="383"/>
      <c r="OBS251" s="383"/>
      <c r="OBT251" s="383"/>
      <c r="OBU251" s="383"/>
      <c r="OBV251" s="383"/>
      <c r="OBW251" s="383"/>
      <c r="OBX251" s="383"/>
      <c r="OBY251" s="383"/>
      <c r="OBZ251" s="383"/>
      <c r="OCA251" s="383"/>
      <c r="OCB251" s="383"/>
      <c r="OCC251" s="383"/>
      <c r="OCD251" s="383"/>
      <c r="OCE251" s="383"/>
      <c r="OCF251" s="383"/>
      <c r="OCG251" s="383"/>
      <c r="OCH251" s="383"/>
      <c r="OCI251" s="383"/>
      <c r="OCJ251" s="383"/>
      <c r="OCK251" s="383"/>
      <c r="OCL251" s="383"/>
      <c r="OCM251" s="383"/>
      <c r="OCN251" s="383"/>
      <c r="OCO251" s="383"/>
      <c r="OCP251" s="383"/>
      <c r="OCQ251" s="383"/>
      <c r="OCR251" s="383"/>
      <c r="OCS251" s="383"/>
      <c r="OCT251" s="383"/>
      <c r="OCU251" s="383"/>
      <c r="OCV251" s="383"/>
      <c r="OCW251" s="383"/>
      <c r="OCX251" s="383"/>
      <c r="OCY251" s="383"/>
      <c r="OCZ251" s="383"/>
      <c r="ODA251" s="383"/>
      <c r="ODB251" s="383"/>
      <c r="ODC251" s="383"/>
      <c r="ODD251" s="383"/>
      <c r="ODE251" s="383"/>
      <c r="ODF251" s="383"/>
      <c r="ODG251" s="383"/>
      <c r="ODH251" s="383"/>
      <c r="ODI251" s="383"/>
      <c r="ODJ251" s="383"/>
      <c r="ODK251" s="383"/>
      <c r="ODL251" s="383"/>
      <c r="ODM251" s="383"/>
      <c r="ODN251" s="383"/>
      <c r="ODO251" s="383"/>
      <c r="ODP251" s="383"/>
      <c r="ODQ251" s="383"/>
      <c r="ODR251" s="383"/>
      <c r="ODS251" s="383"/>
      <c r="ODT251" s="383"/>
      <c r="ODU251" s="383"/>
      <c r="ODV251" s="383"/>
      <c r="ODW251" s="383"/>
      <c r="ODX251" s="383"/>
      <c r="ODY251" s="383"/>
      <c r="ODZ251" s="383"/>
      <c r="OEA251" s="383"/>
      <c r="OEB251" s="383"/>
      <c r="OEC251" s="383"/>
      <c r="OED251" s="383"/>
      <c r="OEE251" s="383"/>
      <c r="OEF251" s="383"/>
      <c r="OEG251" s="383"/>
      <c r="OEH251" s="383"/>
      <c r="OEI251" s="383"/>
      <c r="OEJ251" s="383"/>
      <c r="OEK251" s="383"/>
      <c r="OEL251" s="383"/>
      <c r="OEM251" s="383"/>
      <c r="OEN251" s="383"/>
      <c r="OEO251" s="383"/>
      <c r="OEP251" s="383"/>
      <c r="OEQ251" s="383"/>
      <c r="OER251" s="383"/>
      <c r="OES251" s="383"/>
      <c r="OET251" s="383"/>
      <c r="OEU251" s="383"/>
      <c r="OEV251" s="383"/>
      <c r="OEW251" s="383"/>
      <c r="OEX251" s="383"/>
      <c r="OEY251" s="383"/>
      <c r="OEZ251" s="383"/>
      <c r="OFA251" s="383"/>
      <c r="OFB251" s="383"/>
      <c r="OFC251" s="383"/>
      <c r="OFD251" s="383"/>
      <c r="OFE251" s="383"/>
      <c r="OFF251" s="383"/>
      <c r="OFG251" s="383"/>
      <c r="OFH251" s="383"/>
      <c r="OFI251" s="383"/>
      <c r="OFJ251" s="383"/>
      <c r="OFK251" s="383"/>
      <c r="OFL251" s="383"/>
      <c r="OFM251" s="383"/>
      <c r="OFN251" s="383"/>
      <c r="OFO251" s="383"/>
      <c r="OFP251" s="383"/>
      <c r="OFQ251" s="383"/>
      <c r="OFR251" s="383"/>
      <c r="OFS251" s="383"/>
      <c r="OFT251" s="383"/>
      <c r="OFU251" s="383"/>
      <c r="OFV251" s="383"/>
      <c r="OFW251" s="383"/>
      <c r="OFX251" s="383"/>
      <c r="OFY251" s="383"/>
      <c r="OFZ251" s="383"/>
      <c r="OGA251" s="383"/>
      <c r="OGB251" s="383"/>
      <c r="OGC251" s="383"/>
      <c r="OGD251" s="383"/>
      <c r="OGE251" s="383"/>
      <c r="OGF251" s="383"/>
      <c r="OGG251" s="383"/>
      <c r="OGH251" s="383"/>
      <c r="OGI251" s="383"/>
      <c r="OGJ251" s="383"/>
      <c r="OGK251" s="383"/>
      <c r="OGL251" s="383"/>
      <c r="OGM251" s="383"/>
      <c r="OGN251" s="383"/>
      <c r="OGO251" s="383"/>
      <c r="OGP251" s="383"/>
      <c r="OGQ251" s="383"/>
      <c r="OGR251" s="383"/>
      <c r="OGS251" s="383"/>
      <c r="OGT251" s="383"/>
      <c r="OGU251" s="383"/>
      <c r="OGV251" s="383"/>
      <c r="OGW251" s="383"/>
      <c r="OGX251" s="383"/>
      <c r="OGY251" s="383"/>
      <c r="OGZ251" s="383"/>
      <c r="OHA251" s="383"/>
      <c r="OHB251" s="383"/>
      <c r="OHC251" s="383"/>
      <c r="OHD251" s="383"/>
      <c r="OHE251" s="383"/>
      <c r="OHF251" s="383"/>
      <c r="OHG251" s="383"/>
      <c r="OHH251" s="383"/>
      <c r="OHI251" s="383"/>
      <c r="OHJ251" s="383"/>
      <c r="OHK251" s="383"/>
      <c r="OHL251" s="383"/>
      <c r="OHM251" s="383"/>
      <c r="OHN251" s="383"/>
      <c r="OHO251" s="383"/>
      <c r="OHP251" s="383"/>
      <c r="OHQ251" s="383"/>
      <c r="OHR251" s="383"/>
      <c r="OHS251" s="383"/>
      <c r="OHT251" s="383"/>
      <c r="OHU251" s="383"/>
      <c r="OHV251" s="383"/>
      <c r="OHW251" s="383"/>
      <c r="OHX251" s="383"/>
      <c r="OHY251" s="383"/>
      <c r="OHZ251" s="383"/>
      <c r="OIA251" s="383"/>
      <c r="OIB251" s="383"/>
      <c r="OIC251" s="383"/>
      <c r="OID251" s="383"/>
      <c r="OIE251" s="383"/>
      <c r="OIF251" s="383"/>
      <c r="OIG251" s="383"/>
      <c r="OIH251" s="383"/>
      <c r="OII251" s="383"/>
      <c r="OIJ251" s="383"/>
      <c r="OIK251" s="383"/>
      <c r="OIL251" s="383"/>
      <c r="OIM251" s="383"/>
      <c r="OIN251" s="383"/>
      <c r="OIO251" s="383"/>
      <c r="OIP251" s="383"/>
      <c r="OIQ251" s="383"/>
      <c r="OIR251" s="383"/>
      <c r="OIS251" s="383"/>
      <c r="OIT251" s="383"/>
      <c r="OIU251" s="383"/>
      <c r="OIV251" s="383"/>
      <c r="OIW251" s="383"/>
      <c r="OIX251" s="383"/>
      <c r="OIY251" s="383"/>
      <c r="OIZ251" s="383"/>
      <c r="OJA251" s="383"/>
      <c r="OJB251" s="383"/>
      <c r="OJC251" s="383"/>
      <c r="OJD251" s="383"/>
      <c r="OJE251" s="383"/>
      <c r="OJF251" s="383"/>
      <c r="OJG251" s="383"/>
      <c r="OJH251" s="383"/>
      <c r="OJI251" s="383"/>
      <c r="OJJ251" s="383"/>
      <c r="OJK251" s="383"/>
      <c r="OJL251" s="383"/>
      <c r="OJM251" s="383"/>
      <c r="OJN251" s="383"/>
      <c r="OJO251" s="383"/>
      <c r="OJP251" s="383"/>
      <c r="OJQ251" s="383"/>
      <c r="OJR251" s="383"/>
      <c r="OJS251" s="383"/>
      <c r="OJT251" s="383"/>
      <c r="OJU251" s="383"/>
      <c r="OJV251" s="383"/>
      <c r="OJW251" s="383"/>
      <c r="OJX251" s="383"/>
      <c r="OJY251" s="383"/>
      <c r="OJZ251" s="383"/>
      <c r="OKA251" s="383"/>
      <c r="OKB251" s="383"/>
      <c r="OKC251" s="383"/>
      <c r="OKD251" s="383"/>
      <c r="OKE251" s="383"/>
      <c r="OKF251" s="383"/>
      <c r="OKG251" s="383"/>
      <c r="OKH251" s="383"/>
      <c r="OKI251" s="383"/>
      <c r="OKJ251" s="383"/>
      <c r="OKK251" s="383"/>
      <c r="OKL251" s="383"/>
      <c r="OKM251" s="383"/>
      <c r="OKN251" s="383"/>
      <c r="OKO251" s="383"/>
      <c r="OKP251" s="383"/>
      <c r="OKQ251" s="383"/>
      <c r="OKR251" s="383"/>
      <c r="OKS251" s="383"/>
      <c r="OKT251" s="383"/>
      <c r="OKU251" s="383"/>
      <c r="OKV251" s="383"/>
      <c r="OKW251" s="383"/>
      <c r="OKX251" s="383"/>
      <c r="OKY251" s="383"/>
      <c r="OKZ251" s="383"/>
      <c r="OLA251" s="383"/>
      <c r="OLB251" s="383"/>
      <c r="OLC251" s="383"/>
      <c r="OLD251" s="383"/>
      <c r="OLE251" s="383"/>
      <c r="OLF251" s="383"/>
      <c r="OLG251" s="383"/>
      <c r="OLH251" s="383"/>
      <c r="OLI251" s="383"/>
      <c r="OLJ251" s="383"/>
      <c r="OLK251" s="383"/>
      <c r="OLL251" s="383"/>
      <c r="OLM251" s="383"/>
      <c r="OLN251" s="383"/>
      <c r="OLO251" s="383"/>
      <c r="OLP251" s="383"/>
      <c r="OLQ251" s="383"/>
      <c r="OLR251" s="383"/>
      <c r="OLS251" s="383"/>
      <c r="OLT251" s="383"/>
      <c r="OLU251" s="383"/>
      <c r="OLV251" s="383"/>
      <c r="OLW251" s="383"/>
      <c r="OLX251" s="383"/>
      <c r="OLY251" s="383"/>
      <c r="OLZ251" s="383"/>
      <c r="OMA251" s="383"/>
      <c r="OMB251" s="383"/>
      <c r="OMC251" s="383"/>
      <c r="OMD251" s="383"/>
      <c r="OME251" s="383"/>
      <c r="OMF251" s="383"/>
      <c r="OMG251" s="383"/>
      <c r="OMH251" s="383"/>
      <c r="OMI251" s="383"/>
      <c r="OMJ251" s="383"/>
      <c r="OMK251" s="383"/>
      <c r="OML251" s="383"/>
      <c r="OMM251" s="383"/>
      <c r="OMN251" s="383"/>
      <c r="OMO251" s="383"/>
      <c r="OMP251" s="383"/>
      <c r="OMQ251" s="383"/>
      <c r="OMR251" s="383"/>
      <c r="OMS251" s="383"/>
      <c r="OMT251" s="383"/>
      <c r="OMU251" s="383"/>
      <c r="OMV251" s="383"/>
      <c r="OMW251" s="383"/>
      <c r="OMX251" s="383"/>
      <c r="OMY251" s="383"/>
      <c r="OMZ251" s="383"/>
      <c r="ONA251" s="383"/>
      <c r="ONB251" s="383"/>
      <c r="ONC251" s="383"/>
      <c r="OND251" s="383"/>
      <c r="ONE251" s="383"/>
      <c r="ONF251" s="383"/>
      <c r="ONG251" s="383"/>
      <c r="ONH251" s="383"/>
      <c r="ONI251" s="383"/>
      <c r="ONJ251" s="383"/>
      <c r="ONK251" s="383"/>
      <c r="ONL251" s="383"/>
      <c r="ONM251" s="383"/>
      <c r="ONN251" s="383"/>
      <c r="ONO251" s="383"/>
      <c r="ONP251" s="383"/>
      <c r="ONQ251" s="383"/>
      <c r="ONR251" s="383"/>
      <c r="ONS251" s="383"/>
      <c r="ONT251" s="383"/>
      <c r="ONU251" s="383"/>
      <c r="ONV251" s="383"/>
      <c r="ONW251" s="383"/>
      <c r="ONX251" s="383"/>
      <c r="ONY251" s="383"/>
      <c r="ONZ251" s="383"/>
      <c r="OOA251" s="383"/>
      <c r="OOB251" s="383"/>
      <c r="OOC251" s="383"/>
      <c r="OOD251" s="383"/>
      <c r="OOE251" s="383"/>
      <c r="OOF251" s="383"/>
      <c r="OOG251" s="383"/>
      <c r="OOH251" s="383"/>
      <c r="OOI251" s="383"/>
      <c r="OOJ251" s="383"/>
      <c r="OOK251" s="383"/>
      <c r="OOL251" s="383"/>
      <c r="OOM251" s="383"/>
      <c r="OON251" s="383"/>
      <c r="OOO251" s="383"/>
      <c r="OOP251" s="383"/>
      <c r="OOQ251" s="383"/>
      <c r="OOR251" s="383"/>
      <c r="OOS251" s="383"/>
      <c r="OOT251" s="383"/>
      <c r="OOU251" s="383"/>
      <c r="OOV251" s="383"/>
      <c r="OOW251" s="383"/>
      <c r="OOX251" s="383"/>
      <c r="OOY251" s="383"/>
      <c r="OOZ251" s="383"/>
      <c r="OPA251" s="383"/>
      <c r="OPB251" s="383"/>
      <c r="OPC251" s="383"/>
      <c r="OPD251" s="383"/>
      <c r="OPE251" s="383"/>
      <c r="OPF251" s="383"/>
      <c r="OPG251" s="383"/>
      <c r="OPH251" s="383"/>
      <c r="OPI251" s="383"/>
      <c r="OPJ251" s="383"/>
      <c r="OPK251" s="383"/>
      <c r="OPL251" s="383"/>
      <c r="OPM251" s="383"/>
      <c r="OPN251" s="383"/>
      <c r="OPO251" s="383"/>
      <c r="OPP251" s="383"/>
      <c r="OPQ251" s="383"/>
      <c r="OPR251" s="383"/>
      <c r="OPS251" s="383"/>
      <c r="OPT251" s="383"/>
      <c r="OPU251" s="383"/>
      <c r="OPV251" s="383"/>
      <c r="OPW251" s="383"/>
      <c r="OPX251" s="383"/>
      <c r="OPY251" s="383"/>
      <c r="OPZ251" s="383"/>
      <c r="OQA251" s="383"/>
      <c r="OQB251" s="383"/>
      <c r="OQC251" s="383"/>
      <c r="OQD251" s="383"/>
      <c r="OQE251" s="383"/>
      <c r="OQF251" s="383"/>
      <c r="OQG251" s="383"/>
      <c r="OQH251" s="383"/>
      <c r="OQI251" s="383"/>
      <c r="OQJ251" s="383"/>
      <c r="OQK251" s="383"/>
      <c r="OQL251" s="383"/>
      <c r="OQM251" s="383"/>
      <c r="OQN251" s="383"/>
      <c r="OQO251" s="383"/>
      <c r="OQP251" s="383"/>
      <c r="OQQ251" s="383"/>
      <c r="OQR251" s="383"/>
      <c r="OQS251" s="383"/>
      <c r="OQT251" s="383"/>
      <c r="OQU251" s="383"/>
      <c r="OQV251" s="383"/>
      <c r="OQW251" s="383"/>
      <c r="OQX251" s="383"/>
      <c r="OQY251" s="383"/>
      <c r="OQZ251" s="383"/>
      <c r="ORA251" s="383"/>
      <c r="ORB251" s="383"/>
      <c r="ORC251" s="383"/>
      <c r="ORD251" s="383"/>
      <c r="ORE251" s="383"/>
      <c r="ORF251" s="383"/>
      <c r="ORG251" s="383"/>
      <c r="ORH251" s="383"/>
      <c r="ORI251" s="383"/>
      <c r="ORJ251" s="383"/>
      <c r="ORK251" s="383"/>
      <c r="ORL251" s="383"/>
      <c r="ORM251" s="383"/>
      <c r="ORN251" s="383"/>
      <c r="ORO251" s="383"/>
      <c r="ORP251" s="383"/>
      <c r="ORQ251" s="383"/>
      <c r="ORR251" s="383"/>
      <c r="ORS251" s="383"/>
      <c r="ORT251" s="383"/>
      <c r="ORU251" s="383"/>
      <c r="ORV251" s="383"/>
      <c r="ORW251" s="383"/>
      <c r="ORX251" s="383"/>
      <c r="ORY251" s="383"/>
      <c r="ORZ251" s="383"/>
      <c r="OSA251" s="383"/>
      <c r="OSB251" s="383"/>
      <c r="OSC251" s="383"/>
      <c r="OSD251" s="383"/>
      <c r="OSE251" s="383"/>
      <c r="OSF251" s="383"/>
      <c r="OSG251" s="383"/>
      <c r="OSH251" s="383"/>
      <c r="OSI251" s="383"/>
      <c r="OSJ251" s="383"/>
      <c r="OSK251" s="383"/>
      <c r="OSL251" s="383"/>
      <c r="OSM251" s="383"/>
      <c r="OSN251" s="383"/>
      <c r="OSO251" s="383"/>
      <c r="OSP251" s="383"/>
      <c r="OSQ251" s="383"/>
      <c r="OSR251" s="383"/>
      <c r="OSS251" s="383"/>
      <c r="OST251" s="383"/>
      <c r="OSU251" s="383"/>
      <c r="OSV251" s="383"/>
      <c r="OSW251" s="383"/>
      <c r="OSX251" s="383"/>
      <c r="OSY251" s="383"/>
      <c r="OSZ251" s="383"/>
      <c r="OTA251" s="383"/>
      <c r="OTB251" s="383"/>
      <c r="OTC251" s="383"/>
      <c r="OTD251" s="383"/>
      <c r="OTE251" s="383"/>
      <c r="OTF251" s="383"/>
      <c r="OTG251" s="383"/>
      <c r="OTH251" s="383"/>
      <c r="OTI251" s="383"/>
      <c r="OTJ251" s="383"/>
      <c r="OTK251" s="383"/>
      <c r="OTL251" s="383"/>
      <c r="OTM251" s="383"/>
      <c r="OTN251" s="383"/>
      <c r="OTO251" s="383"/>
      <c r="OTP251" s="383"/>
      <c r="OTQ251" s="383"/>
      <c r="OTR251" s="383"/>
      <c r="OTS251" s="383"/>
      <c r="OTT251" s="383"/>
      <c r="OTU251" s="383"/>
      <c r="OTV251" s="383"/>
      <c r="OTW251" s="383"/>
      <c r="OTX251" s="383"/>
      <c r="OTY251" s="383"/>
      <c r="OTZ251" s="383"/>
      <c r="OUA251" s="383"/>
      <c r="OUB251" s="383"/>
      <c r="OUC251" s="383"/>
      <c r="OUD251" s="383"/>
      <c r="OUE251" s="383"/>
      <c r="OUF251" s="383"/>
      <c r="OUG251" s="383"/>
      <c r="OUH251" s="383"/>
      <c r="OUI251" s="383"/>
      <c r="OUJ251" s="383"/>
      <c r="OUK251" s="383"/>
      <c r="OUL251" s="383"/>
      <c r="OUM251" s="383"/>
      <c r="OUN251" s="383"/>
      <c r="OUO251" s="383"/>
      <c r="OUP251" s="383"/>
      <c r="OUQ251" s="383"/>
      <c r="OUR251" s="383"/>
      <c r="OUS251" s="383"/>
      <c r="OUT251" s="383"/>
      <c r="OUU251" s="383"/>
      <c r="OUV251" s="383"/>
      <c r="OUW251" s="383"/>
      <c r="OUX251" s="383"/>
      <c r="OUY251" s="383"/>
      <c r="OUZ251" s="383"/>
      <c r="OVA251" s="383"/>
      <c r="OVB251" s="383"/>
      <c r="OVC251" s="383"/>
      <c r="OVD251" s="383"/>
      <c r="OVE251" s="383"/>
      <c r="OVF251" s="383"/>
      <c r="OVG251" s="383"/>
      <c r="OVH251" s="383"/>
      <c r="OVI251" s="383"/>
      <c r="OVJ251" s="383"/>
      <c r="OVK251" s="383"/>
      <c r="OVL251" s="383"/>
      <c r="OVM251" s="383"/>
      <c r="OVN251" s="383"/>
      <c r="OVO251" s="383"/>
      <c r="OVP251" s="383"/>
      <c r="OVQ251" s="383"/>
      <c r="OVR251" s="383"/>
      <c r="OVS251" s="383"/>
      <c r="OVT251" s="383"/>
      <c r="OVU251" s="383"/>
      <c r="OVV251" s="383"/>
      <c r="OVW251" s="383"/>
      <c r="OVX251" s="383"/>
      <c r="OVY251" s="383"/>
      <c r="OVZ251" s="383"/>
      <c r="OWA251" s="383"/>
      <c r="OWB251" s="383"/>
      <c r="OWC251" s="383"/>
      <c r="OWD251" s="383"/>
      <c r="OWE251" s="383"/>
      <c r="OWF251" s="383"/>
      <c r="OWG251" s="383"/>
      <c r="OWH251" s="383"/>
      <c r="OWI251" s="383"/>
      <c r="OWJ251" s="383"/>
      <c r="OWK251" s="383"/>
      <c r="OWL251" s="383"/>
      <c r="OWM251" s="383"/>
      <c r="OWN251" s="383"/>
      <c r="OWO251" s="383"/>
      <c r="OWP251" s="383"/>
      <c r="OWQ251" s="383"/>
      <c r="OWR251" s="383"/>
      <c r="OWS251" s="383"/>
      <c r="OWT251" s="383"/>
      <c r="OWU251" s="383"/>
      <c r="OWV251" s="383"/>
      <c r="OWW251" s="383"/>
      <c r="OWX251" s="383"/>
      <c r="OWY251" s="383"/>
      <c r="OWZ251" s="383"/>
      <c r="OXA251" s="383"/>
      <c r="OXB251" s="383"/>
      <c r="OXC251" s="383"/>
      <c r="OXD251" s="383"/>
      <c r="OXE251" s="383"/>
      <c r="OXF251" s="383"/>
      <c r="OXG251" s="383"/>
      <c r="OXH251" s="383"/>
      <c r="OXI251" s="383"/>
      <c r="OXJ251" s="383"/>
      <c r="OXK251" s="383"/>
      <c r="OXL251" s="383"/>
      <c r="OXM251" s="383"/>
      <c r="OXN251" s="383"/>
      <c r="OXO251" s="383"/>
      <c r="OXP251" s="383"/>
      <c r="OXQ251" s="383"/>
      <c r="OXR251" s="383"/>
      <c r="OXS251" s="383"/>
      <c r="OXT251" s="383"/>
      <c r="OXU251" s="383"/>
      <c r="OXV251" s="383"/>
      <c r="OXW251" s="383"/>
      <c r="OXX251" s="383"/>
      <c r="OXY251" s="383"/>
      <c r="OXZ251" s="383"/>
      <c r="OYA251" s="383"/>
      <c r="OYB251" s="383"/>
      <c r="OYC251" s="383"/>
      <c r="OYD251" s="383"/>
      <c r="OYE251" s="383"/>
      <c r="OYF251" s="383"/>
      <c r="OYG251" s="383"/>
      <c r="OYH251" s="383"/>
      <c r="OYI251" s="383"/>
      <c r="OYJ251" s="383"/>
      <c r="OYK251" s="383"/>
      <c r="OYL251" s="383"/>
      <c r="OYM251" s="383"/>
      <c r="OYN251" s="383"/>
      <c r="OYO251" s="383"/>
      <c r="OYP251" s="383"/>
      <c r="OYQ251" s="383"/>
      <c r="OYR251" s="383"/>
      <c r="OYS251" s="383"/>
      <c r="OYT251" s="383"/>
      <c r="OYU251" s="383"/>
      <c r="OYV251" s="383"/>
      <c r="OYW251" s="383"/>
      <c r="OYX251" s="383"/>
      <c r="OYY251" s="383"/>
      <c r="OYZ251" s="383"/>
      <c r="OZA251" s="383"/>
      <c r="OZB251" s="383"/>
      <c r="OZC251" s="383"/>
      <c r="OZD251" s="383"/>
      <c r="OZE251" s="383"/>
      <c r="OZF251" s="383"/>
      <c r="OZG251" s="383"/>
      <c r="OZH251" s="383"/>
      <c r="OZI251" s="383"/>
      <c r="OZJ251" s="383"/>
      <c r="OZK251" s="383"/>
      <c r="OZL251" s="383"/>
      <c r="OZM251" s="383"/>
      <c r="OZN251" s="383"/>
      <c r="OZO251" s="383"/>
      <c r="OZP251" s="383"/>
      <c r="OZQ251" s="383"/>
      <c r="OZR251" s="383"/>
      <c r="OZS251" s="383"/>
      <c r="OZT251" s="383"/>
      <c r="OZU251" s="383"/>
      <c r="OZV251" s="383"/>
      <c r="OZW251" s="383"/>
      <c r="OZX251" s="383"/>
      <c r="OZY251" s="383"/>
      <c r="OZZ251" s="383"/>
      <c r="PAA251" s="383"/>
      <c r="PAB251" s="383"/>
      <c r="PAC251" s="383"/>
      <c r="PAD251" s="383"/>
      <c r="PAE251" s="383"/>
      <c r="PAF251" s="383"/>
      <c r="PAG251" s="383"/>
      <c r="PAH251" s="383"/>
      <c r="PAI251" s="383"/>
      <c r="PAJ251" s="383"/>
      <c r="PAK251" s="383"/>
      <c r="PAL251" s="383"/>
      <c r="PAM251" s="383"/>
      <c r="PAN251" s="383"/>
      <c r="PAO251" s="383"/>
      <c r="PAP251" s="383"/>
      <c r="PAQ251" s="383"/>
      <c r="PAR251" s="383"/>
      <c r="PAS251" s="383"/>
      <c r="PAT251" s="383"/>
      <c r="PAU251" s="383"/>
      <c r="PAV251" s="383"/>
      <c r="PAW251" s="383"/>
      <c r="PAX251" s="383"/>
      <c r="PAY251" s="383"/>
      <c r="PAZ251" s="383"/>
      <c r="PBA251" s="383"/>
      <c r="PBB251" s="383"/>
      <c r="PBC251" s="383"/>
      <c r="PBD251" s="383"/>
      <c r="PBE251" s="383"/>
      <c r="PBF251" s="383"/>
      <c r="PBG251" s="383"/>
      <c r="PBH251" s="383"/>
      <c r="PBI251" s="383"/>
      <c r="PBJ251" s="383"/>
      <c r="PBK251" s="383"/>
      <c r="PBL251" s="383"/>
      <c r="PBM251" s="383"/>
      <c r="PBN251" s="383"/>
      <c r="PBO251" s="383"/>
      <c r="PBP251" s="383"/>
      <c r="PBQ251" s="383"/>
      <c r="PBR251" s="383"/>
      <c r="PBS251" s="383"/>
      <c r="PBT251" s="383"/>
      <c r="PBU251" s="383"/>
      <c r="PBV251" s="383"/>
      <c r="PBW251" s="383"/>
      <c r="PBX251" s="383"/>
      <c r="PBY251" s="383"/>
      <c r="PBZ251" s="383"/>
      <c r="PCA251" s="383"/>
      <c r="PCB251" s="383"/>
      <c r="PCC251" s="383"/>
      <c r="PCD251" s="383"/>
      <c r="PCE251" s="383"/>
      <c r="PCF251" s="383"/>
      <c r="PCG251" s="383"/>
      <c r="PCH251" s="383"/>
      <c r="PCI251" s="383"/>
      <c r="PCJ251" s="383"/>
      <c r="PCK251" s="383"/>
      <c r="PCL251" s="383"/>
      <c r="PCM251" s="383"/>
      <c r="PCN251" s="383"/>
      <c r="PCO251" s="383"/>
      <c r="PCP251" s="383"/>
      <c r="PCQ251" s="383"/>
      <c r="PCR251" s="383"/>
      <c r="PCS251" s="383"/>
      <c r="PCT251" s="383"/>
      <c r="PCU251" s="383"/>
      <c r="PCV251" s="383"/>
      <c r="PCW251" s="383"/>
      <c r="PCX251" s="383"/>
      <c r="PCY251" s="383"/>
      <c r="PCZ251" s="383"/>
      <c r="PDA251" s="383"/>
      <c r="PDB251" s="383"/>
      <c r="PDC251" s="383"/>
      <c r="PDD251" s="383"/>
      <c r="PDE251" s="383"/>
      <c r="PDF251" s="383"/>
      <c r="PDG251" s="383"/>
      <c r="PDH251" s="383"/>
      <c r="PDI251" s="383"/>
      <c r="PDJ251" s="383"/>
      <c r="PDK251" s="383"/>
      <c r="PDL251" s="383"/>
      <c r="PDM251" s="383"/>
      <c r="PDN251" s="383"/>
      <c r="PDO251" s="383"/>
      <c r="PDP251" s="383"/>
      <c r="PDQ251" s="383"/>
      <c r="PDR251" s="383"/>
      <c r="PDS251" s="383"/>
      <c r="PDT251" s="383"/>
      <c r="PDU251" s="383"/>
      <c r="PDV251" s="383"/>
      <c r="PDW251" s="383"/>
      <c r="PDX251" s="383"/>
      <c r="PDY251" s="383"/>
      <c r="PDZ251" s="383"/>
      <c r="PEA251" s="383"/>
      <c r="PEB251" s="383"/>
      <c r="PEC251" s="383"/>
      <c r="PED251" s="383"/>
      <c r="PEE251" s="383"/>
      <c r="PEF251" s="383"/>
      <c r="PEG251" s="383"/>
      <c r="PEH251" s="383"/>
      <c r="PEI251" s="383"/>
      <c r="PEJ251" s="383"/>
      <c r="PEK251" s="383"/>
      <c r="PEL251" s="383"/>
      <c r="PEM251" s="383"/>
      <c r="PEN251" s="383"/>
      <c r="PEO251" s="383"/>
      <c r="PEP251" s="383"/>
      <c r="PEQ251" s="383"/>
      <c r="PER251" s="383"/>
      <c r="PES251" s="383"/>
      <c r="PET251" s="383"/>
      <c r="PEU251" s="383"/>
      <c r="PEV251" s="383"/>
      <c r="PEW251" s="383"/>
      <c r="PEX251" s="383"/>
      <c r="PEY251" s="383"/>
      <c r="PEZ251" s="383"/>
      <c r="PFA251" s="383"/>
      <c r="PFB251" s="383"/>
      <c r="PFC251" s="383"/>
      <c r="PFD251" s="383"/>
      <c r="PFE251" s="383"/>
      <c r="PFF251" s="383"/>
      <c r="PFG251" s="383"/>
      <c r="PFH251" s="383"/>
      <c r="PFI251" s="383"/>
      <c r="PFJ251" s="383"/>
      <c r="PFK251" s="383"/>
      <c r="PFL251" s="383"/>
      <c r="PFM251" s="383"/>
      <c r="PFN251" s="383"/>
      <c r="PFO251" s="383"/>
      <c r="PFP251" s="383"/>
      <c r="PFQ251" s="383"/>
      <c r="PFR251" s="383"/>
      <c r="PFS251" s="383"/>
      <c r="PFT251" s="383"/>
      <c r="PFU251" s="383"/>
      <c r="PFV251" s="383"/>
      <c r="PFW251" s="383"/>
      <c r="PFX251" s="383"/>
      <c r="PFY251" s="383"/>
      <c r="PFZ251" s="383"/>
      <c r="PGA251" s="383"/>
      <c r="PGB251" s="383"/>
      <c r="PGC251" s="383"/>
      <c r="PGD251" s="383"/>
      <c r="PGE251" s="383"/>
      <c r="PGF251" s="383"/>
      <c r="PGG251" s="383"/>
      <c r="PGH251" s="383"/>
      <c r="PGI251" s="383"/>
      <c r="PGJ251" s="383"/>
      <c r="PGK251" s="383"/>
      <c r="PGL251" s="383"/>
      <c r="PGM251" s="383"/>
      <c r="PGN251" s="383"/>
      <c r="PGO251" s="383"/>
      <c r="PGP251" s="383"/>
      <c r="PGQ251" s="383"/>
      <c r="PGR251" s="383"/>
      <c r="PGS251" s="383"/>
      <c r="PGT251" s="383"/>
      <c r="PGU251" s="383"/>
      <c r="PGV251" s="383"/>
      <c r="PGW251" s="383"/>
      <c r="PGX251" s="383"/>
      <c r="PGY251" s="383"/>
      <c r="PGZ251" s="383"/>
      <c r="PHA251" s="383"/>
      <c r="PHB251" s="383"/>
      <c r="PHC251" s="383"/>
      <c r="PHD251" s="383"/>
      <c r="PHE251" s="383"/>
      <c r="PHF251" s="383"/>
      <c r="PHG251" s="383"/>
      <c r="PHH251" s="383"/>
      <c r="PHI251" s="383"/>
      <c r="PHJ251" s="383"/>
      <c r="PHK251" s="383"/>
      <c r="PHL251" s="383"/>
      <c r="PHM251" s="383"/>
      <c r="PHN251" s="383"/>
      <c r="PHO251" s="383"/>
      <c r="PHP251" s="383"/>
      <c r="PHQ251" s="383"/>
      <c r="PHR251" s="383"/>
      <c r="PHS251" s="383"/>
      <c r="PHT251" s="383"/>
      <c r="PHU251" s="383"/>
      <c r="PHV251" s="383"/>
      <c r="PHW251" s="383"/>
      <c r="PHX251" s="383"/>
      <c r="PHY251" s="383"/>
      <c r="PHZ251" s="383"/>
      <c r="PIA251" s="383"/>
      <c r="PIB251" s="383"/>
      <c r="PIC251" s="383"/>
      <c r="PID251" s="383"/>
      <c r="PIE251" s="383"/>
      <c r="PIF251" s="383"/>
      <c r="PIG251" s="383"/>
      <c r="PIH251" s="383"/>
      <c r="PII251" s="383"/>
      <c r="PIJ251" s="383"/>
      <c r="PIK251" s="383"/>
      <c r="PIL251" s="383"/>
      <c r="PIM251" s="383"/>
      <c r="PIN251" s="383"/>
      <c r="PIO251" s="383"/>
      <c r="PIP251" s="383"/>
      <c r="PIQ251" s="383"/>
      <c r="PIR251" s="383"/>
      <c r="PIS251" s="383"/>
      <c r="PIT251" s="383"/>
      <c r="PIU251" s="383"/>
      <c r="PIV251" s="383"/>
      <c r="PIW251" s="383"/>
      <c r="PIX251" s="383"/>
      <c r="PIY251" s="383"/>
      <c r="PIZ251" s="383"/>
      <c r="PJA251" s="383"/>
      <c r="PJB251" s="383"/>
      <c r="PJC251" s="383"/>
      <c r="PJD251" s="383"/>
      <c r="PJE251" s="383"/>
      <c r="PJF251" s="383"/>
      <c r="PJG251" s="383"/>
      <c r="PJH251" s="383"/>
      <c r="PJI251" s="383"/>
      <c r="PJJ251" s="383"/>
      <c r="PJK251" s="383"/>
      <c r="PJL251" s="383"/>
      <c r="PJM251" s="383"/>
      <c r="PJN251" s="383"/>
      <c r="PJO251" s="383"/>
      <c r="PJP251" s="383"/>
      <c r="PJQ251" s="383"/>
      <c r="PJR251" s="383"/>
      <c r="PJS251" s="383"/>
      <c r="PJT251" s="383"/>
      <c r="PJU251" s="383"/>
      <c r="PJV251" s="383"/>
      <c r="PJW251" s="383"/>
      <c r="PJX251" s="383"/>
      <c r="PJY251" s="383"/>
      <c r="PJZ251" s="383"/>
      <c r="PKA251" s="383"/>
      <c r="PKB251" s="383"/>
      <c r="PKC251" s="383"/>
      <c r="PKD251" s="383"/>
      <c r="PKE251" s="383"/>
      <c r="PKF251" s="383"/>
      <c r="PKG251" s="383"/>
      <c r="PKH251" s="383"/>
      <c r="PKI251" s="383"/>
      <c r="PKJ251" s="383"/>
      <c r="PKK251" s="383"/>
      <c r="PKL251" s="383"/>
      <c r="PKM251" s="383"/>
      <c r="PKN251" s="383"/>
      <c r="PKO251" s="383"/>
      <c r="PKP251" s="383"/>
      <c r="PKQ251" s="383"/>
      <c r="PKR251" s="383"/>
      <c r="PKS251" s="383"/>
      <c r="PKT251" s="383"/>
      <c r="PKU251" s="383"/>
      <c r="PKV251" s="383"/>
      <c r="PKW251" s="383"/>
      <c r="PKX251" s="383"/>
      <c r="PKY251" s="383"/>
      <c r="PKZ251" s="383"/>
      <c r="PLA251" s="383"/>
      <c r="PLB251" s="383"/>
      <c r="PLC251" s="383"/>
      <c r="PLD251" s="383"/>
      <c r="PLE251" s="383"/>
      <c r="PLF251" s="383"/>
      <c r="PLG251" s="383"/>
      <c r="PLH251" s="383"/>
      <c r="PLI251" s="383"/>
      <c r="PLJ251" s="383"/>
      <c r="PLK251" s="383"/>
      <c r="PLL251" s="383"/>
      <c r="PLM251" s="383"/>
      <c r="PLN251" s="383"/>
      <c r="PLO251" s="383"/>
      <c r="PLP251" s="383"/>
      <c r="PLQ251" s="383"/>
      <c r="PLR251" s="383"/>
      <c r="PLS251" s="383"/>
      <c r="PLT251" s="383"/>
      <c r="PLU251" s="383"/>
      <c r="PLV251" s="383"/>
      <c r="PLW251" s="383"/>
      <c r="PLX251" s="383"/>
      <c r="PLY251" s="383"/>
      <c r="PLZ251" s="383"/>
      <c r="PMA251" s="383"/>
      <c r="PMB251" s="383"/>
      <c r="PMC251" s="383"/>
      <c r="PMD251" s="383"/>
      <c r="PME251" s="383"/>
      <c r="PMF251" s="383"/>
      <c r="PMG251" s="383"/>
      <c r="PMH251" s="383"/>
      <c r="PMI251" s="383"/>
      <c r="PMJ251" s="383"/>
      <c r="PMK251" s="383"/>
      <c r="PML251" s="383"/>
      <c r="PMM251" s="383"/>
      <c r="PMN251" s="383"/>
      <c r="PMO251" s="383"/>
      <c r="PMP251" s="383"/>
      <c r="PMQ251" s="383"/>
      <c r="PMR251" s="383"/>
      <c r="PMS251" s="383"/>
      <c r="PMT251" s="383"/>
      <c r="PMU251" s="383"/>
      <c r="PMV251" s="383"/>
      <c r="PMW251" s="383"/>
      <c r="PMX251" s="383"/>
      <c r="PMY251" s="383"/>
      <c r="PMZ251" s="383"/>
      <c r="PNA251" s="383"/>
      <c r="PNB251" s="383"/>
      <c r="PNC251" s="383"/>
      <c r="PND251" s="383"/>
      <c r="PNE251" s="383"/>
      <c r="PNF251" s="383"/>
      <c r="PNG251" s="383"/>
      <c r="PNH251" s="383"/>
      <c r="PNI251" s="383"/>
      <c r="PNJ251" s="383"/>
      <c r="PNK251" s="383"/>
      <c r="PNL251" s="383"/>
      <c r="PNM251" s="383"/>
      <c r="PNN251" s="383"/>
      <c r="PNO251" s="383"/>
      <c r="PNP251" s="383"/>
      <c r="PNQ251" s="383"/>
      <c r="PNR251" s="383"/>
      <c r="PNS251" s="383"/>
      <c r="PNT251" s="383"/>
      <c r="PNU251" s="383"/>
      <c r="PNV251" s="383"/>
      <c r="PNW251" s="383"/>
      <c r="PNX251" s="383"/>
      <c r="PNY251" s="383"/>
      <c r="PNZ251" s="383"/>
      <c r="POA251" s="383"/>
      <c r="POB251" s="383"/>
      <c r="POC251" s="383"/>
      <c r="POD251" s="383"/>
      <c r="POE251" s="383"/>
      <c r="POF251" s="383"/>
      <c r="POG251" s="383"/>
      <c r="POH251" s="383"/>
      <c r="POI251" s="383"/>
      <c r="POJ251" s="383"/>
      <c r="POK251" s="383"/>
      <c r="POL251" s="383"/>
      <c r="POM251" s="383"/>
      <c r="PON251" s="383"/>
      <c r="POO251" s="383"/>
      <c r="POP251" s="383"/>
      <c r="POQ251" s="383"/>
      <c r="POR251" s="383"/>
      <c r="POS251" s="383"/>
      <c r="POT251" s="383"/>
      <c r="POU251" s="383"/>
      <c r="POV251" s="383"/>
      <c r="POW251" s="383"/>
      <c r="POX251" s="383"/>
      <c r="POY251" s="383"/>
      <c r="POZ251" s="383"/>
      <c r="PPA251" s="383"/>
      <c r="PPB251" s="383"/>
      <c r="PPC251" s="383"/>
      <c r="PPD251" s="383"/>
      <c r="PPE251" s="383"/>
      <c r="PPF251" s="383"/>
      <c r="PPG251" s="383"/>
      <c r="PPH251" s="383"/>
      <c r="PPI251" s="383"/>
      <c r="PPJ251" s="383"/>
      <c r="PPK251" s="383"/>
      <c r="PPL251" s="383"/>
      <c r="PPM251" s="383"/>
      <c r="PPN251" s="383"/>
      <c r="PPO251" s="383"/>
      <c r="PPP251" s="383"/>
      <c r="PPQ251" s="383"/>
      <c r="PPR251" s="383"/>
      <c r="PPS251" s="383"/>
      <c r="PPT251" s="383"/>
      <c r="PPU251" s="383"/>
      <c r="PPV251" s="383"/>
      <c r="PPW251" s="383"/>
      <c r="PPX251" s="383"/>
      <c r="PPY251" s="383"/>
      <c r="PPZ251" s="383"/>
      <c r="PQA251" s="383"/>
      <c r="PQB251" s="383"/>
      <c r="PQC251" s="383"/>
      <c r="PQD251" s="383"/>
      <c r="PQE251" s="383"/>
      <c r="PQF251" s="383"/>
      <c r="PQG251" s="383"/>
      <c r="PQH251" s="383"/>
      <c r="PQI251" s="383"/>
      <c r="PQJ251" s="383"/>
      <c r="PQK251" s="383"/>
      <c r="PQL251" s="383"/>
      <c r="PQM251" s="383"/>
      <c r="PQN251" s="383"/>
      <c r="PQO251" s="383"/>
      <c r="PQP251" s="383"/>
      <c r="PQQ251" s="383"/>
      <c r="PQR251" s="383"/>
      <c r="PQS251" s="383"/>
      <c r="PQT251" s="383"/>
      <c r="PQU251" s="383"/>
      <c r="PQV251" s="383"/>
      <c r="PQW251" s="383"/>
      <c r="PQX251" s="383"/>
      <c r="PQY251" s="383"/>
      <c r="PQZ251" s="383"/>
      <c r="PRA251" s="383"/>
      <c r="PRB251" s="383"/>
      <c r="PRC251" s="383"/>
      <c r="PRD251" s="383"/>
      <c r="PRE251" s="383"/>
      <c r="PRF251" s="383"/>
      <c r="PRG251" s="383"/>
      <c r="PRH251" s="383"/>
      <c r="PRI251" s="383"/>
      <c r="PRJ251" s="383"/>
      <c r="PRK251" s="383"/>
      <c r="PRL251" s="383"/>
      <c r="PRM251" s="383"/>
      <c r="PRN251" s="383"/>
      <c r="PRO251" s="383"/>
      <c r="PRP251" s="383"/>
      <c r="PRQ251" s="383"/>
      <c r="PRR251" s="383"/>
      <c r="PRS251" s="383"/>
      <c r="PRT251" s="383"/>
      <c r="PRU251" s="383"/>
      <c r="PRV251" s="383"/>
      <c r="PRW251" s="383"/>
      <c r="PRX251" s="383"/>
      <c r="PRY251" s="383"/>
      <c r="PRZ251" s="383"/>
      <c r="PSA251" s="383"/>
      <c r="PSB251" s="383"/>
      <c r="PSC251" s="383"/>
      <c r="PSD251" s="383"/>
      <c r="PSE251" s="383"/>
      <c r="PSF251" s="383"/>
      <c r="PSG251" s="383"/>
      <c r="PSH251" s="383"/>
      <c r="PSI251" s="383"/>
      <c r="PSJ251" s="383"/>
      <c r="PSK251" s="383"/>
      <c r="PSL251" s="383"/>
      <c r="PSM251" s="383"/>
      <c r="PSN251" s="383"/>
      <c r="PSO251" s="383"/>
      <c r="PSP251" s="383"/>
      <c r="PSQ251" s="383"/>
      <c r="PSR251" s="383"/>
      <c r="PSS251" s="383"/>
      <c r="PST251" s="383"/>
      <c r="PSU251" s="383"/>
      <c r="PSV251" s="383"/>
      <c r="PSW251" s="383"/>
      <c r="PSX251" s="383"/>
      <c r="PSY251" s="383"/>
      <c r="PSZ251" s="383"/>
      <c r="PTA251" s="383"/>
      <c r="PTB251" s="383"/>
      <c r="PTC251" s="383"/>
      <c r="PTD251" s="383"/>
      <c r="PTE251" s="383"/>
      <c r="PTF251" s="383"/>
      <c r="PTG251" s="383"/>
      <c r="PTH251" s="383"/>
      <c r="PTI251" s="383"/>
      <c r="PTJ251" s="383"/>
      <c r="PTK251" s="383"/>
      <c r="PTL251" s="383"/>
      <c r="PTM251" s="383"/>
      <c r="PTN251" s="383"/>
      <c r="PTO251" s="383"/>
      <c r="PTP251" s="383"/>
      <c r="PTQ251" s="383"/>
      <c r="PTR251" s="383"/>
      <c r="PTS251" s="383"/>
      <c r="PTT251" s="383"/>
      <c r="PTU251" s="383"/>
      <c r="PTV251" s="383"/>
      <c r="PTW251" s="383"/>
      <c r="PTX251" s="383"/>
      <c r="PTY251" s="383"/>
      <c r="PTZ251" s="383"/>
      <c r="PUA251" s="383"/>
      <c r="PUB251" s="383"/>
      <c r="PUC251" s="383"/>
      <c r="PUD251" s="383"/>
      <c r="PUE251" s="383"/>
      <c r="PUF251" s="383"/>
      <c r="PUG251" s="383"/>
      <c r="PUH251" s="383"/>
      <c r="PUI251" s="383"/>
      <c r="PUJ251" s="383"/>
      <c r="PUK251" s="383"/>
      <c r="PUL251" s="383"/>
      <c r="PUM251" s="383"/>
      <c r="PUN251" s="383"/>
      <c r="PUO251" s="383"/>
      <c r="PUP251" s="383"/>
      <c r="PUQ251" s="383"/>
      <c r="PUR251" s="383"/>
      <c r="PUS251" s="383"/>
      <c r="PUT251" s="383"/>
      <c r="PUU251" s="383"/>
      <c r="PUV251" s="383"/>
      <c r="PUW251" s="383"/>
      <c r="PUX251" s="383"/>
      <c r="PUY251" s="383"/>
      <c r="PUZ251" s="383"/>
      <c r="PVA251" s="383"/>
      <c r="PVB251" s="383"/>
      <c r="PVC251" s="383"/>
      <c r="PVD251" s="383"/>
      <c r="PVE251" s="383"/>
      <c r="PVF251" s="383"/>
      <c r="PVG251" s="383"/>
      <c r="PVH251" s="383"/>
      <c r="PVI251" s="383"/>
      <c r="PVJ251" s="383"/>
      <c r="PVK251" s="383"/>
      <c r="PVL251" s="383"/>
      <c r="PVM251" s="383"/>
      <c r="PVN251" s="383"/>
      <c r="PVO251" s="383"/>
      <c r="PVP251" s="383"/>
      <c r="PVQ251" s="383"/>
      <c r="PVR251" s="383"/>
      <c r="PVS251" s="383"/>
      <c r="PVT251" s="383"/>
      <c r="PVU251" s="383"/>
      <c r="PVV251" s="383"/>
      <c r="PVW251" s="383"/>
      <c r="PVX251" s="383"/>
      <c r="PVY251" s="383"/>
      <c r="PVZ251" s="383"/>
      <c r="PWA251" s="383"/>
      <c r="PWB251" s="383"/>
      <c r="PWC251" s="383"/>
      <c r="PWD251" s="383"/>
      <c r="PWE251" s="383"/>
      <c r="PWF251" s="383"/>
      <c r="PWG251" s="383"/>
      <c r="PWH251" s="383"/>
      <c r="PWI251" s="383"/>
      <c r="PWJ251" s="383"/>
      <c r="PWK251" s="383"/>
      <c r="PWL251" s="383"/>
      <c r="PWM251" s="383"/>
      <c r="PWN251" s="383"/>
      <c r="PWO251" s="383"/>
      <c r="PWP251" s="383"/>
      <c r="PWQ251" s="383"/>
      <c r="PWR251" s="383"/>
      <c r="PWS251" s="383"/>
      <c r="PWT251" s="383"/>
      <c r="PWU251" s="383"/>
      <c r="PWV251" s="383"/>
      <c r="PWW251" s="383"/>
      <c r="PWX251" s="383"/>
      <c r="PWY251" s="383"/>
      <c r="PWZ251" s="383"/>
      <c r="PXA251" s="383"/>
      <c r="PXB251" s="383"/>
      <c r="PXC251" s="383"/>
      <c r="PXD251" s="383"/>
      <c r="PXE251" s="383"/>
      <c r="PXF251" s="383"/>
      <c r="PXG251" s="383"/>
      <c r="PXH251" s="383"/>
      <c r="PXI251" s="383"/>
      <c r="PXJ251" s="383"/>
      <c r="PXK251" s="383"/>
      <c r="PXL251" s="383"/>
      <c r="PXM251" s="383"/>
      <c r="PXN251" s="383"/>
      <c r="PXO251" s="383"/>
      <c r="PXP251" s="383"/>
      <c r="PXQ251" s="383"/>
      <c r="PXR251" s="383"/>
      <c r="PXS251" s="383"/>
      <c r="PXT251" s="383"/>
      <c r="PXU251" s="383"/>
      <c r="PXV251" s="383"/>
      <c r="PXW251" s="383"/>
      <c r="PXX251" s="383"/>
      <c r="PXY251" s="383"/>
      <c r="PXZ251" s="383"/>
      <c r="PYA251" s="383"/>
      <c r="PYB251" s="383"/>
      <c r="PYC251" s="383"/>
      <c r="PYD251" s="383"/>
      <c r="PYE251" s="383"/>
      <c r="PYF251" s="383"/>
      <c r="PYG251" s="383"/>
      <c r="PYH251" s="383"/>
      <c r="PYI251" s="383"/>
      <c r="PYJ251" s="383"/>
      <c r="PYK251" s="383"/>
      <c r="PYL251" s="383"/>
      <c r="PYM251" s="383"/>
      <c r="PYN251" s="383"/>
      <c r="PYO251" s="383"/>
      <c r="PYP251" s="383"/>
      <c r="PYQ251" s="383"/>
      <c r="PYR251" s="383"/>
      <c r="PYS251" s="383"/>
      <c r="PYT251" s="383"/>
      <c r="PYU251" s="383"/>
      <c r="PYV251" s="383"/>
      <c r="PYW251" s="383"/>
      <c r="PYX251" s="383"/>
      <c r="PYY251" s="383"/>
      <c r="PYZ251" s="383"/>
      <c r="PZA251" s="383"/>
      <c r="PZB251" s="383"/>
      <c r="PZC251" s="383"/>
      <c r="PZD251" s="383"/>
      <c r="PZE251" s="383"/>
      <c r="PZF251" s="383"/>
      <c r="PZG251" s="383"/>
      <c r="PZH251" s="383"/>
      <c r="PZI251" s="383"/>
      <c r="PZJ251" s="383"/>
      <c r="PZK251" s="383"/>
      <c r="PZL251" s="383"/>
      <c r="PZM251" s="383"/>
      <c r="PZN251" s="383"/>
      <c r="PZO251" s="383"/>
      <c r="PZP251" s="383"/>
      <c r="PZQ251" s="383"/>
      <c r="PZR251" s="383"/>
      <c r="PZS251" s="383"/>
      <c r="PZT251" s="383"/>
      <c r="PZU251" s="383"/>
      <c r="PZV251" s="383"/>
      <c r="PZW251" s="383"/>
      <c r="PZX251" s="383"/>
      <c r="PZY251" s="383"/>
      <c r="PZZ251" s="383"/>
      <c r="QAA251" s="383"/>
      <c r="QAB251" s="383"/>
      <c r="QAC251" s="383"/>
      <c r="QAD251" s="383"/>
      <c r="QAE251" s="383"/>
      <c r="QAF251" s="383"/>
      <c r="QAG251" s="383"/>
      <c r="QAH251" s="383"/>
      <c r="QAI251" s="383"/>
      <c r="QAJ251" s="383"/>
      <c r="QAK251" s="383"/>
      <c r="QAL251" s="383"/>
      <c r="QAM251" s="383"/>
      <c r="QAN251" s="383"/>
      <c r="QAO251" s="383"/>
      <c r="QAP251" s="383"/>
      <c r="QAQ251" s="383"/>
      <c r="QAR251" s="383"/>
      <c r="QAS251" s="383"/>
      <c r="QAT251" s="383"/>
      <c r="QAU251" s="383"/>
      <c r="QAV251" s="383"/>
      <c r="QAW251" s="383"/>
      <c r="QAX251" s="383"/>
      <c r="QAY251" s="383"/>
      <c r="QAZ251" s="383"/>
      <c r="QBA251" s="383"/>
      <c r="QBB251" s="383"/>
      <c r="QBC251" s="383"/>
      <c r="QBD251" s="383"/>
      <c r="QBE251" s="383"/>
      <c r="QBF251" s="383"/>
      <c r="QBG251" s="383"/>
      <c r="QBH251" s="383"/>
      <c r="QBI251" s="383"/>
      <c r="QBJ251" s="383"/>
      <c r="QBK251" s="383"/>
      <c r="QBL251" s="383"/>
      <c r="QBM251" s="383"/>
      <c r="QBN251" s="383"/>
      <c r="QBO251" s="383"/>
      <c r="QBP251" s="383"/>
      <c r="QBQ251" s="383"/>
      <c r="QBR251" s="383"/>
      <c r="QBS251" s="383"/>
      <c r="QBT251" s="383"/>
      <c r="QBU251" s="383"/>
      <c r="QBV251" s="383"/>
      <c r="QBW251" s="383"/>
      <c r="QBX251" s="383"/>
      <c r="QBY251" s="383"/>
      <c r="QBZ251" s="383"/>
      <c r="QCA251" s="383"/>
      <c r="QCB251" s="383"/>
      <c r="QCC251" s="383"/>
      <c r="QCD251" s="383"/>
      <c r="QCE251" s="383"/>
      <c r="QCF251" s="383"/>
      <c r="QCG251" s="383"/>
      <c r="QCH251" s="383"/>
      <c r="QCI251" s="383"/>
      <c r="QCJ251" s="383"/>
      <c r="QCK251" s="383"/>
      <c r="QCL251" s="383"/>
      <c r="QCM251" s="383"/>
      <c r="QCN251" s="383"/>
      <c r="QCO251" s="383"/>
      <c r="QCP251" s="383"/>
      <c r="QCQ251" s="383"/>
      <c r="QCR251" s="383"/>
      <c r="QCS251" s="383"/>
      <c r="QCT251" s="383"/>
      <c r="QCU251" s="383"/>
      <c r="QCV251" s="383"/>
      <c r="QCW251" s="383"/>
      <c r="QCX251" s="383"/>
      <c r="QCY251" s="383"/>
      <c r="QCZ251" s="383"/>
      <c r="QDA251" s="383"/>
      <c r="QDB251" s="383"/>
      <c r="QDC251" s="383"/>
      <c r="QDD251" s="383"/>
      <c r="QDE251" s="383"/>
      <c r="QDF251" s="383"/>
      <c r="QDG251" s="383"/>
      <c r="QDH251" s="383"/>
      <c r="QDI251" s="383"/>
      <c r="QDJ251" s="383"/>
      <c r="QDK251" s="383"/>
      <c r="QDL251" s="383"/>
      <c r="QDM251" s="383"/>
      <c r="QDN251" s="383"/>
      <c r="QDO251" s="383"/>
      <c r="QDP251" s="383"/>
      <c r="QDQ251" s="383"/>
      <c r="QDR251" s="383"/>
      <c r="QDS251" s="383"/>
      <c r="QDT251" s="383"/>
      <c r="QDU251" s="383"/>
      <c r="QDV251" s="383"/>
      <c r="QDW251" s="383"/>
      <c r="QDX251" s="383"/>
      <c r="QDY251" s="383"/>
      <c r="QDZ251" s="383"/>
      <c r="QEA251" s="383"/>
      <c r="QEB251" s="383"/>
      <c r="QEC251" s="383"/>
      <c r="QED251" s="383"/>
      <c r="QEE251" s="383"/>
      <c r="QEF251" s="383"/>
      <c r="QEG251" s="383"/>
      <c r="QEH251" s="383"/>
      <c r="QEI251" s="383"/>
      <c r="QEJ251" s="383"/>
      <c r="QEK251" s="383"/>
      <c r="QEL251" s="383"/>
      <c r="QEM251" s="383"/>
      <c r="QEN251" s="383"/>
      <c r="QEO251" s="383"/>
      <c r="QEP251" s="383"/>
      <c r="QEQ251" s="383"/>
      <c r="QER251" s="383"/>
      <c r="QES251" s="383"/>
      <c r="QET251" s="383"/>
      <c r="QEU251" s="383"/>
      <c r="QEV251" s="383"/>
      <c r="QEW251" s="383"/>
      <c r="QEX251" s="383"/>
      <c r="QEY251" s="383"/>
      <c r="QEZ251" s="383"/>
      <c r="QFA251" s="383"/>
      <c r="QFB251" s="383"/>
      <c r="QFC251" s="383"/>
      <c r="QFD251" s="383"/>
      <c r="QFE251" s="383"/>
      <c r="QFF251" s="383"/>
      <c r="QFG251" s="383"/>
      <c r="QFH251" s="383"/>
      <c r="QFI251" s="383"/>
      <c r="QFJ251" s="383"/>
      <c r="QFK251" s="383"/>
      <c r="QFL251" s="383"/>
      <c r="QFM251" s="383"/>
      <c r="QFN251" s="383"/>
      <c r="QFO251" s="383"/>
      <c r="QFP251" s="383"/>
      <c r="QFQ251" s="383"/>
      <c r="QFR251" s="383"/>
      <c r="QFS251" s="383"/>
      <c r="QFT251" s="383"/>
      <c r="QFU251" s="383"/>
      <c r="QFV251" s="383"/>
      <c r="QFW251" s="383"/>
      <c r="QFX251" s="383"/>
      <c r="QFY251" s="383"/>
      <c r="QFZ251" s="383"/>
      <c r="QGA251" s="383"/>
      <c r="QGB251" s="383"/>
      <c r="QGC251" s="383"/>
      <c r="QGD251" s="383"/>
      <c r="QGE251" s="383"/>
      <c r="QGF251" s="383"/>
      <c r="QGG251" s="383"/>
      <c r="QGH251" s="383"/>
      <c r="QGI251" s="383"/>
      <c r="QGJ251" s="383"/>
      <c r="QGK251" s="383"/>
      <c r="QGL251" s="383"/>
      <c r="QGM251" s="383"/>
      <c r="QGN251" s="383"/>
      <c r="QGO251" s="383"/>
      <c r="QGP251" s="383"/>
      <c r="QGQ251" s="383"/>
      <c r="QGR251" s="383"/>
      <c r="QGS251" s="383"/>
      <c r="QGT251" s="383"/>
      <c r="QGU251" s="383"/>
      <c r="QGV251" s="383"/>
      <c r="QGW251" s="383"/>
      <c r="QGX251" s="383"/>
      <c r="QGY251" s="383"/>
      <c r="QGZ251" s="383"/>
      <c r="QHA251" s="383"/>
      <c r="QHB251" s="383"/>
      <c r="QHC251" s="383"/>
      <c r="QHD251" s="383"/>
      <c r="QHE251" s="383"/>
      <c r="QHF251" s="383"/>
      <c r="QHG251" s="383"/>
      <c r="QHH251" s="383"/>
      <c r="QHI251" s="383"/>
      <c r="QHJ251" s="383"/>
      <c r="QHK251" s="383"/>
      <c r="QHL251" s="383"/>
      <c r="QHM251" s="383"/>
      <c r="QHN251" s="383"/>
      <c r="QHO251" s="383"/>
      <c r="QHP251" s="383"/>
      <c r="QHQ251" s="383"/>
      <c r="QHR251" s="383"/>
      <c r="QHS251" s="383"/>
      <c r="QHT251" s="383"/>
      <c r="QHU251" s="383"/>
      <c r="QHV251" s="383"/>
      <c r="QHW251" s="383"/>
      <c r="QHX251" s="383"/>
      <c r="QHY251" s="383"/>
      <c r="QHZ251" s="383"/>
      <c r="QIA251" s="383"/>
      <c r="QIB251" s="383"/>
      <c r="QIC251" s="383"/>
      <c r="QID251" s="383"/>
      <c r="QIE251" s="383"/>
      <c r="QIF251" s="383"/>
      <c r="QIG251" s="383"/>
      <c r="QIH251" s="383"/>
      <c r="QII251" s="383"/>
      <c r="QIJ251" s="383"/>
      <c r="QIK251" s="383"/>
      <c r="QIL251" s="383"/>
      <c r="QIM251" s="383"/>
      <c r="QIN251" s="383"/>
      <c r="QIO251" s="383"/>
      <c r="QIP251" s="383"/>
      <c r="QIQ251" s="383"/>
      <c r="QIR251" s="383"/>
      <c r="QIS251" s="383"/>
      <c r="QIT251" s="383"/>
      <c r="QIU251" s="383"/>
      <c r="QIV251" s="383"/>
      <c r="QIW251" s="383"/>
      <c r="QIX251" s="383"/>
      <c r="QIY251" s="383"/>
      <c r="QIZ251" s="383"/>
      <c r="QJA251" s="383"/>
      <c r="QJB251" s="383"/>
      <c r="QJC251" s="383"/>
      <c r="QJD251" s="383"/>
      <c r="QJE251" s="383"/>
      <c r="QJF251" s="383"/>
      <c r="QJG251" s="383"/>
      <c r="QJH251" s="383"/>
      <c r="QJI251" s="383"/>
      <c r="QJJ251" s="383"/>
      <c r="QJK251" s="383"/>
      <c r="QJL251" s="383"/>
      <c r="QJM251" s="383"/>
      <c r="QJN251" s="383"/>
      <c r="QJO251" s="383"/>
      <c r="QJP251" s="383"/>
      <c r="QJQ251" s="383"/>
      <c r="QJR251" s="383"/>
      <c r="QJS251" s="383"/>
      <c r="QJT251" s="383"/>
      <c r="QJU251" s="383"/>
      <c r="QJV251" s="383"/>
      <c r="QJW251" s="383"/>
      <c r="QJX251" s="383"/>
      <c r="QJY251" s="383"/>
      <c r="QJZ251" s="383"/>
      <c r="QKA251" s="383"/>
      <c r="QKB251" s="383"/>
      <c r="QKC251" s="383"/>
      <c r="QKD251" s="383"/>
      <c r="QKE251" s="383"/>
      <c r="QKF251" s="383"/>
      <c r="QKG251" s="383"/>
      <c r="QKH251" s="383"/>
      <c r="QKI251" s="383"/>
      <c r="QKJ251" s="383"/>
      <c r="QKK251" s="383"/>
      <c r="QKL251" s="383"/>
      <c r="QKM251" s="383"/>
      <c r="QKN251" s="383"/>
      <c r="QKO251" s="383"/>
      <c r="QKP251" s="383"/>
      <c r="QKQ251" s="383"/>
      <c r="QKR251" s="383"/>
      <c r="QKS251" s="383"/>
      <c r="QKT251" s="383"/>
      <c r="QKU251" s="383"/>
      <c r="QKV251" s="383"/>
      <c r="QKW251" s="383"/>
      <c r="QKX251" s="383"/>
      <c r="QKY251" s="383"/>
      <c r="QKZ251" s="383"/>
      <c r="QLA251" s="383"/>
      <c r="QLB251" s="383"/>
      <c r="QLC251" s="383"/>
      <c r="QLD251" s="383"/>
      <c r="QLE251" s="383"/>
      <c r="QLF251" s="383"/>
      <c r="QLG251" s="383"/>
      <c r="QLH251" s="383"/>
      <c r="QLI251" s="383"/>
      <c r="QLJ251" s="383"/>
      <c r="QLK251" s="383"/>
      <c r="QLL251" s="383"/>
      <c r="QLM251" s="383"/>
      <c r="QLN251" s="383"/>
      <c r="QLO251" s="383"/>
      <c r="QLP251" s="383"/>
      <c r="QLQ251" s="383"/>
      <c r="QLR251" s="383"/>
      <c r="QLS251" s="383"/>
      <c r="QLT251" s="383"/>
      <c r="QLU251" s="383"/>
      <c r="QLV251" s="383"/>
      <c r="QLW251" s="383"/>
      <c r="QLX251" s="383"/>
      <c r="QLY251" s="383"/>
      <c r="QLZ251" s="383"/>
      <c r="QMA251" s="383"/>
      <c r="QMB251" s="383"/>
      <c r="QMC251" s="383"/>
      <c r="QMD251" s="383"/>
      <c r="QME251" s="383"/>
      <c r="QMF251" s="383"/>
      <c r="QMG251" s="383"/>
      <c r="QMH251" s="383"/>
      <c r="QMI251" s="383"/>
      <c r="QMJ251" s="383"/>
      <c r="QMK251" s="383"/>
      <c r="QML251" s="383"/>
      <c r="QMM251" s="383"/>
      <c r="QMN251" s="383"/>
      <c r="QMO251" s="383"/>
      <c r="QMP251" s="383"/>
      <c r="QMQ251" s="383"/>
      <c r="QMR251" s="383"/>
      <c r="QMS251" s="383"/>
      <c r="QMT251" s="383"/>
      <c r="QMU251" s="383"/>
      <c r="QMV251" s="383"/>
      <c r="QMW251" s="383"/>
      <c r="QMX251" s="383"/>
      <c r="QMY251" s="383"/>
      <c r="QMZ251" s="383"/>
      <c r="QNA251" s="383"/>
      <c r="QNB251" s="383"/>
      <c r="QNC251" s="383"/>
      <c r="QND251" s="383"/>
      <c r="QNE251" s="383"/>
      <c r="QNF251" s="383"/>
      <c r="QNG251" s="383"/>
      <c r="QNH251" s="383"/>
      <c r="QNI251" s="383"/>
      <c r="QNJ251" s="383"/>
      <c r="QNK251" s="383"/>
      <c r="QNL251" s="383"/>
      <c r="QNM251" s="383"/>
      <c r="QNN251" s="383"/>
      <c r="QNO251" s="383"/>
      <c r="QNP251" s="383"/>
      <c r="QNQ251" s="383"/>
      <c r="QNR251" s="383"/>
      <c r="QNS251" s="383"/>
      <c r="QNT251" s="383"/>
      <c r="QNU251" s="383"/>
      <c r="QNV251" s="383"/>
      <c r="QNW251" s="383"/>
      <c r="QNX251" s="383"/>
      <c r="QNY251" s="383"/>
      <c r="QNZ251" s="383"/>
      <c r="QOA251" s="383"/>
      <c r="QOB251" s="383"/>
      <c r="QOC251" s="383"/>
      <c r="QOD251" s="383"/>
      <c r="QOE251" s="383"/>
      <c r="QOF251" s="383"/>
      <c r="QOG251" s="383"/>
      <c r="QOH251" s="383"/>
      <c r="QOI251" s="383"/>
      <c r="QOJ251" s="383"/>
      <c r="QOK251" s="383"/>
      <c r="QOL251" s="383"/>
      <c r="QOM251" s="383"/>
      <c r="QON251" s="383"/>
      <c r="QOO251" s="383"/>
      <c r="QOP251" s="383"/>
      <c r="QOQ251" s="383"/>
      <c r="QOR251" s="383"/>
      <c r="QOS251" s="383"/>
      <c r="QOT251" s="383"/>
      <c r="QOU251" s="383"/>
      <c r="QOV251" s="383"/>
      <c r="QOW251" s="383"/>
      <c r="QOX251" s="383"/>
      <c r="QOY251" s="383"/>
      <c r="QOZ251" s="383"/>
      <c r="QPA251" s="383"/>
      <c r="QPB251" s="383"/>
      <c r="QPC251" s="383"/>
      <c r="QPD251" s="383"/>
      <c r="QPE251" s="383"/>
      <c r="QPF251" s="383"/>
      <c r="QPG251" s="383"/>
      <c r="QPH251" s="383"/>
      <c r="QPI251" s="383"/>
      <c r="QPJ251" s="383"/>
      <c r="QPK251" s="383"/>
      <c r="QPL251" s="383"/>
      <c r="QPM251" s="383"/>
      <c r="QPN251" s="383"/>
      <c r="QPO251" s="383"/>
      <c r="QPP251" s="383"/>
      <c r="QPQ251" s="383"/>
      <c r="QPR251" s="383"/>
      <c r="QPS251" s="383"/>
      <c r="QPT251" s="383"/>
      <c r="QPU251" s="383"/>
      <c r="QPV251" s="383"/>
      <c r="QPW251" s="383"/>
      <c r="QPX251" s="383"/>
      <c r="QPY251" s="383"/>
      <c r="QPZ251" s="383"/>
      <c r="QQA251" s="383"/>
      <c r="QQB251" s="383"/>
      <c r="QQC251" s="383"/>
      <c r="QQD251" s="383"/>
      <c r="QQE251" s="383"/>
      <c r="QQF251" s="383"/>
      <c r="QQG251" s="383"/>
      <c r="QQH251" s="383"/>
      <c r="QQI251" s="383"/>
      <c r="QQJ251" s="383"/>
      <c r="QQK251" s="383"/>
      <c r="QQL251" s="383"/>
      <c r="QQM251" s="383"/>
      <c r="QQN251" s="383"/>
      <c r="QQO251" s="383"/>
      <c r="QQP251" s="383"/>
      <c r="QQQ251" s="383"/>
      <c r="QQR251" s="383"/>
      <c r="QQS251" s="383"/>
      <c r="QQT251" s="383"/>
      <c r="QQU251" s="383"/>
      <c r="QQV251" s="383"/>
      <c r="QQW251" s="383"/>
      <c r="QQX251" s="383"/>
      <c r="QQY251" s="383"/>
      <c r="QQZ251" s="383"/>
      <c r="QRA251" s="383"/>
      <c r="QRB251" s="383"/>
      <c r="QRC251" s="383"/>
      <c r="QRD251" s="383"/>
      <c r="QRE251" s="383"/>
      <c r="QRF251" s="383"/>
      <c r="QRG251" s="383"/>
      <c r="QRH251" s="383"/>
      <c r="QRI251" s="383"/>
      <c r="QRJ251" s="383"/>
      <c r="QRK251" s="383"/>
      <c r="QRL251" s="383"/>
      <c r="QRM251" s="383"/>
      <c r="QRN251" s="383"/>
      <c r="QRO251" s="383"/>
      <c r="QRP251" s="383"/>
      <c r="QRQ251" s="383"/>
      <c r="QRR251" s="383"/>
      <c r="QRS251" s="383"/>
      <c r="QRT251" s="383"/>
      <c r="QRU251" s="383"/>
      <c r="QRV251" s="383"/>
      <c r="QRW251" s="383"/>
      <c r="QRX251" s="383"/>
      <c r="QRY251" s="383"/>
      <c r="QRZ251" s="383"/>
      <c r="QSA251" s="383"/>
      <c r="QSB251" s="383"/>
      <c r="QSC251" s="383"/>
      <c r="QSD251" s="383"/>
      <c r="QSE251" s="383"/>
      <c r="QSF251" s="383"/>
      <c r="QSG251" s="383"/>
      <c r="QSH251" s="383"/>
      <c r="QSI251" s="383"/>
      <c r="QSJ251" s="383"/>
      <c r="QSK251" s="383"/>
      <c r="QSL251" s="383"/>
      <c r="QSM251" s="383"/>
      <c r="QSN251" s="383"/>
      <c r="QSO251" s="383"/>
      <c r="QSP251" s="383"/>
      <c r="QSQ251" s="383"/>
      <c r="QSR251" s="383"/>
      <c r="QSS251" s="383"/>
      <c r="QST251" s="383"/>
      <c r="QSU251" s="383"/>
      <c r="QSV251" s="383"/>
      <c r="QSW251" s="383"/>
      <c r="QSX251" s="383"/>
      <c r="QSY251" s="383"/>
      <c r="QSZ251" s="383"/>
      <c r="QTA251" s="383"/>
      <c r="QTB251" s="383"/>
      <c r="QTC251" s="383"/>
      <c r="QTD251" s="383"/>
      <c r="QTE251" s="383"/>
      <c r="QTF251" s="383"/>
      <c r="QTG251" s="383"/>
      <c r="QTH251" s="383"/>
      <c r="QTI251" s="383"/>
      <c r="QTJ251" s="383"/>
      <c r="QTK251" s="383"/>
      <c r="QTL251" s="383"/>
      <c r="QTM251" s="383"/>
      <c r="QTN251" s="383"/>
      <c r="QTO251" s="383"/>
      <c r="QTP251" s="383"/>
      <c r="QTQ251" s="383"/>
      <c r="QTR251" s="383"/>
      <c r="QTS251" s="383"/>
      <c r="QTT251" s="383"/>
      <c r="QTU251" s="383"/>
      <c r="QTV251" s="383"/>
      <c r="QTW251" s="383"/>
      <c r="QTX251" s="383"/>
      <c r="QTY251" s="383"/>
      <c r="QTZ251" s="383"/>
      <c r="QUA251" s="383"/>
      <c r="QUB251" s="383"/>
      <c r="QUC251" s="383"/>
      <c r="QUD251" s="383"/>
      <c r="QUE251" s="383"/>
      <c r="QUF251" s="383"/>
      <c r="QUG251" s="383"/>
      <c r="QUH251" s="383"/>
      <c r="QUI251" s="383"/>
      <c r="QUJ251" s="383"/>
      <c r="QUK251" s="383"/>
      <c r="QUL251" s="383"/>
      <c r="QUM251" s="383"/>
      <c r="QUN251" s="383"/>
      <c r="QUO251" s="383"/>
      <c r="QUP251" s="383"/>
      <c r="QUQ251" s="383"/>
      <c r="QUR251" s="383"/>
      <c r="QUS251" s="383"/>
      <c r="QUT251" s="383"/>
      <c r="QUU251" s="383"/>
      <c r="QUV251" s="383"/>
      <c r="QUW251" s="383"/>
      <c r="QUX251" s="383"/>
      <c r="QUY251" s="383"/>
      <c r="QUZ251" s="383"/>
      <c r="QVA251" s="383"/>
      <c r="QVB251" s="383"/>
      <c r="QVC251" s="383"/>
      <c r="QVD251" s="383"/>
      <c r="QVE251" s="383"/>
      <c r="QVF251" s="383"/>
      <c r="QVG251" s="383"/>
      <c r="QVH251" s="383"/>
      <c r="QVI251" s="383"/>
      <c r="QVJ251" s="383"/>
      <c r="QVK251" s="383"/>
      <c r="QVL251" s="383"/>
      <c r="QVM251" s="383"/>
      <c r="QVN251" s="383"/>
      <c r="QVO251" s="383"/>
      <c r="QVP251" s="383"/>
      <c r="QVQ251" s="383"/>
      <c r="QVR251" s="383"/>
      <c r="QVS251" s="383"/>
      <c r="QVT251" s="383"/>
      <c r="QVU251" s="383"/>
      <c r="QVV251" s="383"/>
      <c r="QVW251" s="383"/>
      <c r="QVX251" s="383"/>
      <c r="QVY251" s="383"/>
      <c r="QVZ251" s="383"/>
      <c r="QWA251" s="383"/>
      <c r="QWB251" s="383"/>
      <c r="QWC251" s="383"/>
      <c r="QWD251" s="383"/>
      <c r="QWE251" s="383"/>
      <c r="QWF251" s="383"/>
      <c r="QWG251" s="383"/>
      <c r="QWH251" s="383"/>
      <c r="QWI251" s="383"/>
      <c r="QWJ251" s="383"/>
      <c r="QWK251" s="383"/>
      <c r="QWL251" s="383"/>
      <c r="QWM251" s="383"/>
      <c r="QWN251" s="383"/>
      <c r="QWO251" s="383"/>
      <c r="QWP251" s="383"/>
      <c r="QWQ251" s="383"/>
      <c r="QWR251" s="383"/>
      <c r="QWS251" s="383"/>
      <c r="QWT251" s="383"/>
      <c r="QWU251" s="383"/>
      <c r="QWV251" s="383"/>
      <c r="QWW251" s="383"/>
      <c r="QWX251" s="383"/>
      <c r="QWY251" s="383"/>
      <c r="QWZ251" s="383"/>
      <c r="QXA251" s="383"/>
      <c r="QXB251" s="383"/>
      <c r="QXC251" s="383"/>
      <c r="QXD251" s="383"/>
      <c r="QXE251" s="383"/>
      <c r="QXF251" s="383"/>
      <c r="QXG251" s="383"/>
      <c r="QXH251" s="383"/>
      <c r="QXI251" s="383"/>
      <c r="QXJ251" s="383"/>
      <c r="QXK251" s="383"/>
      <c r="QXL251" s="383"/>
      <c r="QXM251" s="383"/>
      <c r="QXN251" s="383"/>
      <c r="QXO251" s="383"/>
      <c r="QXP251" s="383"/>
      <c r="QXQ251" s="383"/>
      <c r="QXR251" s="383"/>
      <c r="QXS251" s="383"/>
      <c r="QXT251" s="383"/>
      <c r="QXU251" s="383"/>
      <c r="QXV251" s="383"/>
      <c r="QXW251" s="383"/>
      <c r="QXX251" s="383"/>
      <c r="QXY251" s="383"/>
      <c r="QXZ251" s="383"/>
      <c r="QYA251" s="383"/>
      <c r="QYB251" s="383"/>
      <c r="QYC251" s="383"/>
      <c r="QYD251" s="383"/>
      <c r="QYE251" s="383"/>
      <c r="QYF251" s="383"/>
      <c r="QYG251" s="383"/>
      <c r="QYH251" s="383"/>
      <c r="QYI251" s="383"/>
      <c r="QYJ251" s="383"/>
      <c r="QYK251" s="383"/>
      <c r="QYL251" s="383"/>
      <c r="QYM251" s="383"/>
      <c r="QYN251" s="383"/>
      <c r="QYO251" s="383"/>
      <c r="QYP251" s="383"/>
      <c r="QYQ251" s="383"/>
      <c r="QYR251" s="383"/>
      <c r="QYS251" s="383"/>
      <c r="QYT251" s="383"/>
      <c r="QYU251" s="383"/>
      <c r="QYV251" s="383"/>
      <c r="QYW251" s="383"/>
      <c r="QYX251" s="383"/>
      <c r="QYY251" s="383"/>
      <c r="QYZ251" s="383"/>
      <c r="QZA251" s="383"/>
      <c r="QZB251" s="383"/>
      <c r="QZC251" s="383"/>
      <c r="QZD251" s="383"/>
      <c r="QZE251" s="383"/>
      <c r="QZF251" s="383"/>
      <c r="QZG251" s="383"/>
      <c r="QZH251" s="383"/>
      <c r="QZI251" s="383"/>
      <c r="QZJ251" s="383"/>
      <c r="QZK251" s="383"/>
      <c r="QZL251" s="383"/>
      <c r="QZM251" s="383"/>
      <c r="QZN251" s="383"/>
      <c r="QZO251" s="383"/>
      <c r="QZP251" s="383"/>
      <c r="QZQ251" s="383"/>
      <c r="QZR251" s="383"/>
      <c r="QZS251" s="383"/>
      <c r="QZT251" s="383"/>
      <c r="QZU251" s="383"/>
      <c r="QZV251" s="383"/>
      <c r="QZW251" s="383"/>
      <c r="QZX251" s="383"/>
      <c r="QZY251" s="383"/>
      <c r="QZZ251" s="383"/>
      <c r="RAA251" s="383"/>
      <c r="RAB251" s="383"/>
      <c r="RAC251" s="383"/>
      <c r="RAD251" s="383"/>
      <c r="RAE251" s="383"/>
      <c r="RAF251" s="383"/>
      <c r="RAG251" s="383"/>
      <c r="RAH251" s="383"/>
      <c r="RAI251" s="383"/>
      <c r="RAJ251" s="383"/>
      <c r="RAK251" s="383"/>
      <c r="RAL251" s="383"/>
      <c r="RAM251" s="383"/>
      <c r="RAN251" s="383"/>
      <c r="RAO251" s="383"/>
      <c r="RAP251" s="383"/>
      <c r="RAQ251" s="383"/>
      <c r="RAR251" s="383"/>
      <c r="RAS251" s="383"/>
      <c r="RAT251" s="383"/>
      <c r="RAU251" s="383"/>
      <c r="RAV251" s="383"/>
      <c r="RAW251" s="383"/>
      <c r="RAX251" s="383"/>
      <c r="RAY251" s="383"/>
      <c r="RAZ251" s="383"/>
      <c r="RBA251" s="383"/>
      <c r="RBB251" s="383"/>
      <c r="RBC251" s="383"/>
      <c r="RBD251" s="383"/>
      <c r="RBE251" s="383"/>
      <c r="RBF251" s="383"/>
      <c r="RBG251" s="383"/>
      <c r="RBH251" s="383"/>
      <c r="RBI251" s="383"/>
      <c r="RBJ251" s="383"/>
      <c r="RBK251" s="383"/>
      <c r="RBL251" s="383"/>
      <c r="RBM251" s="383"/>
      <c r="RBN251" s="383"/>
      <c r="RBO251" s="383"/>
      <c r="RBP251" s="383"/>
      <c r="RBQ251" s="383"/>
      <c r="RBR251" s="383"/>
      <c r="RBS251" s="383"/>
      <c r="RBT251" s="383"/>
      <c r="RBU251" s="383"/>
      <c r="RBV251" s="383"/>
      <c r="RBW251" s="383"/>
      <c r="RBX251" s="383"/>
      <c r="RBY251" s="383"/>
      <c r="RBZ251" s="383"/>
      <c r="RCA251" s="383"/>
      <c r="RCB251" s="383"/>
      <c r="RCC251" s="383"/>
      <c r="RCD251" s="383"/>
      <c r="RCE251" s="383"/>
      <c r="RCF251" s="383"/>
      <c r="RCG251" s="383"/>
      <c r="RCH251" s="383"/>
      <c r="RCI251" s="383"/>
      <c r="RCJ251" s="383"/>
      <c r="RCK251" s="383"/>
      <c r="RCL251" s="383"/>
      <c r="RCM251" s="383"/>
      <c r="RCN251" s="383"/>
      <c r="RCO251" s="383"/>
      <c r="RCP251" s="383"/>
      <c r="RCQ251" s="383"/>
      <c r="RCR251" s="383"/>
      <c r="RCS251" s="383"/>
      <c r="RCT251" s="383"/>
      <c r="RCU251" s="383"/>
      <c r="RCV251" s="383"/>
      <c r="RCW251" s="383"/>
      <c r="RCX251" s="383"/>
      <c r="RCY251" s="383"/>
      <c r="RCZ251" s="383"/>
      <c r="RDA251" s="383"/>
      <c r="RDB251" s="383"/>
      <c r="RDC251" s="383"/>
      <c r="RDD251" s="383"/>
      <c r="RDE251" s="383"/>
      <c r="RDF251" s="383"/>
      <c r="RDG251" s="383"/>
      <c r="RDH251" s="383"/>
      <c r="RDI251" s="383"/>
      <c r="RDJ251" s="383"/>
      <c r="RDK251" s="383"/>
      <c r="RDL251" s="383"/>
      <c r="RDM251" s="383"/>
      <c r="RDN251" s="383"/>
      <c r="RDO251" s="383"/>
      <c r="RDP251" s="383"/>
      <c r="RDQ251" s="383"/>
      <c r="RDR251" s="383"/>
      <c r="RDS251" s="383"/>
      <c r="RDT251" s="383"/>
      <c r="RDU251" s="383"/>
      <c r="RDV251" s="383"/>
      <c r="RDW251" s="383"/>
      <c r="RDX251" s="383"/>
      <c r="RDY251" s="383"/>
      <c r="RDZ251" s="383"/>
      <c r="REA251" s="383"/>
      <c r="REB251" s="383"/>
      <c r="REC251" s="383"/>
      <c r="RED251" s="383"/>
      <c r="REE251" s="383"/>
      <c r="REF251" s="383"/>
      <c r="REG251" s="383"/>
      <c r="REH251" s="383"/>
      <c r="REI251" s="383"/>
      <c r="REJ251" s="383"/>
      <c r="REK251" s="383"/>
      <c r="REL251" s="383"/>
      <c r="REM251" s="383"/>
      <c r="REN251" s="383"/>
      <c r="REO251" s="383"/>
      <c r="REP251" s="383"/>
      <c r="REQ251" s="383"/>
      <c r="RER251" s="383"/>
      <c r="RES251" s="383"/>
      <c r="RET251" s="383"/>
      <c r="REU251" s="383"/>
      <c r="REV251" s="383"/>
      <c r="REW251" s="383"/>
      <c r="REX251" s="383"/>
      <c r="REY251" s="383"/>
      <c r="REZ251" s="383"/>
      <c r="RFA251" s="383"/>
      <c r="RFB251" s="383"/>
      <c r="RFC251" s="383"/>
      <c r="RFD251" s="383"/>
      <c r="RFE251" s="383"/>
      <c r="RFF251" s="383"/>
      <c r="RFG251" s="383"/>
      <c r="RFH251" s="383"/>
      <c r="RFI251" s="383"/>
      <c r="RFJ251" s="383"/>
      <c r="RFK251" s="383"/>
      <c r="RFL251" s="383"/>
      <c r="RFM251" s="383"/>
      <c r="RFN251" s="383"/>
      <c r="RFO251" s="383"/>
      <c r="RFP251" s="383"/>
      <c r="RFQ251" s="383"/>
      <c r="RFR251" s="383"/>
      <c r="RFS251" s="383"/>
      <c r="RFT251" s="383"/>
      <c r="RFU251" s="383"/>
      <c r="RFV251" s="383"/>
      <c r="RFW251" s="383"/>
      <c r="RFX251" s="383"/>
      <c r="RFY251" s="383"/>
      <c r="RFZ251" s="383"/>
      <c r="RGA251" s="383"/>
      <c r="RGB251" s="383"/>
      <c r="RGC251" s="383"/>
      <c r="RGD251" s="383"/>
      <c r="RGE251" s="383"/>
      <c r="RGF251" s="383"/>
      <c r="RGG251" s="383"/>
      <c r="RGH251" s="383"/>
      <c r="RGI251" s="383"/>
      <c r="RGJ251" s="383"/>
      <c r="RGK251" s="383"/>
      <c r="RGL251" s="383"/>
      <c r="RGM251" s="383"/>
      <c r="RGN251" s="383"/>
      <c r="RGO251" s="383"/>
      <c r="RGP251" s="383"/>
      <c r="RGQ251" s="383"/>
      <c r="RGR251" s="383"/>
      <c r="RGS251" s="383"/>
      <c r="RGT251" s="383"/>
      <c r="RGU251" s="383"/>
      <c r="RGV251" s="383"/>
      <c r="RGW251" s="383"/>
      <c r="RGX251" s="383"/>
      <c r="RGY251" s="383"/>
      <c r="RGZ251" s="383"/>
      <c r="RHA251" s="383"/>
      <c r="RHB251" s="383"/>
      <c r="RHC251" s="383"/>
      <c r="RHD251" s="383"/>
      <c r="RHE251" s="383"/>
      <c r="RHF251" s="383"/>
      <c r="RHG251" s="383"/>
      <c r="RHH251" s="383"/>
      <c r="RHI251" s="383"/>
      <c r="RHJ251" s="383"/>
      <c r="RHK251" s="383"/>
      <c r="RHL251" s="383"/>
      <c r="RHM251" s="383"/>
      <c r="RHN251" s="383"/>
      <c r="RHO251" s="383"/>
      <c r="RHP251" s="383"/>
      <c r="RHQ251" s="383"/>
      <c r="RHR251" s="383"/>
      <c r="RHS251" s="383"/>
      <c r="RHT251" s="383"/>
      <c r="RHU251" s="383"/>
      <c r="RHV251" s="383"/>
      <c r="RHW251" s="383"/>
      <c r="RHX251" s="383"/>
      <c r="RHY251" s="383"/>
      <c r="RHZ251" s="383"/>
      <c r="RIA251" s="383"/>
      <c r="RIB251" s="383"/>
      <c r="RIC251" s="383"/>
      <c r="RID251" s="383"/>
      <c r="RIE251" s="383"/>
      <c r="RIF251" s="383"/>
      <c r="RIG251" s="383"/>
      <c r="RIH251" s="383"/>
      <c r="RII251" s="383"/>
      <c r="RIJ251" s="383"/>
      <c r="RIK251" s="383"/>
      <c r="RIL251" s="383"/>
      <c r="RIM251" s="383"/>
      <c r="RIN251" s="383"/>
      <c r="RIO251" s="383"/>
      <c r="RIP251" s="383"/>
      <c r="RIQ251" s="383"/>
      <c r="RIR251" s="383"/>
      <c r="RIS251" s="383"/>
      <c r="RIT251" s="383"/>
      <c r="RIU251" s="383"/>
      <c r="RIV251" s="383"/>
      <c r="RIW251" s="383"/>
      <c r="RIX251" s="383"/>
      <c r="RIY251" s="383"/>
      <c r="RIZ251" s="383"/>
      <c r="RJA251" s="383"/>
      <c r="RJB251" s="383"/>
      <c r="RJC251" s="383"/>
      <c r="RJD251" s="383"/>
      <c r="RJE251" s="383"/>
      <c r="RJF251" s="383"/>
      <c r="RJG251" s="383"/>
      <c r="RJH251" s="383"/>
      <c r="RJI251" s="383"/>
      <c r="RJJ251" s="383"/>
      <c r="RJK251" s="383"/>
      <c r="RJL251" s="383"/>
      <c r="RJM251" s="383"/>
      <c r="RJN251" s="383"/>
      <c r="RJO251" s="383"/>
      <c r="RJP251" s="383"/>
      <c r="RJQ251" s="383"/>
      <c r="RJR251" s="383"/>
      <c r="RJS251" s="383"/>
      <c r="RJT251" s="383"/>
      <c r="RJU251" s="383"/>
      <c r="RJV251" s="383"/>
      <c r="RJW251" s="383"/>
      <c r="RJX251" s="383"/>
      <c r="RJY251" s="383"/>
      <c r="RJZ251" s="383"/>
      <c r="RKA251" s="383"/>
      <c r="RKB251" s="383"/>
      <c r="RKC251" s="383"/>
      <c r="RKD251" s="383"/>
      <c r="RKE251" s="383"/>
      <c r="RKF251" s="383"/>
      <c r="RKG251" s="383"/>
      <c r="RKH251" s="383"/>
      <c r="RKI251" s="383"/>
      <c r="RKJ251" s="383"/>
      <c r="RKK251" s="383"/>
      <c r="RKL251" s="383"/>
      <c r="RKM251" s="383"/>
      <c r="RKN251" s="383"/>
      <c r="RKO251" s="383"/>
      <c r="RKP251" s="383"/>
      <c r="RKQ251" s="383"/>
      <c r="RKR251" s="383"/>
      <c r="RKS251" s="383"/>
      <c r="RKT251" s="383"/>
      <c r="RKU251" s="383"/>
      <c r="RKV251" s="383"/>
      <c r="RKW251" s="383"/>
      <c r="RKX251" s="383"/>
      <c r="RKY251" s="383"/>
      <c r="RKZ251" s="383"/>
      <c r="RLA251" s="383"/>
      <c r="RLB251" s="383"/>
      <c r="RLC251" s="383"/>
      <c r="RLD251" s="383"/>
      <c r="RLE251" s="383"/>
      <c r="RLF251" s="383"/>
      <c r="RLG251" s="383"/>
      <c r="RLH251" s="383"/>
      <c r="RLI251" s="383"/>
      <c r="RLJ251" s="383"/>
      <c r="RLK251" s="383"/>
      <c r="RLL251" s="383"/>
      <c r="RLM251" s="383"/>
      <c r="RLN251" s="383"/>
      <c r="RLO251" s="383"/>
      <c r="RLP251" s="383"/>
      <c r="RLQ251" s="383"/>
      <c r="RLR251" s="383"/>
      <c r="RLS251" s="383"/>
      <c r="RLT251" s="383"/>
      <c r="RLU251" s="383"/>
      <c r="RLV251" s="383"/>
      <c r="RLW251" s="383"/>
      <c r="RLX251" s="383"/>
      <c r="RLY251" s="383"/>
      <c r="RLZ251" s="383"/>
      <c r="RMA251" s="383"/>
      <c r="RMB251" s="383"/>
      <c r="RMC251" s="383"/>
      <c r="RMD251" s="383"/>
      <c r="RME251" s="383"/>
      <c r="RMF251" s="383"/>
      <c r="RMG251" s="383"/>
      <c r="RMH251" s="383"/>
      <c r="RMI251" s="383"/>
      <c r="RMJ251" s="383"/>
      <c r="RMK251" s="383"/>
      <c r="RML251" s="383"/>
      <c r="RMM251" s="383"/>
      <c r="RMN251" s="383"/>
      <c r="RMO251" s="383"/>
      <c r="RMP251" s="383"/>
      <c r="RMQ251" s="383"/>
      <c r="RMR251" s="383"/>
      <c r="RMS251" s="383"/>
      <c r="RMT251" s="383"/>
      <c r="RMU251" s="383"/>
      <c r="RMV251" s="383"/>
      <c r="RMW251" s="383"/>
      <c r="RMX251" s="383"/>
      <c r="RMY251" s="383"/>
      <c r="RMZ251" s="383"/>
      <c r="RNA251" s="383"/>
      <c r="RNB251" s="383"/>
      <c r="RNC251" s="383"/>
      <c r="RND251" s="383"/>
      <c r="RNE251" s="383"/>
      <c r="RNF251" s="383"/>
      <c r="RNG251" s="383"/>
      <c r="RNH251" s="383"/>
      <c r="RNI251" s="383"/>
      <c r="RNJ251" s="383"/>
      <c r="RNK251" s="383"/>
      <c r="RNL251" s="383"/>
      <c r="RNM251" s="383"/>
      <c r="RNN251" s="383"/>
      <c r="RNO251" s="383"/>
      <c r="RNP251" s="383"/>
      <c r="RNQ251" s="383"/>
      <c r="RNR251" s="383"/>
      <c r="RNS251" s="383"/>
      <c r="RNT251" s="383"/>
      <c r="RNU251" s="383"/>
      <c r="RNV251" s="383"/>
      <c r="RNW251" s="383"/>
      <c r="RNX251" s="383"/>
      <c r="RNY251" s="383"/>
      <c r="RNZ251" s="383"/>
      <c r="ROA251" s="383"/>
      <c r="ROB251" s="383"/>
      <c r="ROC251" s="383"/>
      <c r="ROD251" s="383"/>
      <c r="ROE251" s="383"/>
      <c r="ROF251" s="383"/>
      <c r="ROG251" s="383"/>
      <c r="ROH251" s="383"/>
      <c r="ROI251" s="383"/>
      <c r="ROJ251" s="383"/>
      <c r="ROK251" s="383"/>
      <c r="ROL251" s="383"/>
      <c r="ROM251" s="383"/>
      <c r="RON251" s="383"/>
      <c r="ROO251" s="383"/>
      <c r="ROP251" s="383"/>
      <c r="ROQ251" s="383"/>
      <c r="ROR251" s="383"/>
      <c r="ROS251" s="383"/>
      <c r="ROT251" s="383"/>
      <c r="ROU251" s="383"/>
      <c r="ROV251" s="383"/>
      <c r="ROW251" s="383"/>
      <c r="ROX251" s="383"/>
      <c r="ROY251" s="383"/>
      <c r="ROZ251" s="383"/>
      <c r="RPA251" s="383"/>
      <c r="RPB251" s="383"/>
      <c r="RPC251" s="383"/>
      <c r="RPD251" s="383"/>
      <c r="RPE251" s="383"/>
      <c r="RPF251" s="383"/>
      <c r="RPG251" s="383"/>
      <c r="RPH251" s="383"/>
      <c r="RPI251" s="383"/>
      <c r="RPJ251" s="383"/>
      <c r="RPK251" s="383"/>
      <c r="RPL251" s="383"/>
      <c r="RPM251" s="383"/>
      <c r="RPN251" s="383"/>
      <c r="RPO251" s="383"/>
      <c r="RPP251" s="383"/>
      <c r="RPQ251" s="383"/>
      <c r="RPR251" s="383"/>
      <c r="RPS251" s="383"/>
      <c r="RPT251" s="383"/>
      <c r="RPU251" s="383"/>
      <c r="RPV251" s="383"/>
      <c r="RPW251" s="383"/>
      <c r="RPX251" s="383"/>
      <c r="RPY251" s="383"/>
      <c r="RPZ251" s="383"/>
      <c r="RQA251" s="383"/>
      <c r="RQB251" s="383"/>
      <c r="RQC251" s="383"/>
      <c r="RQD251" s="383"/>
      <c r="RQE251" s="383"/>
      <c r="RQF251" s="383"/>
      <c r="RQG251" s="383"/>
      <c r="RQH251" s="383"/>
      <c r="RQI251" s="383"/>
      <c r="RQJ251" s="383"/>
      <c r="RQK251" s="383"/>
      <c r="RQL251" s="383"/>
      <c r="RQM251" s="383"/>
      <c r="RQN251" s="383"/>
      <c r="RQO251" s="383"/>
      <c r="RQP251" s="383"/>
      <c r="RQQ251" s="383"/>
      <c r="RQR251" s="383"/>
      <c r="RQS251" s="383"/>
      <c r="RQT251" s="383"/>
      <c r="RQU251" s="383"/>
      <c r="RQV251" s="383"/>
      <c r="RQW251" s="383"/>
      <c r="RQX251" s="383"/>
      <c r="RQY251" s="383"/>
      <c r="RQZ251" s="383"/>
      <c r="RRA251" s="383"/>
      <c r="RRB251" s="383"/>
      <c r="RRC251" s="383"/>
      <c r="RRD251" s="383"/>
      <c r="RRE251" s="383"/>
      <c r="RRF251" s="383"/>
      <c r="RRG251" s="383"/>
      <c r="RRH251" s="383"/>
      <c r="RRI251" s="383"/>
      <c r="RRJ251" s="383"/>
      <c r="RRK251" s="383"/>
      <c r="RRL251" s="383"/>
      <c r="RRM251" s="383"/>
      <c r="RRN251" s="383"/>
      <c r="RRO251" s="383"/>
      <c r="RRP251" s="383"/>
      <c r="RRQ251" s="383"/>
      <c r="RRR251" s="383"/>
      <c r="RRS251" s="383"/>
      <c r="RRT251" s="383"/>
      <c r="RRU251" s="383"/>
      <c r="RRV251" s="383"/>
      <c r="RRW251" s="383"/>
      <c r="RRX251" s="383"/>
      <c r="RRY251" s="383"/>
      <c r="RRZ251" s="383"/>
      <c r="RSA251" s="383"/>
      <c r="RSB251" s="383"/>
      <c r="RSC251" s="383"/>
      <c r="RSD251" s="383"/>
      <c r="RSE251" s="383"/>
      <c r="RSF251" s="383"/>
      <c r="RSG251" s="383"/>
      <c r="RSH251" s="383"/>
      <c r="RSI251" s="383"/>
      <c r="RSJ251" s="383"/>
      <c r="RSK251" s="383"/>
      <c r="RSL251" s="383"/>
      <c r="RSM251" s="383"/>
      <c r="RSN251" s="383"/>
      <c r="RSO251" s="383"/>
      <c r="RSP251" s="383"/>
      <c r="RSQ251" s="383"/>
      <c r="RSR251" s="383"/>
      <c r="RSS251" s="383"/>
      <c r="RST251" s="383"/>
      <c r="RSU251" s="383"/>
      <c r="RSV251" s="383"/>
      <c r="RSW251" s="383"/>
      <c r="RSX251" s="383"/>
      <c r="RSY251" s="383"/>
      <c r="RSZ251" s="383"/>
      <c r="RTA251" s="383"/>
      <c r="RTB251" s="383"/>
      <c r="RTC251" s="383"/>
      <c r="RTD251" s="383"/>
      <c r="RTE251" s="383"/>
      <c r="RTF251" s="383"/>
      <c r="RTG251" s="383"/>
      <c r="RTH251" s="383"/>
      <c r="RTI251" s="383"/>
      <c r="RTJ251" s="383"/>
      <c r="RTK251" s="383"/>
      <c r="RTL251" s="383"/>
      <c r="RTM251" s="383"/>
      <c r="RTN251" s="383"/>
      <c r="RTO251" s="383"/>
      <c r="RTP251" s="383"/>
      <c r="RTQ251" s="383"/>
      <c r="RTR251" s="383"/>
      <c r="RTS251" s="383"/>
      <c r="RTT251" s="383"/>
      <c r="RTU251" s="383"/>
      <c r="RTV251" s="383"/>
      <c r="RTW251" s="383"/>
      <c r="RTX251" s="383"/>
      <c r="RTY251" s="383"/>
      <c r="RTZ251" s="383"/>
      <c r="RUA251" s="383"/>
      <c r="RUB251" s="383"/>
      <c r="RUC251" s="383"/>
      <c r="RUD251" s="383"/>
      <c r="RUE251" s="383"/>
      <c r="RUF251" s="383"/>
      <c r="RUG251" s="383"/>
      <c r="RUH251" s="383"/>
      <c r="RUI251" s="383"/>
      <c r="RUJ251" s="383"/>
      <c r="RUK251" s="383"/>
      <c r="RUL251" s="383"/>
      <c r="RUM251" s="383"/>
      <c r="RUN251" s="383"/>
      <c r="RUO251" s="383"/>
      <c r="RUP251" s="383"/>
      <c r="RUQ251" s="383"/>
      <c r="RUR251" s="383"/>
      <c r="RUS251" s="383"/>
      <c r="RUT251" s="383"/>
      <c r="RUU251" s="383"/>
      <c r="RUV251" s="383"/>
      <c r="RUW251" s="383"/>
      <c r="RUX251" s="383"/>
      <c r="RUY251" s="383"/>
      <c r="RUZ251" s="383"/>
      <c r="RVA251" s="383"/>
      <c r="RVB251" s="383"/>
      <c r="RVC251" s="383"/>
      <c r="RVD251" s="383"/>
      <c r="RVE251" s="383"/>
      <c r="RVF251" s="383"/>
      <c r="RVG251" s="383"/>
      <c r="RVH251" s="383"/>
      <c r="RVI251" s="383"/>
      <c r="RVJ251" s="383"/>
      <c r="RVK251" s="383"/>
      <c r="RVL251" s="383"/>
      <c r="RVM251" s="383"/>
      <c r="RVN251" s="383"/>
      <c r="RVO251" s="383"/>
      <c r="RVP251" s="383"/>
      <c r="RVQ251" s="383"/>
      <c r="RVR251" s="383"/>
      <c r="RVS251" s="383"/>
      <c r="RVT251" s="383"/>
      <c r="RVU251" s="383"/>
      <c r="RVV251" s="383"/>
      <c r="RVW251" s="383"/>
      <c r="RVX251" s="383"/>
      <c r="RVY251" s="383"/>
      <c r="RVZ251" s="383"/>
      <c r="RWA251" s="383"/>
      <c r="RWB251" s="383"/>
      <c r="RWC251" s="383"/>
      <c r="RWD251" s="383"/>
      <c r="RWE251" s="383"/>
      <c r="RWF251" s="383"/>
      <c r="RWG251" s="383"/>
      <c r="RWH251" s="383"/>
      <c r="RWI251" s="383"/>
      <c r="RWJ251" s="383"/>
      <c r="RWK251" s="383"/>
      <c r="RWL251" s="383"/>
      <c r="RWM251" s="383"/>
      <c r="RWN251" s="383"/>
      <c r="RWO251" s="383"/>
      <c r="RWP251" s="383"/>
      <c r="RWQ251" s="383"/>
      <c r="RWR251" s="383"/>
      <c r="RWS251" s="383"/>
      <c r="RWT251" s="383"/>
      <c r="RWU251" s="383"/>
      <c r="RWV251" s="383"/>
      <c r="RWW251" s="383"/>
      <c r="RWX251" s="383"/>
      <c r="RWY251" s="383"/>
      <c r="RWZ251" s="383"/>
      <c r="RXA251" s="383"/>
      <c r="RXB251" s="383"/>
      <c r="RXC251" s="383"/>
      <c r="RXD251" s="383"/>
      <c r="RXE251" s="383"/>
      <c r="RXF251" s="383"/>
      <c r="RXG251" s="383"/>
      <c r="RXH251" s="383"/>
      <c r="RXI251" s="383"/>
      <c r="RXJ251" s="383"/>
      <c r="RXK251" s="383"/>
      <c r="RXL251" s="383"/>
      <c r="RXM251" s="383"/>
      <c r="RXN251" s="383"/>
      <c r="RXO251" s="383"/>
      <c r="RXP251" s="383"/>
      <c r="RXQ251" s="383"/>
      <c r="RXR251" s="383"/>
      <c r="RXS251" s="383"/>
      <c r="RXT251" s="383"/>
      <c r="RXU251" s="383"/>
      <c r="RXV251" s="383"/>
      <c r="RXW251" s="383"/>
      <c r="RXX251" s="383"/>
      <c r="RXY251" s="383"/>
      <c r="RXZ251" s="383"/>
      <c r="RYA251" s="383"/>
      <c r="RYB251" s="383"/>
      <c r="RYC251" s="383"/>
      <c r="RYD251" s="383"/>
      <c r="RYE251" s="383"/>
      <c r="RYF251" s="383"/>
      <c r="RYG251" s="383"/>
      <c r="RYH251" s="383"/>
      <c r="RYI251" s="383"/>
      <c r="RYJ251" s="383"/>
      <c r="RYK251" s="383"/>
      <c r="RYL251" s="383"/>
      <c r="RYM251" s="383"/>
      <c r="RYN251" s="383"/>
      <c r="RYO251" s="383"/>
      <c r="RYP251" s="383"/>
      <c r="RYQ251" s="383"/>
      <c r="RYR251" s="383"/>
      <c r="RYS251" s="383"/>
      <c r="RYT251" s="383"/>
      <c r="RYU251" s="383"/>
      <c r="RYV251" s="383"/>
      <c r="RYW251" s="383"/>
      <c r="RYX251" s="383"/>
      <c r="RYY251" s="383"/>
      <c r="RYZ251" s="383"/>
      <c r="RZA251" s="383"/>
      <c r="RZB251" s="383"/>
      <c r="RZC251" s="383"/>
      <c r="RZD251" s="383"/>
      <c r="RZE251" s="383"/>
      <c r="RZF251" s="383"/>
      <c r="RZG251" s="383"/>
      <c r="RZH251" s="383"/>
      <c r="RZI251" s="383"/>
      <c r="RZJ251" s="383"/>
      <c r="RZK251" s="383"/>
      <c r="RZL251" s="383"/>
      <c r="RZM251" s="383"/>
      <c r="RZN251" s="383"/>
      <c r="RZO251" s="383"/>
      <c r="RZP251" s="383"/>
      <c r="RZQ251" s="383"/>
      <c r="RZR251" s="383"/>
      <c r="RZS251" s="383"/>
      <c r="RZT251" s="383"/>
      <c r="RZU251" s="383"/>
      <c r="RZV251" s="383"/>
      <c r="RZW251" s="383"/>
      <c r="RZX251" s="383"/>
      <c r="RZY251" s="383"/>
      <c r="RZZ251" s="383"/>
      <c r="SAA251" s="383"/>
      <c r="SAB251" s="383"/>
      <c r="SAC251" s="383"/>
      <c r="SAD251" s="383"/>
      <c r="SAE251" s="383"/>
      <c r="SAF251" s="383"/>
      <c r="SAG251" s="383"/>
      <c r="SAH251" s="383"/>
      <c r="SAI251" s="383"/>
      <c r="SAJ251" s="383"/>
      <c r="SAK251" s="383"/>
      <c r="SAL251" s="383"/>
      <c r="SAM251" s="383"/>
      <c r="SAN251" s="383"/>
      <c r="SAO251" s="383"/>
      <c r="SAP251" s="383"/>
      <c r="SAQ251" s="383"/>
      <c r="SAR251" s="383"/>
      <c r="SAS251" s="383"/>
      <c r="SAT251" s="383"/>
      <c r="SAU251" s="383"/>
      <c r="SAV251" s="383"/>
      <c r="SAW251" s="383"/>
      <c r="SAX251" s="383"/>
      <c r="SAY251" s="383"/>
      <c r="SAZ251" s="383"/>
      <c r="SBA251" s="383"/>
      <c r="SBB251" s="383"/>
      <c r="SBC251" s="383"/>
      <c r="SBD251" s="383"/>
      <c r="SBE251" s="383"/>
      <c r="SBF251" s="383"/>
      <c r="SBG251" s="383"/>
      <c r="SBH251" s="383"/>
      <c r="SBI251" s="383"/>
      <c r="SBJ251" s="383"/>
      <c r="SBK251" s="383"/>
      <c r="SBL251" s="383"/>
      <c r="SBM251" s="383"/>
      <c r="SBN251" s="383"/>
      <c r="SBO251" s="383"/>
      <c r="SBP251" s="383"/>
      <c r="SBQ251" s="383"/>
      <c r="SBR251" s="383"/>
      <c r="SBS251" s="383"/>
      <c r="SBT251" s="383"/>
      <c r="SBU251" s="383"/>
      <c r="SBV251" s="383"/>
      <c r="SBW251" s="383"/>
      <c r="SBX251" s="383"/>
      <c r="SBY251" s="383"/>
      <c r="SBZ251" s="383"/>
      <c r="SCA251" s="383"/>
      <c r="SCB251" s="383"/>
      <c r="SCC251" s="383"/>
      <c r="SCD251" s="383"/>
      <c r="SCE251" s="383"/>
      <c r="SCF251" s="383"/>
      <c r="SCG251" s="383"/>
      <c r="SCH251" s="383"/>
      <c r="SCI251" s="383"/>
      <c r="SCJ251" s="383"/>
      <c r="SCK251" s="383"/>
      <c r="SCL251" s="383"/>
      <c r="SCM251" s="383"/>
      <c r="SCN251" s="383"/>
      <c r="SCO251" s="383"/>
      <c r="SCP251" s="383"/>
      <c r="SCQ251" s="383"/>
      <c r="SCR251" s="383"/>
      <c r="SCS251" s="383"/>
      <c r="SCT251" s="383"/>
      <c r="SCU251" s="383"/>
      <c r="SCV251" s="383"/>
      <c r="SCW251" s="383"/>
      <c r="SCX251" s="383"/>
      <c r="SCY251" s="383"/>
      <c r="SCZ251" s="383"/>
      <c r="SDA251" s="383"/>
      <c r="SDB251" s="383"/>
      <c r="SDC251" s="383"/>
      <c r="SDD251" s="383"/>
      <c r="SDE251" s="383"/>
      <c r="SDF251" s="383"/>
      <c r="SDG251" s="383"/>
      <c r="SDH251" s="383"/>
      <c r="SDI251" s="383"/>
      <c r="SDJ251" s="383"/>
      <c r="SDK251" s="383"/>
      <c r="SDL251" s="383"/>
      <c r="SDM251" s="383"/>
      <c r="SDN251" s="383"/>
      <c r="SDO251" s="383"/>
      <c r="SDP251" s="383"/>
      <c r="SDQ251" s="383"/>
      <c r="SDR251" s="383"/>
      <c r="SDS251" s="383"/>
      <c r="SDT251" s="383"/>
      <c r="SDU251" s="383"/>
      <c r="SDV251" s="383"/>
      <c r="SDW251" s="383"/>
      <c r="SDX251" s="383"/>
      <c r="SDY251" s="383"/>
      <c r="SDZ251" s="383"/>
      <c r="SEA251" s="383"/>
      <c r="SEB251" s="383"/>
      <c r="SEC251" s="383"/>
      <c r="SED251" s="383"/>
      <c r="SEE251" s="383"/>
      <c r="SEF251" s="383"/>
      <c r="SEG251" s="383"/>
      <c r="SEH251" s="383"/>
      <c r="SEI251" s="383"/>
      <c r="SEJ251" s="383"/>
      <c r="SEK251" s="383"/>
      <c r="SEL251" s="383"/>
      <c r="SEM251" s="383"/>
      <c r="SEN251" s="383"/>
      <c r="SEO251" s="383"/>
      <c r="SEP251" s="383"/>
      <c r="SEQ251" s="383"/>
      <c r="SER251" s="383"/>
      <c r="SES251" s="383"/>
      <c r="SET251" s="383"/>
      <c r="SEU251" s="383"/>
      <c r="SEV251" s="383"/>
      <c r="SEW251" s="383"/>
      <c r="SEX251" s="383"/>
      <c r="SEY251" s="383"/>
      <c r="SEZ251" s="383"/>
      <c r="SFA251" s="383"/>
      <c r="SFB251" s="383"/>
      <c r="SFC251" s="383"/>
      <c r="SFD251" s="383"/>
      <c r="SFE251" s="383"/>
      <c r="SFF251" s="383"/>
      <c r="SFG251" s="383"/>
      <c r="SFH251" s="383"/>
      <c r="SFI251" s="383"/>
      <c r="SFJ251" s="383"/>
      <c r="SFK251" s="383"/>
      <c r="SFL251" s="383"/>
      <c r="SFM251" s="383"/>
      <c r="SFN251" s="383"/>
      <c r="SFO251" s="383"/>
      <c r="SFP251" s="383"/>
      <c r="SFQ251" s="383"/>
      <c r="SFR251" s="383"/>
      <c r="SFS251" s="383"/>
      <c r="SFT251" s="383"/>
      <c r="SFU251" s="383"/>
      <c r="SFV251" s="383"/>
      <c r="SFW251" s="383"/>
      <c r="SFX251" s="383"/>
      <c r="SFY251" s="383"/>
      <c r="SFZ251" s="383"/>
      <c r="SGA251" s="383"/>
      <c r="SGB251" s="383"/>
      <c r="SGC251" s="383"/>
      <c r="SGD251" s="383"/>
      <c r="SGE251" s="383"/>
      <c r="SGF251" s="383"/>
      <c r="SGG251" s="383"/>
      <c r="SGH251" s="383"/>
      <c r="SGI251" s="383"/>
      <c r="SGJ251" s="383"/>
      <c r="SGK251" s="383"/>
      <c r="SGL251" s="383"/>
      <c r="SGM251" s="383"/>
      <c r="SGN251" s="383"/>
      <c r="SGO251" s="383"/>
      <c r="SGP251" s="383"/>
      <c r="SGQ251" s="383"/>
      <c r="SGR251" s="383"/>
      <c r="SGS251" s="383"/>
      <c r="SGT251" s="383"/>
      <c r="SGU251" s="383"/>
      <c r="SGV251" s="383"/>
      <c r="SGW251" s="383"/>
      <c r="SGX251" s="383"/>
      <c r="SGY251" s="383"/>
      <c r="SGZ251" s="383"/>
      <c r="SHA251" s="383"/>
      <c r="SHB251" s="383"/>
      <c r="SHC251" s="383"/>
      <c r="SHD251" s="383"/>
      <c r="SHE251" s="383"/>
      <c r="SHF251" s="383"/>
      <c r="SHG251" s="383"/>
      <c r="SHH251" s="383"/>
      <c r="SHI251" s="383"/>
      <c r="SHJ251" s="383"/>
      <c r="SHK251" s="383"/>
      <c r="SHL251" s="383"/>
      <c r="SHM251" s="383"/>
      <c r="SHN251" s="383"/>
      <c r="SHO251" s="383"/>
      <c r="SHP251" s="383"/>
      <c r="SHQ251" s="383"/>
      <c r="SHR251" s="383"/>
      <c r="SHS251" s="383"/>
      <c r="SHT251" s="383"/>
      <c r="SHU251" s="383"/>
      <c r="SHV251" s="383"/>
      <c r="SHW251" s="383"/>
      <c r="SHX251" s="383"/>
      <c r="SHY251" s="383"/>
      <c r="SHZ251" s="383"/>
      <c r="SIA251" s="383"/>
      <c r="SIB251" s="383"/>
      <c r="SIC251" s="383"/>
      <c r="SID251" s="383"/>
      <c r="SIE251" s="383"/>
      <c r="SIF251" s="383"/>
      <c r="SIG251" s="383"/>
      <c r="SIH251" s="383"/>
      <c r="SII251" s="383"/>
      <c r="SIJ251" s="383"/>
      <c r="SIK251" s="383"/>
      <c r="SIL251" s="383"/>
      <c r="SIM251" s="383"/>
      <c r="SIN251" s="383"/>
      <c r="SIO251" s="383"/>
      <c r="SIP251" s="383"/>
      <c r="SIQ251" s="383"/>
      <c r="SIR251" s="383"/>
      <c r="SIS251" s="383"/>
      <c r="SIT251" s="383"/>
      <c r="SIU251" s="383"/>
      <c r="SIV251" s="383"/>
      <c r="SIW251" s="383"/>
      <c r="SIX251" s="383"/>
      <c r="SIY251" s="383"/>
      <c r="SIZ251" s="383"/>
      <c r="SJA251" s="383"/>
      <c r="SJB251" s="383"/>
      <c r="SJC251" s="383"/>
      <c r="SJD251" s="383"/>
      <c r="SJE251" s="383"/>
      <c r="SJF251" s="383"/>
      <c r="SJG251" s="383"/>
      <c r="SJH251" s="383"/>
      <c r="SJI251" s="383"/>
      <c r="SJJ251" s="383"/>
      <c r="SJK251" s="383"/>
      <c r="SJL251" s="383"/>
      <c r="SJM251" s="383"/>
      <c r="SJN251" s="383"/>
      <c r="SJO251" s="383"/>
      <c r="SJP251" s="383"/>
      <c r="SJQ251" s="383"/>
      <c r="SJR251" s="383"/>
      <c r="SJS251" s="383"/>
      <c r="SJT251" s="383"/>
      <c r="SJU251" s="383"/>
      <c r="SJV251" s="383"/>
      <c r="SJW251" s="383"/>
      <c r="SJX251" s="383"/>
      <c r="SJY251" s="383"/>
      <c r="SJZ251" s="383"/>
      <c r="SKA251" s="383"/>
      <c r="SKB251" s="383"/>
      <c r="SKC251" s="383"/>
      <c r="SKD251" s="383"/>
      <c r="SKE251" s="383"/>
      <c r="SKF251" s="383"/>
      <c r="SKG251" s="383"/>
      <c r="SKH251" s="383"/>
      <c r="SKI251" s="383"/>
      <c r="SKJ251" s="383"/>
      <c r="SKK251" s="383"/>
      <c r="SKL251" s="383"/>
      <c r="SKM251" s="383"/>
      <c r="SKN251" s="383"/>
      <c r="SKO251" s="383"/>
      <c r="SKP251" s="383"/>
      <c r="SKQ251" s="383"/>
      <c r="SKR251" s="383"/>
      <c r="SKS251" s="383"/>
      <c r="SKT251" s="383"/>
      <c r="SKU251" s="383"/>
      <c r="SKV251" s="383"/>
      <c r="SKW251" s="383"/>
      <c r="SKX251" s="383"/>
      <c r="SKY251" s="383"/>
      <c r="SKZ251" s="383"/>
      <c r="SLA251" s="383"/>
      <c r="SLB251" s="383"/>
      <c r="SLC251" s="383"/>
      <c r="SLD251" s="383"/>
      <c r="SLE251" s="383"/>
      <c r="SLF251" s="383"/>
      <c r="SLG251" s="383"/>
      <c r="SLH251" s="383"/>
      <c r="SLI251" s="383"/>
      <c r="SLJ251" s="383"/>
      <c r="SLK251" s="383"/>
      <c r="SLL251" s="383"/>
      <c r="SLM251" s="383"/>
      <c r="SLN251" s="383"/>
      <c r="SLO251" s="383"/>
      <c r="SLP251" s="383"/>
      <c r="SLQ251" s="383"/>
      <c r="SLR251" s="383"/>
      <c r="SLS251" s="383"/>
      <c r="SLT251" s="383"/>
      <c r="SLU251" s="383"/>
      <c r="SLV251" s="383"/>
      <c r="SLW251" s="383"/>
      <c r="SLX251" s="383"/>
      <c r="SLY251" s="383"/>
      <c r="SLZ251" s="383"/>
      <c r="SMA251" s="383"/>
      <c r="SMB251" s="383"/>
      <c r="SMC251" s="383"/>
      <c r="SMD251" s="383"/>
      <c r="SME251" s="383"/>
      <c r="SMF251" s="383"/>
      <c r="SMG251" s="383"/>
      <c r="SMH251" s="383"/>
      <c r="SMI251" s="383"/>
      <c r="SMJ251" s="383"/>
      <c r="SMK251" s="383"/>
      <c r="SML251" s="383"/>
      <c r="SMM251" s="383"/>
      <c r="SMN251" s="383"/>
      <c r="SMO251" s="383"/>
      <c r="SMP251" s="383"/>
      <c r="SMQ251" s="383"/>
      <c r="SMR251" s="383"/>
      <c r="SMS251" s="383"/>
      <c r="SMT251" s="383"/>
      <c r="SMU251" s="383"/>
      <c r="SMV251" s="383"/>
      <c r="SMW251" s="383"/>
      <c r="SMX251" s="383"/>
      <c r="SMY251" s="383"/>
      <c r="SMZ251" s="383"/>
      <c r="SNA251" s="383"/>
      <c r="SNB251" s="383"/>
      <c r="SNC251" s="383"/>
      <c r="SND251" s="383"/>
      <c r="SNE251" s="383"/>
      <c r="SNF251" s="383"/>
      <c r="SNG251" s="383"/>
      <c r="SNH251" s="383"/>
      <c r="SNI251" s="383"/>
      <c r="SNJ251" s="383"/>
      <c r="SNK251" s="383"/>
      <c r="SNL251" s="383"/>
      <c r="SNM251" s="383"/>
      <c r="SNN251" s="383"/>
      <c r="SNO251" s="383"/>
      <c r="SNP251" s="383"/>
      <c r="SNQ251" s="383"/>
      <c r="SNR251" s="383"/>
      <c r="SNS251" s="383"/>
      <c r="SNT251" s="383"/>
      <c r="SNU251" s="383"/>
      <c r="SNV251" s="383"/>
      <c r="SNW251" s="383"/>
      <c r="SNX251" s="383"/>
      <c r="SNY251" s="383"/>
      <c r="SNZ251" s="383"/>
      <c r="SOA251" s="383"/>
      <c r="SOB251" s="383"/>
      <c r="SOC251" s="383"/>
      <c r="SOD251" s="383"/>
      <c r="SOE251" s="383"/>
      <c r="SOF251" s="383"/>
      <c r="SOG251" s="383"/>
      <c r="SOH251" s="383"/>
      <c r="SOI251" s="383"/>
      <c r="SOJ251" s="383"/>
      <c r="SOK251" s="383"/>
      <c r="SOL251" s="383"/>
      <c r="SOM251" s="383"/>
      <c r="SON251" s="383"/>
      <c r="SOO251" s="383"/>
      <c r="SOP251" s="383"/>
      <c r="SOQ251" s="383"/>
      <c r="SOR251" s="383"/>
      <c r="SOS251" s="383"/>
      <c r="SOT251" s="383"/>
      <c r="SOU251" s="383"/>
      <c r="SOV251" s="383"/>
      <c r="SOW251" s="383"/>
      <c r="SOX251" s="383"/>
      <c r="SOY251" s="383"/>
      <c r="SOZ251" s="383"/>
      <c r="SPA251" s="383"/>
      <c r="SPB251" s="383"/>
      <c r="SPC251" s="383"/>
      <c r="SPD251" s="383"/>
      <c r="SPE251" s="383"/>
      <c r="SPF251" s="383"/>
      <c r="SPG251" s="383"/>
      <c r="SPH251" s="383"/>
      <c r="SPI251" s="383"/>
      <c r="SPJ251" s="383"/>
      <c r="SPK251" s="383"/>
      <c r="SPL251" s="383"/>
      <c r="SPM251" s="383"/>
      <c r="SPN251" s="383"/>
      <c r="SPO251" s="383"/>
      <c r="SPP251" s="383"/>
      <c r="SPQ251" s="383"/>
      <c r="SPR251" s="383"/>
      <c r="SPS251" s="383"/>
      <c r="SPT251" s="383"/>
      <c r="SPU251" s="383"/>
      <c r="SPV251" s="383"/>
      <c r="SPW251" s="383"/>
      <c r="SPX251" s="383"/>
      <c r="SPY251" s="383"/>
      <c r="SPZ251" s="383"/>
      <c r="SQA251" s="383"/>
      <c r="SQB251" s="383"/>
      <c r="SQC251" s="383"/>
      <c r="SQD251" s="383"/>
      <c r="SQE251" s="383"/>
      <c r="SQF251" s="383"/>
      <c r="SQG251" s="383"/>
      <c r="SQH251" s="383"/>
      <c r="SQI251" s="383"/>
      <c r="SQJ251" s="383"/>
      <c r="SQK251" s="383"/>
      <c r="SQL251" s="383"/>
      <c r="SQM251" s="383"/>
      <c r="SQN251" s="383"/>
      <c r="SQO251" s="383"/>
      <c r="SQP251" s="383"/>
      <c r="SQQ251" s="383"/>
      <c r="SQR251" s="383"/>
      <c r="SQS251" s="383"/>
      <c r="SQT251" s="383"/>
      <c r="SQU251" s="383"/>
      <c r="SQV251" s="383"/>
      <c r="SQW251" s="383"/>
      <c r="SQX251" s="383"/>
      <c r="SQY251" s="383"/>
      <c r="SQZ251" s="383"/>
      <c r="SRA251" s="383"/>
      <c r="SRB251" s="383"/>
      <c r="SRC251" s="383"/>
      <c r="SRD251" s="383"/>
      <c r="SRE251" s="383"/>
      <c r="SRF251" s="383"/>
      <c r="SRG251" s="383"/>
      <c r="SRH251" s="383"/>
      <c r="SRI251" s="383"/>
      <c r="SRJ251" s="383"/>
      <c r="SRK251" s="383"/>
      <c r="SRL251" s="383"/>
      <c r="SRM251" s="383"/>
      <c r="SRN251" s="383"/>
      <c r="SRO251" s="383"/>
      <c r="SRP251" s="383"/>
      <c r="SRQ251" s="383"/>
      <c r="SRR251" s="383"/>
      <c r="SRS251" s="383"/>
      <c r="SRT251" s="383"/>
      <c r="SRU251" s="383"/>
      <c r="SRV251" s="383"/>
      <c r="SRW251" s="383"/>
      <c r="SRX251" s="383"/>
      <c r="SRY251" s="383"/>
      <c r="SRZ251" s="383"/>
      <c r="SSA251" s="383"/>
      <c r="SSB251" s="383"/>
      <c r="SSC251" s="383"/>
      <c r="SSD251" s="383"/>
      <c r="SSE251" s="383"/>
      <c r="SSF251" s="383"/>
      <c r="SSG251" s="383"/>
      <c r="SSH251" s="383"/>
      <c r="SSI251" s="383"/>
      <c r="SSJ251" s="383"/>
      <c r="SSK251" s="383"/>
      <c r="SSL251" s="383"/>
      <c r="SSM251" s="383"/>
      <c r="SSN251" s="383"/>
      <c r="SSO251" s="383"/>
      <c r="SSP251" s="383"/>
      <c r="SSQ251" s="383"/>
      <c r="SSR251" s="383"/>
      <c r="SSS251" s="383"/>
      <c r="SST251" s="383"/>
      <c r="SSU251" s="383"/>
      <c r="SSV251" s="383"/>
      <c r="SSW251" s="383"/>
      <c r="SSX251" s="383"/>
      <c r="SSY251" s="383"/>
      <c r="SSZ251" s="383"/>
      <c r="STA251" s="383"/>
      <c r="STB251" s="383"/>
      <c r="STC251" s="383"/>
      <c r="STD251" s="383"/>
      <c r="STE251" s="383"/>
      <c r="STF251" s="383"/>
      <c r="STG251" s="383"/>
      <c r="STH251" s="383"/>
      <c r="STI251" s="383"/>
      <c r="STJ251" s="383"/>
      <c r="STK251" s="383"/>
      <c r="STL251" s="383"/>
      <c r="STM251" s="383"/>
      <c r="STN251" s="383"/>
      <c r="STO251" s="383"/>
      <c r="STP251" s="383"/>
      <c r="STQ251" s="383"/>
      <c r="STR251" s="383"/>
      <c r="STS251" s="383"/>
      <c r="STT251" s="383"/>
      <c r="STU251" s="383"/>
      <c r="STV251" s="383"/>
      <c r="STW251" s="383"/>
      <c r="STX251" s="383"/>
      <c r="STY251" s="383"/>
      <c r="STZ251" s="383"/>
      <c r="SUA251" s="383"/>
      <c r="SUB251" s="383"/>
      <c r="SUC251" s="383"/>
      <c r="SUD251" s="383"/>
      <c r="SUE251" s="383"/>
      <c r="SUF251" s="383"/>
      <c r="SUG251" s="383"/>
      <c r="SUH251" s="383"/>
      <c r="SUI251" s="383"/>
      <c r="SUJ251" s="383"/>
      <c r="SUK251" s="383"/>
      <c r="SUL251" s="383"/>
      <c r="SUM251" s="383"/>
      <c r="SUN251" s="383"/>
      <c r="SUO251" s="383"/>
      <c r="SUP251" s="383"/>
      <c r="SUQ251" s="383"/>
      <c r="SUR251" s="383"/>
      <c r="SUS251" s="383"/>
      <c r="SUT251" s="383"/>
      <c r="SUU251" s="383"/>
      <c r="SUV251" s="383"/>
      <c r="SUW251" s="383"/>
      <c r="SUX251" s="383"/>
      <c r="SUY251" s="383"/>
      <c r="SUZ251" s="383"/>
      <c r="SVA251" s="383"/>
      <c r="SVB251" s="383"/>
      <c r="SVC251" s="383"/>
      <c r="SVD251" s="383"/>
      <c r="SVE251" s="383"/>
      <c r="SVF251" s="383"/>
      <c r="SVG251" s="383"/>
      <c r="SVH251" s="383"/>
      <c r="SVI251" s="383"/>
      <c r="SVJ251" s="383"/>
      <c r="SVK251" s="383"/>
      <c r="SVL251" s="383"/>
      <c r="SVM251" s="383"/>
      <c r="SVN251" s="383"/>
      <c r="SVO251" s="383"/>
      <c r="SVP251" s="383"/>
      <c r="SVQ251" s="383"/>
      <c r="SVR251" s="383"/>
      <c r="SVS251" s="383"/>
      <c r="SVT251" s="383"/>
      <c r="SVU251" s="383"/>
      <c r="SVV251" s="383"/>
      <c r="SVW251" s="383"/>
      <c r="SVX251" s="383"/>
      <c r="SVY251" s="383"/>
      <c r="SVZ251" s="383"/>
      <c r="SWA251" s="383"/>
      <c r="SWB251" s="383"/>
      <c r="SWC251" s="383"/>
      <c r="SWD251" s="383"/>
      <c r="SWE251" s="383"/>
      <c r="SWF251" s="383"/>
      <c r="SWG251" s="383"/>
      <c r="SWH251" s="383"/>
      <c r="SWI251" s="383"/>
      <c r="SWJ251" s="383"/>
      <c r="SWK251" s="383"/>
      <c r="SWL251" s="383"/>
      <c r="SWM251" s="383"/>
      <c r="SWN251" s="383"/>
      <c r="SWO251" s="383"/>
      <c r="SWP251" s="383"/>
      <c r="SWQ251" s="383"/>
      <c r="SWR251" s="383"/>
      <c r="SWS251" s="383"/>
      <c r="SWT251" s="383"/>
      <c r="SWU251" s="383"/>
      <c r="SWV251" s="383"/>
      <c r="SWW251" s="383"/>
      <c r="SWX251" s="383"/>
      <c r="SWY251" s="383"/>
      <c r="SWZ251" s="383"/>
      <c r="SXA251" s="383"/>
      <c r="SXB251" s="383"/>
      <c r="SXC251" s="383"/>
      <c r="SXD251" s="383"/>
      <c r="SXE251" s="383"/>
      <c r="SXF251" s="383"/>
      <c r="SXG251" s="383"/>
      <c r="SXH251" s="383"/>
      <c r="SXI251" s="383"/>
      <c r="SXJ251" s="383"/>
      <c r="SXK251" s="383"/>
      <c r="SXL251" s="383"/>
      <c r="SXM251" s="383"/>
      <c r="SXN251" s="383"/>
      <c r="SXO251" s="383"/>
      <c r="SXP251" s="383"/>
      <c r="SXQ251" s="383"/>
      <c r="SXR251" s="383"/>
      <c r="SXS251" s="383"/>
      <c r="SXT251" s="383"/>
      <c r="SXU251" s="383"/>
      <c r="SXV251" s="383"/>
      <c r="SXW251" s="383"/>
      <c r="SXX251" s="383"/>
      <c r="SXY251" s="383"/>
      <c r="SXZ251" s="383"/>
      <c r="SYA251" s="383"/>
      <c r="SYB251" s="383"/>
      <c r="SYC251" s="383"/>
      <c r="SYD251" s="383"/>
      <c r="SYE251" s="383"/>
      <c r="SYF251" s="383"/>
      <c r="SYG251" s="383"/>
      <c r="SYH251" s="383"/>
      <c r="SYI251" s="383"/>
      <c r="SYJ251" s="383"/>
      <c r="SYK251" s="383"/>
      <c r="SYL251" s="383"/>
      <c r="SYM251" s="383"/>
      <c r="SYN251" s="383"/>
      <c r="SYO251" s="383"/>
      <c r="SYP251" s="383"/>
      <c r="SYQ251" s="383"/>
      <c r="SYR251" s="383"/>
      <c r="SYS251" s="383"/>
      <c r="SYT251" s="383"/>
      <c r="SYU251" s="383"/>
      <c r="SYV251" s="383"/>
      <c r="SYW251" s="383"/>
      <c r="SYX251" s="383"/>
      <c r="SYY251" s="383"/>
      <c r="SYZ251" s="383"/>
      <c r="SZA251" s="383"/>
      <c r="SZB251" s="383"/>
      <c r="SZC251" s="383"/>
      <c r="SZD251" s="383"/>
      <c r="SZE251" s="383"/>
      <c r="SZF251" s="383"/>
      <c r="SZG251" s="383"/>
      <c r="SZH251" s="383"/>
      <c r="SZI251" s="383"/>
      <c r="SZJ251" s="383"/>
      <c r="SZK251" s="383"/>
      <c r="SZL251" s="383"/>
      <c r="SZM251" s="383"/>
      <c r="SZN251" s="383"/>
      <c r="SZO251" s="383"/>
      <c r="SZP251" s="383"/>
      <c r="SZQ251" s="383"/>
      <c r="SZR251" s="383"/>
      <c r="SZS251" s="383"/>
      <c r="SZT251" s="383"/>
      <c r="SZU251" s="383"/>
      <c r="SZV251" s="383"/>
      <c r="SZW251" s="383"/>
      <c r="SZX251" s="383"/>
      <c r="SZY251" s="383"/>
      <c r="SZZ251" s="383"/>
      <c r="TAA251" s="383"/>
      <c r="TAB251" s="383"/>
      <c r="TAC251" s="383"/>
      <c r="TAD251" s="383"/>
      <c r="TAE251" s="383"/>
      <c r="TAF251" s="383"/>
      <c r="TAG251" s="383"/>
      <c r="TAH251" s="383"/>
      <c r="TAI251" s="383"/>
      <c r="TAJ251" s="383"/>
      <c r="TAK251" s="383"/>
      <c r="TAL251" s="383"/>
      <c r="TAM251" s="383"/>
      <c r="TAN251" s="383"/>
      <c r="TAO251" s="383"/>
      <c r="TAP251" s="383"/>
      <c r="TAQ251" s="383"/>
      <c r="TAR251" s="383"/>
      <c r="TAS251" s="383"/>
      <c r="TAT251" s="383"/>
      <c r="TAU251" s="383"/>
      <c r="TAV251" s="383"/>
      <c r="TAW251" s="383"/>
      <c r="TAX251" s="383"/>
      <c r="TAY251" s="383"/>
      <c r="TAZ251" s="383"/>
      <c r="TBA251" s="383"/>
      <c r="TBB251" s="383"/>
      <c r="TBC251" s="383"/>
      <c r="TBD251" s="383"/>
      <c r="TBE251" s="383"/>
      <c r="TBF251" s="383"/>
      <c r="TBG251" s="383"/>
      <c r="TBH251" s="383"/>
      <c r="TBI251" s="383"/>
      <c r="TBJ251" s="383"/>
      <c r="TBK251" s="383"/>
      <c r="TBL251" s="383"/>
      <c r="TBM251" s="383"/>
      <c r="TBN251" s="383"/>
      <c r="TBO251" s="383"/>
      <c r="TBP251" s="383"/>
      <c r="TBQ251" s="383"/>
      <c r="TBR251" s="383"/>
      <c r="TBS251" s="383"/>
      <c r="TBT251" s="383"/>
      <c r="TBU251" s="383"/>
      <c r="TBV251" s="383"/>
      <c r="TBW251" s="383"/>
      <c r="TBX251" s="383"/>
      <c r="TBY251" s="383"/>
      <c r="TBZ251" s="383"/>
      <c r="TCA251" s="383"/>
      <c r="TCB251" s="383"/>
      <c r="TCC251" s="383"/>
      <c r="TCD251" s="383"/>
      <c r="TCE251" s="383"/>
      <c r="TCF251" s="383"/>
      <c r="TCG251" s="383"/>
      <c r="TCH251" s="383"/>
      <c r="TCI251" s="383"/>
      <c r="TCJ251" s="383"/>
      <c r="TCK251" s="383"/>
      <c r="TCL251" s="383"/>
      <c r="TCM251" s="383"/>
      <c r="TCN251" s="383"/>
      <c r="TCO251" s="383"/>
      <c r="TCP251" s="383"/>
      <c r="TCQ251" s="383"/>
      <c r="TCR251" s="383"/>
      <c r="TCS251" s="383"/>
      <c r="TCT251" s="383"/>
      <c r="TCU251" s="383"/>
      <c r="TCV251" s="383"/>
      <c r="TCW251" s="383"/>
      <c r="TCX251" s="383"/>
      <c r="TCY251" s="383"/>
      <c r="TCZ251" s="383"/>
      <c r="TDA251" s="383"/>
      <c r="TDB251" s="383"/>
      <c r="TDC251" s="383"/>
      <c r="TDD251" s="383"/>
      <c r="TDE251" s="383"/>
      <c r="TDF251" s="383"/>
      <c r="TDG251" s="383"/>
      <c r="TDH251" s="383"/>
      <c r="TDI251" s="383"/>
      <c r="TDJ251" s="383"/>
      <c r="TDK251" s="383"/>
      <c r="TDL251" s="383"/>
      <c r="TDM251" s="383"/>
      <c r="TDN251" s="383"/>
      <c r="TDO251" s="383"/>
      <c r="TDP251" s="383"/>
      <c r="TDQ251" s="383"/>
      <c r="TDR251" s="383"/>
      <c r="TDS251" s="383"/>
      <c r="TDT251" s="383"/>
      <c r="TDU251" s="383"/>
      <c r="TDV251" s="383"/>
      <c r="TDW251" s="383"/>
      <c r="TDX251" s="383"/>
      <c r="TDY251" s="383"/>
      <c r="TDZ251" s="383"/>
      <c r="TEA251" s="383"/>
      <c r="TEB251" s="383"/>
      <c r="TEC251" s="383"/>
      <c r="TED251" s="383"/>
      <c r="TEE251" s="383"/>
      <c r="TEF251" s="383"/>
      <c r="TEG251" s="383"/>
      <c r="TEH251" s="383"/>
      <c r="TEI251" s="383"/>
      <c r="TEJ251" s="383"/>
      <c r="TEK251" s="383"/>
      <c r="TEL251" s="383"/>
      <c r="TEM251" s="383"/>
      <c r="TEN251" s="383"/>
      <c r="TEO251" s="383"/>
      <c r="TEP251" s="383"/>
      <c r="TEQ251" s="383"/>
      <c r="TER251" s="383"/>
      <c r="TES251" s="383"/>
      <c r="TET251" s="383"/>
      <c r="TEU251" s="383"/>
      <c r="TEV251" s="383"/>
      <c r="TEW251" s="383"/>
      <c r="TEX251" s="383"/>
      <c r="TEY251" s="383"/>
      <c r="TEZ251" s="383"/>
      <c r="TFA251" s="383"/>
      <c r="TFB251" s="383"/>
      <c r="TFC251" s="383"/>
      <c r="TFD251" s="383"/>
      <c r="TFE251" s="383"/>
      <c r="TFF251" s="383"/>
      <c r="TFG251" s="383"/>
      <c r="TFH251" s="383"/>
      <c r="TFI251" s="383"/>
      <c r="TFJ251" s="383"/>
      <c r="TFK251" s="383"/>
      <c r="TFL251" s="383"/>
      <c r="TFM251" s="383"/>
      <c r="TFN251" s="383"/>
      <c r="TFO251" s="383"/>
      <c r="TFP251" s="383"/>
      <c r="TFQ251" s="383"/>
      <c r="TFR251" s="383"/>
      <c r="TFS251" s="383"/>
      <c r="TFT251" s="383"/>
      <c r="TFU251" s="383"/>
      <c r="TFV251" s="383"/>
      <c r="TFW251" s="383"/>
      <c r="TFX251" s="383"/>
      <c r="TFY251" s="383"/>
      <c r="TFZ251" s="383"/>
      <c r="TGA251" s="383"/>
      <c r="TGB251" s="383"/>
      <c r="TGC251" s="383"/>
      <c r="TGD251" s="383"/>
      <c r="TGE251" s="383"/>
      <c r="TGF251" s="383"/>
      <c r="TGG251" s="383"/>
      <c r="TGH251" s="383"/>
      <c r="TGI251" s="383"/>
      <c r="TGJ251" s="383"/>
      <c r="TGK251" s="383"/>
      <c r="TGL251" s="383"/>
      <c r="TGM251" s="383"/>
      <c r="TGN251" s="383"/>
      <c r="TGO251" s="383"/>
      <c r="TGP251" s="383"/>
      <c r="TGQ251" s="383"/>
      <c r="TGR251" s="383"/>
      <c r="TGS251" s="383"/>
      <c r="TGT251" s="383"/>
      <c r="TGU251" s="383"/>
      <c r="TGV251" s="383"/>
      <c r="TGW251" s="383"/>
      <c r="TGX251" s="383"/>
      <c r="TGY251" s="383"/>
      <c r="TGZ251" s="383"/>
      <c r="THA251" s="383"/>
      <c r="THB251" s="383"/>
      <c r="THC251" s="383"/>
      <c r="THD251" s="383"/>
      <c r="THE251" s="383"/>
      <c r="THF251" s="383"/>
      <c r="THG251" s="383"/>
      <c r="THH251" s="383"/>
      <c r="THI251" s="383"/>
      <c r="THJ251" s="383"/>
      <c r="THK251" s="383"/>
      <c r="THL251" s="383"/>
      <c r="THM251" s="383"/>
      <c r="THN251" s="383"/>
      <c r="THO251" s="383"/>
      <c r="THP251" s="383"/>
      <c r="THQ251" s="383"/>
      <c r="THR251" s="383"/>
      <c r="THS251" s="383"/>
      <c r="THT251" s="383"/>
      <c r="THU251" s="383"/>
      <c r="THV251" s="383"/>
      <c r="THW251" s="383"/>
      <c r="THX251" s="383"/>
      <c r="THY251" s="383"/>
      <c r="THZ251" s="383"/>
      <c r="TIA251" s="383"/>
      <c r="TIB251" s="383"/>
      <c r="TIC251" s="383"/>
      <c r="TID251" s="383"/>
      <c r="TIE251" s="383"/>
      <c r="TIF251" s="383"/>
      <c r="TIG251" s="383"/>
      <c r="TIH251" s="383"/>
      <c r="TII251" s="383"/>
      <c r="TIJ251" s="383"/>
      <c r="TIK251" s="383"/>
      <c r="TIL251" s="383"/>
      <c r="TIM251" s="383"/>
      <c r="TIN251" s="383"/>
      <c r="TIO251" s="383"/>
      <c r="TIP251" s="383"/>
      <c r="TIQ251" s="383"/>
      <c r="TIR251" s="383"/>
      <c r="TIS251" s="383"/>
      <c r="TIT251" s="383"/>
      <c r="TIU251" s="383"/>
      <c r="TIV251" s="383"/>
      <c r="TIW251" s="383"/>
      <c r="TIX251" s="383"/>
      <c r="TIY251" s="383"/>
      <c r="TIZ251" s="383"/>
      <c r="TJA251" s="383"/>
      <c r="TJB251" s="383"/>
      <c r="TJC251" s="383"/>
      <c r="TJD251" s="383"/>
      <c r="TJE251" s="383"/>
      <c r="TJF251" s="383"/>
      <c r="TJG251" s="383"/>
      <c r="TJH251" s="383"/>
      <c r="TJI251" s="383"/>
      <c r="TJJ251" s="383"/>
      <c r="TJK251" s="383"/>
      <c r="TJL251" s="383"/>
      <c r="TJM251" s="383"/>
      <c r="TJN251" s="383"/>
      <c r="TJO251" s="383"/>
      <c r="TJP251" s="383"/>
      <c r="TJQ251" s="383"/>
      <c r="TJR251" s="383"/>
      <c r="TJS251" s="383"/>
      <c r="TJT251" s="383"/>
      <c r="TJU251" s="383"/>
      <c r="TJV251" s="383"/>
      <c r="TJW251" s="383"/>
      <c r="TJX251" s="383"/>
      <c r="TJY251" s="383"/>
      <c r="TJZ251" s="383"/>
      <c r="TKA251" s="383"/>
      <c r="TKB251" s="383"/>
      <c r="TKC251" s="383"/>
      <c r="TKD251" s="383"/>
      <c r="TKE251" s="383"/>
      <c r="TKF251" s="383"/>
      <c r="TKG251" s="383"/>
      <c r="TKH251" s="383"/>
      <c r="TKI251" s="383"/>
      <c r="TKJ251" s="383"/>
      <c r="TKK251" s="383"/>
      <c r="TKL251" s="383"/>
      <c r="TKM251" s="383"/>
      <c r="TKN251" s="383"/>
      <c r="TKO251" s="383"/>
      <c r="TKP251" s="383"/>
      <c r="TKQ251" s="383"/>
      <c r="TKR251" s="383"/>
      <c r="TKS251" s="383"/>
      <c r="TKT251" s="383"/>
      <c r="TKU251" s="383"/>
      <c r="TKV251" s="383"/>
      <c r="TKW251" s="383"/>
      <c r="TKX251" s="383"/>
      <c r="TKY251" s="383"/>
      <c r="TKZ251" s="383"/>
      <c r="TLA251" s="383"/>
      <c r="TLB251" s="383"/>
      <c r="TLC251" s="383"/>
      <c r="TLD251" s="383"/>
      <c r="TLE251" s="383"/>
      <c r="TLF251" s="383"/>
      <c r="TLG251" s="383"/>
      <c r="TLH251" s="383"/>
      <c r="TLI251" s="383"/>
      <c r="TLJ251" s="383"/>
      <c r="TLK251" s="383"/>
      <c r="TLL251" s="383"/>
      <c r="TLM251" s="383"/>
      <c r="TLN251" s="383"/>
      <c r="TLO251" s="383"/>
      <c r="TLP251" s="383"/>
      <c r="TLQ251" s="383"/>
      <c r="TLR251" s="383"/>
      <c r="TLS251" s="383"/>
      <c r="TLT251" s="383"/>
      <c r="TLU251" s="383"/>
      <c r="TLV251" s="383"/>
      <c r="TLW251" s="383"/>
      <c r="TLX251" s="383"/>
      <c r="TLY251" s="383"/>
      <c r="TLZ251" s="383"/>
      <c r="TMA251" s="383"/>
      <c r="TMB251" s="383"/>
      <c r="TMC251" s="383"/>
      <c r="TMD251" s="383"/>
      <c r="TME251" s="383"/>
      <c r="TMF251" s="383"/>
      <c r="TMG251" s="383"/>
      <c r="TMH251" s="383"/>
      <c r="TMI251" s="383"/>
      <c r="TMJ251" s="383"/>
      <c r="TMK251" s="383"/>
      <c r="TML251" s="383"/>
      <c r="TMM251" s="383"/>
      <c r="TMN251" s="383"/>
      <c r="TMO251" s="383"/>
      <c r="TMP251" s="383"/>
      <c r="TMQ251" s="383"/>
      <c r="TMR251" s="383"/>
      <c r="TMS251" s="383"/>
      <c r="TMT251" s="383"/>
      <c r="TMU251" s="383"/>
      <c r="TMV251" s="383"/>
      <c r="TMW251" s="383"/>
      <c r="TMX251" s="383"/>
      <c r="TMY251" s="383"/>
      <c r="TMZ251" s="383"/>
      <c r="TNA251" s="383"/>
      <c r="TNB251" s="383"/>
      <c r="TNC251" s="383"/>
      <c r="TND251" s="383"/>
      <c r="TNE251" s="383"/>
      <c r="TNF251" s="383"/>
      <c r="TNG251" s="383"/>
      <c r="TNH251" s="383"/>
      <c r="TNI251" s="383"/>
      <c r="TNJ251" s="383"/>
      <c r="TNK251" s="383"/>
      <c r="TNL251" s="383"/>
      <c r="TNM251" s="383"/>
      <c r="TNN251" s="383"/>
      <c r="TNO251" s="383"/>
      <c r="TNP251" s="383"/>
      <c r="TNQ251" s="383"/>
      <c r="TNR251" s="383"/>
      <c r="TNS251" s="383"/>
      <c r="TNT251" s="383"/>
      <c r="TNU251" s="383"/>
      <c r="TNV251" s="383"/>
      <c r="TNW251" s="383"/>
      <c r="TNX251" s="383"/>
      <c r="TNY251" s="383"/>
      <c r="TNZ251" s="383"/>
      <c r="TOA251" s="383"/>
      <c r="TOB251" s="383"/>
      <c r="TOC251" s="383"/>
      <c r="TOD251" s="383"/>
      <c r="TOE251" s="383"/>
      <c r="TOF251" s="383"/>
      <c r="TOG251" s="383"/>
      <c r="TOH251" s="383"/>
      <c r="TOI251" s="383"/>
      <c r="TOJ251" s="383"/>
      <c r="TOK251" s="383"/>
      <c r="TOL251" s="383"/>
      <c r="TOM251" s="383"/>
      <c r="TON251" s="383"/>
      <c r="TOO251" s="383"/>
      <c r="TOP251" s="383"/>
      <c r="TOQ251" s="383"/>
      <c r="TOR251" s="383"/>
      <c r="TOS251" s="383"/>
      <c r="TOT251" s="383"/>
      <c r="TOU251" s="383"/>
      <c r="TOV251" s="383"/>
      <c r="TOW251" s="383"/>
      <c r="TOX251" s="383"/>
      <c r="TOY251" s="383"/>
      <c r="TOZ251" s="383"/>
      <c r="TPA251" s="383"/>
      <c r="TPB251" s="383"/>
      <c r="TPC251" s="383"/>
      <c r="TPD251" s="383"/>
      <c r="TPE251" s="383"/>
      <c r="TPF251" s="383"/>
      <c r="TPG251" s="383"/>
      <c r="TPH251" s="383"/>
      <c r="TPI251" s="383"/>
      <c r="TPJ251" s="383"/>
      <c r="TPK251" s="383"/>
      <c r="TPL251" s="383"/>
      <c r="TPM251" s="383"/>
      <c r="TPN251" s="383"/>
      <c r="TPO251" s="383"/>
      <c r="TPP251" s="383"/>
      <c r="TPQ251" s="383"/>
      <c r="TPR251" s="383"/>
      <c r="TPS251" s="383"/>
      <c r="TPT251" s="383"/>
      <c r="TPU251" s="383"/>
      <c r="TPV251" s="383"/>
      <c r="TPW251" s="383"/>
      <c r="TPX251" s="383"/>
      <c r="TPY251" s="383"/>
      <c r="TPZ251" s="383"/>
      <c r="TQA251" s="383"/>
      <c r="TQB251" s="383"/>
      <c r="TQC251" s="383"/>
      <c r="TQD251" s="383"/>
      <c r="TQE251" s="383"/>
      <c r="TQF251" s="383"/>
      <c r="TQG251" s="383"/>
      <c r="TQH251" s="383"/>
      <c r="TQI251" s="383"/>
      <c r="TQJ251" s="383"/>
      <c r="TQK251" s="383"/>
      <c r="TQL251" s="383"/>
      <c r="TQM251" s="383"/>
      <c r="TQN251" s="383"/>
      <c r="TQO251" s="383"/>
      <c r="TQP251" s="383"/>
      <c r="TQQ251" s="383"/>
      <c r="TQR251" s="383"/>
      <c r="TQS251" s="383"/>
      <c r="TQT251" s="383"/>
      <c r="TQU251" s="383"/>
      <c r="TQV251" s="383"/>
      <c r="TQW251" s="383"/>
      <c r="TQX251" s="383"/>
      <c r="TQY251" s="383"/>
      <c r="TQZ251" s="383"/>
      <c r="TRA251" s="383"/>
      <c r="TRB251" s="383"/>
      <c r="TRC251" s="383"/>
      <c r="TRD251" s="383"/>
      <c r="TRE251" s="383"/>
      <c r="TRF251" s="383"/>
      <c r="TRG251" s="383"/>
      <c r="TRH251" s="383"/>
      <c r="TRI251" s="383"/>
      <c r="TRJ251" s="383"/>
      <c r="TRK251" s="383"/>
      <c r="TRL251" s="383"/>
      <c r="TRM251" s="383"/>
      <c r="TRN251" s="383"/>
      <c r="TRO251" s="383"/>
      <c r="TRP251" s="383"/>
      <c r="TRQ251" s="383"/>
      <c r="TRR251" s="383"/>
      <c r="TRS251" s="383"/>
      <c r="TRT251" s="383"/>
      <c r="TRU251" s="383"/>
      <c r="TRV251" s="383"/>
      <c r="TRW251" s="383"/>
      <c r="TRX251" s="383"/>
      <c r="TRY251" s="383"/>
      <c r="TRZ251" s="383"/>
      <c r="TSA251" s="383"/>
      <c r="TSB251" s="383"/>
      <c r="TSC251" s="383"/>
      <c r="TSD251" s="383"/>
      <c r="TSE251" s="383"/>
      <c r="TSF251" s="383"/>
      <c r="TSG251" s="383"/>
      <c r="TSH251" s="383"/>
      <c r="TSI251" s="383"/>
      <c r="TSJ251" s="383"/>
      <c r="TSK251" s="383"/>
      <c r="TSL251" s="383"/>
      <c r="TSM251" s="383"/>
      <c r="TSN251" s="383"/>
      <c r="TSO251" s="383"/>
      <c r="TSP251" s="383"/>
      <c r="TSQ251" s="383"/>
      <c r="TSR251" s="383"/>
      <c r="TSS251" s="383"/>
      <c r="TST251" s="383"/>
      <c r="TSU251" s="383"/>
      <c r="TSV251" s="383"/>
      <c r="TSW251" s="383"/>
      <c r="TSX251" s="383"/>
      <c r="TSY251" s="383"/>
      <c r="TSZ251" s="383"/>
      <c r="TTA251" s="383"/>
      <c r="TTB251" s="383"/>
      <c r="TTC251" s="383"/>
      <c r="TTD251" s="383"/>
      <c r="TTE251" s="383"/>
      <c r="TTF251" s="383"/>
      <c r="TTG251" s="383"/>
      <c r="TTH251" s="383"/>
      <c r="TTI251" s="383"/>
      <c r="TTJ251" s="383"/>
      <c r="TTK251" s="383"/>
      <c r="TTL251" s="383"/>
      <c r="TTM251" s="383"/>
      <c r="TTN251" s="383"/>
      <c r="TTO251" s="383"/>
      <c r="TTP251" s="383"/>
      <c r="TTQ251" s="383"/>
      <c r="TTR251" s="383"/>
      <c r="TTS251" s="383"/>
      <c r="TTT251" s="383"/>
      <c r="TTU251" s="383"/>
      <c r="TTV251" s="383"/>
      <c r="TTW251" s="383"/>
      <c r="TTX251" s="383"/>
      <c r="TTY251" s="383"/>
      <c r="TTZ251" s="383"/>
      <c r="TUA251" s="383"/>
      <c r="TUB251" s="383"/>
      <c r="TUC251" s="383"/>
      <c r="TUD251" s="383"/>
      <c r="TUE251" s="383"/>
      <c r="TUF251" s="383"/>
      <c r="TUG251" s="383"/>
      <c r="TUH251" s="383"/>
      <c r="TUI251" s="383"/>
      <c r="TUJ251" s="383"/>
      <c r="TUK251" s="383"/>
      <c r="TUL251" s="383"/>
      <c r="TUM251" s="383"/>
      <c r="TUN251" s="383"/>
      <c r="TUO251" s="383"/>
      <c r="TUP251" s="383"/>
      <c r="TUQ251" s="383"/>
      <c r="TUR251" s="383"/>
      <c r="TUS251" s="383"/>
      <c r="TUT251" s="383"/>
      <c r="TUU251" s="383"/>
      <c r="TUV251" s="383"/>
      <c r="TUW251" s="383"/>
      <c r="TUX251" s="383"/>
      <c r="TUY251" s="383"/>
      <c r="TUZ251" s="383"/>
      <c r="TVA251" s="383"/>
      <c r="TVB251" s="383"/>
      <c r="TVC251" s="383"/>
      <c r="TVD251" s="383"/>
      <c r="TVE251" s="383"/>
      <c r="TVF251" s="383"/>
      <c r="TVG251" s="383"/>
      <c r="TVH251" s="383"/>
      <c r="TVI251" s="383"/>
      <c r="TVJ251" s="383"/>
      <c r="TVK251" s="383"/>
      <c r="TVL251" s="383"/>
      <c r="TVM251" s="383"/>
      <c r="TVN251" s="383"/>
      <c r="TVO251" s="383"/>
      <c r="TVP251" s="383"/>
      <c r="TVQ251" s="383"/>
      <c r="TVR251" s="383"/>
      <c r="TVS251" s="383"/>
      <c r="TVT251" s="383"/>
      <c r="TVU251" s="383"/>
      <c r="TVV251" s="383"/>
      <c r="TVW251" s="383"/>
      <c r="TVX251" s="383"/>
      <c r="TVY251" s="383"/>
      <c r="TVZ251" s="383"/>
      <c r="TWA251" s="383"/>
      <c r="TWB251" s="383"/>
      <c r="TWC251" s="383"/>
      <c r="TWD251" s="383"/>
      <c r="TWE251" s="383"/>
      <c r="TWF251" s="383"/>
      <c r="TWG251" s="383"/>
      <c r="TWH251" s="383"/>
      <c r="TWI251" s="383"/>
      <c r="TWJ251" s="383"/>
      <c r="TWK251" s="383"/>
      <c r="TWL251" s="383"/>
      <c r="TWM251" s="383"/>
      <c r="TWN251" s="383"/>
      <c r="TWO251" s="383"/>
      <c r="TWP251" s="383"/>
      <c r="TWQ251" s="383"/>
      <c r="TWR251" s="383"/>
      <c r="TWS251" s="383"/>
      <c r="TWT251" s="383"/>
      <c r="TWU251" s="383"/>
      <c r="TWV251" s="383"/>
      <c r="TWW251" s="383"/>
      <c r="TWX251" s="383"/>
      <c r="TWY251" s="383"/>
      <c r="TWZ251" s="383"/>
      <c r="TXA251" s="383"/>
      <c r="TXB251" s="383"/>
      <c r="TXC251" s="383"/>
      <c r="TXD251" s="383"/>
      <c r="TXE251" s="383"/>
      <c r="TXF251" s="383"/>
      <c r="TXG251" s="383"/>
      <c r="TXH251" s="383"/>
      <c r="TXI251" s="383"/>
      <c r="TXJ251" s="383"/>
      <c r="TXK251" s="383"/>
      <c r="TXL251" s="383"/>
      <c r="TXM251" s="383"/>
      <c r="TXN251" s="383"/>
      <c r="TXO251" s="383"/>
      <c r="TXP251" s="383"/>
      <c r="TXQ251" s="383"/>
      <c r="TXR251" s="383"/>
      <c r="TXS251" s="383"/>
      <c r="TXT251" s="383"/>
      <c r="TXU251" s="383"/>
      <c r="TXV251" s="383"/>
      <c r="TXW251" s="383"/>
      <c r="TXX251" s="383"/>
      <c r="TXY251" s="383"/>
      <c r="TXZ251" s="383"/>
      <c r="TYA251" s="383"/>
      <c r="TYB251" s="383"/>
      <c r="TYC251" s="383"/>
      <c r="TYD251" s="383"/>
      <c r="TYE251" s="383"/>
      <c r="TYF251" s="383"/>
      <c r="TYG251" s="383"/>
      <c r="TYH251" s="383"/>
      <c r="TYI251" s="383"/>
      <c r="TYJ251" s="383"/>
      <c r="TYK251" s="383"/>
      <c r="TYL251" s="383"/>
      <c r="TYM251" s="383"/>
      <c r="TYN251" s="383"/>
      <c r="TYO251" s="383"/>
      <c r="TYP251" s="383"/>
      <c r="TYQ251" s="383"/>
      <c r="TYR251" s="383"/>
      <c r="TYS251" s="383"/>
      <c r="TYT251" s="383"/>
      <c r="TYU251" s="383"/>
      <c r="TYV251" s="383"/>
      <c r="TYW251" s="383"/>
      <c r="TYX251" s="383"/>
      <c r="TYY251" s="383"/>
      <c r="TYZ251" s="383"/>
      <c r="TZA251" s="383"/>
      <c r="TZB251" s="383"/>
      <c r="TZC251" s="383"/>
      <c r="TZD251" s="383"/>
      <c r="TZE251" s="383"/>
      <c r="TZF251" s="383"/>
      <c r="TZG251" s="383"/>
      <c r="TZH251" s="383"/>
      <c r="TZI251" s="383"/>
      <c r="TZJ251" s="383"/>
      <c r="TZK251" s="383"/>
      <c r="TZL251" s="383"/>
      <c r="TZM251" s="383"/>
      <c r="TZN251" s="383"/>
      <c r="TZO251" s="383"/>
      <c r="TZP251" s="383"/>
      <c r="TZQ251" s="383"/>
      <c r="TZR251" s="383"/>
      <c r="TZS251" s="383"/>
      <c r="TZT251" s="383"/>
      <c r="TZU251" s="383"/>
      <c r="TZV251" s="383"/>
      <c r="TZW251" s="383"/>
      <c r="TZX251" s="383"/>
      <c r="TZY251" s="383"/>
      <c r="TZZ251" s="383"/>
      <c r="UAA251" s="383"/>
      <c r="UAB251" s="383"/>
      <c r="UAC251" s="383"/>
      <c r="UAD251" s="383"/>
      <c r="UAE251" s="383"/>
      <c r="UAF251" s="383"/>
      <c r="UAG251" s="383"/>
      <c r="UAH251" s="383"/>
      <c r="UAI251" s="383"/>
      <c r="UAJ251" s="383"/>
      <c r="UAK251" s="383"/>
      <c r="UAL251" s="383"/>
      <c r="UAM251" s="383"/>
      <c r="UAN251" s="383"/>
      <c r="UAO251" s="383"/>
      <c r="UAP251" s="383"/>
      <c r="UAQ251" s="383"/>
      <c r="UAR251" s="383"/>
      <c r="UAS251" s="383"/>
      <c r="UAT251" s="383"/>
      <c r="UAU251" s="383"/>
      <c r="UAV251" s="383"/>
      <c r="UAW251" s="383"/>
      <c r="UAX251" s="383"/>
      <c r="UAY251" s="383"/>
      <c r="UAZ251" s="383"/>
      <c r="UBA251" s="383"/>
      <c r="UBB251" s="383"/>
      <c r="UBC251" s="383"/>
      <c r="UBD251" s="383"/>
      <c r="UBE251" s="383"/>
      <c r="UBF251" s="383"/>
      <c r="UBG251" s="383"/>
      <c r="UBH251" s="383"/>
      <c r="UBI251" s="383"/>
      <c r="UBJ251" s="383"/>
      <c r="UBK251" s="383"/>
      <c r="UBL251" s="383"/>
      <c r="UBM251" s="383"/>
      <c r="UBN251" s="383"/>
      <c r="UBO251" s="383"/>
      <c r="UBP251" s="383"/>
      <c r="UBQ251" s="383"/>
      <c r="UBR251" s="383"/>
      <c r="UBS251" s="383"/>
      <c r="UBT251" s="383"/>
      <c r="UBU251" s="383"/>
      <c r="UBV251" s="383"/>
      <c r="UBW251" s="383"/>
      <c r="UBX251" s="383"/>
      <c r="UBY251" s="383"/>
      <c r="UBZ251" s="383"/>
      <c r="UCA251" s="383"/>
      <c r="UCB251" s="383"/>
      <c r="UCC251" s="383"/>
      <c r="UCD251" s="383"/>
      <c r="UCE251" s="383"/>
      <c r="UCF251" s="383"/>
      <c r="UCG251" s="383"/>
      <c r="UCH251" s="383"/>
      <c r="UCI251" s="383"/>
      <c r="UCJ251" s="383"/>
      <c r="UCK251" s="383"/>
      <c r="UCL251" s="383"/>
      <c r="UCM251" s="383"/>
      <c r="UCN251" s="383"/>
      <c r="UCO251" s="383"/>
      <c r="UCP251" s="383"/>
      <c r="UCQ251" s="383"/>
      <c r="UCR251" s="383"/>
      <c r="UCS251" s="383"/>
      <c r="UCT251" s="383"/>
      <c r="UCU251" s="383"/>
      <c r="UCV251" s="383"/>
      <c r="UCW251" s="383"/>
      <c r="UCX251" s="383"/>
      <c r="UCY251" s="383"/>
      <c r="UCZ251" s="383"/>
      <c r="UDA251" s="383"/>
      <c r="UDB251" s="383"/>
      <c r="UDC251" s="383"/>
      <c r="UDD251" s="383"/>
      <c r="UDE251" s="383"/>
      <c r="UDF251" s="383"/>
      <c r="UDG251" s="383"/>
      <c r="UDH251" s="383"/>
      <c r="UDI251" s="383"/>
      <c r="UDJ251" s="383"/>
      <c r="UDK251" s="383"/>
      <c r="UDL251" s="383"/>
      <c r="UDM251" s="383"/>
      <c r="UDN251" s="383"/>
      <c r="UDO251" s="383"/>
      <c r="UDP251" s="383"/>
      <c r="UDQ251" s="383"/>
      <c r="UDR251" s="383"/>
      <c r="UDS251" s="383"/>
      <c r="UDT251" s="383"/>
      <c r="UDU251" s="383"/>
      <c r="UDV251" s="383"/>
      <c r="UDW251" s="383"/>
      <c r="UDX251" s="383"/>
      <c r="UDY251" s="383"/>
      <c r="UDZ251" s="383"/>
      <c r="UEA251" s="383"/>
      <c r="UEB251" s="383"/>
      <c r="UEC251" s="383"/>
      <c r="UED251" s="383"/>
      <c r="UEE251" s="383"/>
      <c r="UEF251" s="383"/>
      <c r="UEG251" s="383"/>
      <c r="UEH251" s="383"/>
      <c r="UEI251" s="383"/>
      <c r="UEJ251" s="383"/>
      <c r="UEK251" s="383"/>
      <c r="UEL251" s="383"/>
      <c r="UEM251" s="383"/>
      <c r="UEN251" s="383"/>
      <c r="UEO251" s="383"/>
      <c r="UEP251" s="383"/>
      <c r="UEQ251" s="383"/>
      <c r="UER251" s="383"/>
      <c r="UES251" s="383"/>
      <c r="UET251" s="383"/>
      <c r="UEU251" s="383"/>
      <c r="UEV251" s="383"/>
      <c r="UEW251" s="383"/>
      <c r="UEX251" s="383"/>
      <c r="UEY251" s="383"/>
      <c r="UEZ251" s="383"/>
      <c r="UFA251" s="383"/>
      <c r="UFB251" s="383"/>
      <c r="UFC251" s="383"/>
      <c r="UFD251" s="383"/>
      <c r="UFE251" s="383"/>
      <c r="UFF251" s="383"/>
      <c r="UFG251" s="383"/>
      <c r="UFH251" s="383"/>
      <c r="UFI251" s="383"/>
      <c r="UFJ251" s="383"/>
      <c r="UFK251" s="383"/>
      <c r="UFL251" s="383"/>
      <c r="UFM251" s="383"/>
      <c r="UFN251" s="383"/>
      <c r="UFO251" s="383"/>
      <c r="UFP251" s="383"/>
      <c r="UFQ251" s="383"/>
      <c r="UFR251" s="383"/>
      <c r="UFS251" s="383"/>
      <c r="UFT251" s="383"/>
      <c r="UFU251" s="383"/>
      <c r="UFV251" s="383"/>
      <c r="UFW251" s="383"/>
      <c r="UFX251" s="383"/>
      <c r="UFY251" s="383"/>
      <c r="UFZ251" s="383"/>
      <c r="UGA251" s="383"/>
      <c r="UGB251" s="383"/>
      <c r="UGC251" s="383"/>
      <c r="UGD251" s="383"/>
      <c r="UGE251" s="383"/>
      <c r="UGF251" s="383"/>
      <c r="UGG251" s="383"/>
      <c r="UGH251" s="383"/>
      <c r="UGI251" s="383"/>
      <c r="UGJ251" s="383"/>
      <c r="UGK251" s="383"/>
      <c r="UGL251" s="383"/>
      <c r="UGM251" s="383"/>
      <c r="UGN251" s="383"/>
      <c r="UGO251" s="383"/>
      <c r="UGP251" s="383"/>
      <c r="UGQ251" s="383"/>
      <c r="UGR251" s="383"/>
      <c r="UGS251" s="383"/>
      <c r="UGT251" s="383"/>
      <c r="UGU251" s="383"/>
      <c r="UGV251" s="383"/>
      <c r="UGW251" s="383"/>
      <c r="UGX251" s="383"/>
      <c r="UGY251" s="383"/>
      <c r="UGZ251" s="383"/>
      <c r="UHA251" s="383"/>
      <c r="UHB251" s="383"/>
      <c r="UHC251" s="383"/>
      <c r="UHD251" s="383"/>
      <c r="UHE251" s="383"/>
      <c r="UHF251" s="383"/>
      <c r="UHG251" s="383"/>
      <c r="UHH251" s="383"/>
      <c r="UHI251" s="383"/>
      <c r="UHJ251" s="383"/>
      <c r="UHK251" s="383"/>
      <c r="UHL251" s="383"/>
      <c r="UHM251" s="383"/>
      <c r="UHN251" s="383"/>
      <c r="UHO251" s="383"/>
      <c r="UHP251" s="383"/>
      <c r="UHQ251" s="383"/>
      <c r="UHR251" s="383"/>
      <c r="UHS251" s="383"/>
      <c r="UHT251" s="383"/>
      <c r="UHU251" s="383"/>
      <c r="UHV251" s="383"/>
      <c r="UHW251" s="383"/>
      <c r="UHX251" s="383"/>
      <c r="UHY251" s="383"/>
      <c r="UHZ251" s="383"/>
      <c r="UIA251" s="383"/>
      <c r="UIB251" s="383"/>
      <c r="UIC251" s="383"/>
      <c r="UID251" s="383"/>
      <c r="UIE251" s="383"/>
      <c r="UIF251" s="383"/>
      <c r="UIG251" s="383"/>
      <c r="UIH251" s="383"/>
      <c r="UII251" s="383"/>
      <c r="UIJ251" s="383"/>
      <c r="UIK251" s="383"/>
      <c r="UIL251" s="383"/>
      <c r="UIM251" s="383"/>
      <c r="UIN251" s="383"/>
      <c r="UIO251" s="383"/>
      <c r="UIP251" s="383"/>
      <c r="UIQ251" s="383"/>
      <c r="UIR251" s="383"/>
      <c r="UIS251" s="383"/>
      <c r="UIT251" s="383"/>
      <c r="UIU251" s="383"/>
      <c r="UIV251" s="383"/>
      <c r="UIW251" s="383"/>
      <c r="UIX251" s="383"/>
      <c r="UIY251" s="383"/>
      <c r="UIZ251" s="383"/>
      <c r="UJA251" s="383"/>
      <c r="UJB251" s="383"/>
      <c r="UJC251" s="383"/>
      <c r="UJD251" s="383"/>
      <c r="UJE251" s="383"/>
      <c r="UJF251" s="383"/>
      <c r="UJG251" s="383"/>
      <c r="UJH251" s="383"/>
      <c r="UJI251" s="383"/>
      <c r="UJJ251" s="383"/>
      <c r="UJK251" s="383"/>
      <c r="UJL251" s="383"/>
      <c r="UJM251" s="383"/>
      <c r="UJN251" s="383"/>
      <c r="UJO251" s="383"/>
      <c r="UJP251" s="383"/>
      <c r="UJQ251" s="383"/>
      <c r="UJR251" s="383"/>
      <c r="UJS251" s="383"/>
      <c r="UJT251" s="383"/>
      <c r="UJU251" s="383"/>
      <c r="UJV251" s="383"/>
      <c r="UJW251" s="383"/>
      <c r="UJX251" s="383"/>
      <c r="UJY251" s="383"/>
      <c r="UJZ251" s="383"/>
      <c r="UKA251" s="383"/>
      <c r="UKB251" s="383"/>
      <c r="UKC251" s="383"/>
      <c r="UKD251" s="383"/>
      <c r="UKE251" s="383"/>
      <c r="UKF251" s="383"/>
      <c r="UKG251" s="383"/>
      <c r="UKH251" s="383"/>
      <c r="UKI251" s="383"/>
      <c r="UKJ251" s="383"/>
      <c r="UKK251" s="383"/>
      <c r="UKL251" s="383"/>
      <c r="UKM251" s="383"/>
      <c r="UKN251" s="383"/>
      <c r="UKO251" s="383"/>
      <c r="UKP251" s="383"/>
      <c r="UKQ251" s="383"/>
      <c r="UKR251" s="383"/>
      <c r="UKS251" s="383"/>
      <c r="UKT251" s="383"/>
      <c r="UKU251" s="383"/>
      <c r="UKV251" s="383"/>
      <c r="UKW251" s="383"/>
      <c r="UKX251" s="383"/>
      <c r="UKY251" s="383"/>
      <c r="UKZ251" s="383"/>
      <c r="ULA251" s="383"/>
      <c r="ULB251" s="383"/>
      <c r="ULC251" s="383"/>
      <c r="ULD251" s="383"/>
      <c r="ULE251" s="383"/>
      <c r="ULF251" s="383"/>
      <c r="ULG251" s="383"/>
      <c r="ULH251" s="383"/>
      <c r="ULI251" s="383"/>
      <c r="ULJ251" s="383"/>
      <c r="ULK251" s="383"/>
      <c r="ULL251" s="383"/>
      <c r="ULM251" s="383"/>
      <c r="ULN251" s="383"/>
      <c r="ULO251" s="383"/>
      <c r="ULP251" s="383"/>
      <c r="ULQ251" s="383"/>
      <c r="ULR251" s="383"/>
      <c r="ULS251" s="383"/>
      <c r="ULT251" s="383"/>
      <c r="ULU251" s="383"/>
      <c r="ULV251" s="383"/>
      <c r="ULW251" s="383"/>
      <c r="ULX251" s="383"/>
      <c r="ULY251" s="383"/>
      <c r="ULZ251" s="383"/>
      <c r="UMA251" s="383"/>
      <c r="UMB251" s="383"/>
      <c r="UMC251" s="383"/>
      <c r="UMD251" s="383"/>
      <c r="UME251" s="383"/>
      <c r="UMF251" s="383"/>
      <c r="UMG251" s="383"/>
      <c r="UMH251" s="383"/>
      <c r="UMI251" s="383"/>
      <c r="UMJ251" s="383"/>
      <c r="UMK251" s="383"/>
      <c r="UML251" s="383"/>
      <c r="UMM251" s="383"/>
      <c r="UMN251" s="383"/>
      <c r="UMO251" s="383"/>
      <c r="UMP251" s="383"/>
      <c r="UMQ251" s="383"/>
      <c r="UMR251" s="383"/>
      <c r="UMS251" s="383"/>
      <c r="UMT251" s="383"/>
      <c r="UMU251" s="383"/>
      <c r="UMV251" s="383"/>
      <c r="UMW251" s="383"/>
      <c r="UMX251" s="383"/>
      <c r="UMY251" s="383"/>
      <c r="UMZ251" s="383"/>
      <c r="UNA251" s="383"/>
      <c r="UNB251" s="383"/>
      <c r="UNC251" s="383"/>
      <c r="UND251" s="383"/>
      <c r="UNE251" s="383"/>
      <c r="UNF251" s="383"/>
      <c r="UNG251" s="383"/>
      <c r="UNH251" s="383"/>
      <c r="UNI251" s="383"/>
      <c r="UNJ251" s="383"/>
      <c r="UNK251" s="383"/>
      <c r="UNL251" s="383"/>
      <c r="UNM251" s="383"/>
      <c r="UNN251" s="383"/>
      <c r="UNO251" s="383"/>
      <c r="UNP251" s="383"/>
      <c r="UNQ251" s="383"/>
      <c r="UNR251" s="383"/>
      <c r="UNS251" s="383"/>
      <c r="UNT251" s="383"/>
      <c r="UNU251" s="383"/>
      <c r="UNV251" s="383"/>
      <c r="UNW251" s="383"/>
      <c r="UNX251" s="383"/>
      <c r="UNY251" s="383"/>
      <c r="UNZ251" s="383"/>
      <c r="UOA251" s="383"/>
      <c r="UOB251" s="383"/>
      <c r="UOC251" s="383"/>
      <c r="UOD251" s="383"/>
      <c r="UOE251" s="383"/>
      <c r="UOF251" s="383"/>
      <c r="UOG251" s="383"/>
      <c r="UOH251" s="383"/>
      <c r="UOI251" s="383"/>
      <c r="UOJ251" s="383"/>
      <c r="UOK251" s="383"/>
      <c r="UOL251" s="383"/>
      <c r="UOM251" s="383"/>
      <c r="UON251" s="383"/>
      <c r="UOO251" s="383"/>
      <c r="UOP251" s="383"/>
      <c r="UOQ251" s="383"/>
      <c r="UOR251" s="383"/>
      <c r="UOS251" s="383"/>
      <c r="UOT251" s="383"/>
      <c r="UOU251" s="383"/>
      <c r="UOV251" s="383"/>
      <c r="UOW251" s="383"/>
      <c r="UOX251" s="383"/>
      <c r="UOY251" s="383"/>
      <c r="UOZ251" s="383"/>
      <c r="UPA251" s="383"/>
      <c r="UPB251" s="383"/>
      <c r="UPC251" s="383"/>
      <c r="UPD251" s="383"/>
      <c r="UPE251" s="383"/>
      <c r="UPF251" s="383"/>
      <c r="UPG251" s="383"/>
      <c r="UPH251" s="383"/>
      <c r="UPI251" s="383"/>
      <c r="UPJ251" s="383"/>
      <c r="UPK251" s="383"/>
      <c r="UPL251" s="383"/>
      <c r="UPM251" s="383"/>
      <c r="UPN251" s="383"/>
      <c r="UPO251" s="383"/>
      <c r="UPP251" s="383"/>
      <c r="UPQ251" s="383"/>
      <c r="UPR251" s="383"/>
      <c r="UPS251" s="383"/>
      <c r="UPT251" s="383"/>
      <c r="UPU251" s="383"/>
      <c r="UPV251" s="383"/>
      <c r="UPW251" s="383"/>
      <c r="UPX251" s="383"/>
      <c r="UPY251" s="383"/>
      <c r="UPZ251" s="383"/>
      <c r="UQA251" s="383"/>
      <c r="UQB251" s="383"/>
      <c r="UQC251" s="383"/>
      <c r="UQD251" s="383"/>
      <c r="UQE251" s="383"/>
      <c r="UQF251" s="383"/>
      <c r="UQG251" s="383"/>
      <c r="UQH251" s="383"/>
      <c r="UQI251" s="383"/>
      <c r="UQJ251" s="383"/>
      <c r="UQK251" s="383"/>
      <c r="UQL251" s="383"/>
      <c r="UQM251" s="383"/>
      <c r="UQN251" s="383"/>
      <c r="UQO251" s="383"/>
      <c r="UQP251" s="383"/>
      <c r="UQQ251" s="383"/>
      <c r="UQR251" s="383"/>
      <c r="UQS251" s="383"/>
      <c r="UQT251" s="383"/>
      <c r="UQU251" s="383"/>
      <c r="UQV251" s="383"/>
      <c r="UQW251" s="383"/>
      <c r="UQX251" s="383"/>
      <c r="UQY251" s="383"/>
      <c r="UQZ251" s="383"/>
      <c r="URA251" s="383"/>
      <c r="URB251" s="383"/>
      <c r="URC251" s="383"/>
      <c r="URD251" s="383"/>
      <c r="URE251" s="383"/>
      <c r="URF251" s="383"/>
      <c r="URG251" s="383"/>
      <c r="URH251" s="383"/>
      <c r="URI251" s="383"/>
      <c r="URJ251" s="383"/>
      <c r="URK251" s="383"/>
      <c r="URL251" s="383"/>
      <c r="URM251" s="383"/>
      <c r="URN251" s="383"/>
      <c r="URO251" s="383"/>
      <c r="URP251" s="383"/>
      <c r="URQ251" s="383"/>
      <c r="URR251" s="383"/>
      <c r="URS251" s="383"/>
      <c r="URT251" s="383"/>
      <c r="URU251" s="383"/>
      <c r="URV251" s="383"/>
      <c r="URW251" s="383"/>
      <c r="URX251" s="383"/>
      <c r="URY251" s="383"/>
      <c r="URZ251" s="383"/>
      <c r="USA251" s="383"/>
      <c r="USB251" s="383"/>
      <c r="USC251" s="383"/>
      <c r="USD251" s="383"/>
      <c r="USE251" s="383"/>
      <c r="USF251" s="383"/>
      <c r="USG251" s="383"/>
      <c r="USH251" s="383"/>
      <c r="USI251" s="383"/>
      <c r="USJ251" s="383"/>
      <c r="USK251" s="383"/>
      <c r="USL251" s="383"/>
      <c r="USM251" s="383"/>
      <c r="USN251" s="383"/>
      <c r="USO251" s="383"/>
      <c r="USP251" s="383"/>
      <c r="USQ251" s="383"/>
      <c r="USR251" s="383"/>
      <c r="USS251" s="383"/>
      <c r="UST251" s="383"/>
      <c r="USU251" s="383"/>
      <c r="USV251" s="383"/>
      <c r="USW251" s="383"/>
      <c r="USX251" s="383"/>
      <c r="USY251" s="383"/>
      <c r="USZ251" s="383"/>
      <c r="UTA251" s="383"/>
      <c r="UTB251" s="383"/>
      <c r="UTC251" s="383"/>
      <c r="UTD251" s="383"/>
      <c r="UTE251" s="383"/>
      <c r="UTF251" s="383"/>
      <c r="UTG251" s="383"/>
      <c r="UTH251" s="383"/>
      <c r="UTI251" s="383"/>
      <c r="UTJ251" s="383"/>
      <c r="UTK251" s="383"/>
      <c r="UTL251" s="383"/>
      <c r="UTM251" s="383"/>
      <c r="UTN251" s="383"/>
      <c r="UTO251" s="383"/>
      <c r="UTP251" s="383"/>
      <c r="UTQ251" s="383"/>
      <c r="UTR251" s="383"/>
      <c r="UTS251" s="383"/>
      <c r="UTT251" s="383"/>
      <c r="UTU251" s="383"/>
      <c r="UTV251" s="383"/>
      <c r="UTW251" s="383"/>
      <c r="UTX251" s="383"/>
      <c r="UTY251" s="383"/>
      <c r="UTZ251" s="383"/>
      <c r="UUA251" s="383"/>
      <c r="UUB251" s="383"/>
      <c r="UUC251" s="383"/>
      <c r="UUD251" s="383"/>
      <c r="UUE251" s="383"/>
      <c r="UUF251" s="383"/>
      <c r="UUG251" s="383"/>
      <c r="UUH251" s="383"/>
      <c r="UUI251" s="383"/>
      <c r="UUJ251" s="383"/>
      <c r="UUK251" s="383"/>
      <c r="UUL251" s="383"/>
      <c r="UUM251" s="383"/>
      <c r="UUN251" s="383"/>
      <c r="UUO251" s="383"/>
      <c r="UUP251" s="383"/>
      <c r="UUQ251" s="383"/>
      <c r="UUR251" s="383"/>
      <c r="UUS251" s="383"/>
      <c r="UUT251" s="383"/>
      <c r="UUU251" s="383"/>
      <c r="UUV251" s="383"/>
      <c r="UUW251" s="383"/>
      <c r="UUX251" s="383"/>
      <c r="UUY251" s="383"/>
      <c r="UUZ251" s="383"/>
      <c r="UVA251" s="383"/>
      <c r="UVB251" s="383"/>
      <c r="UVC251" s="383"/>
      <c r="UVD251" s="383"/>
      <c r="UVE251" s="383"/>
      <c r="UVF251" s="383"/>
      <c r="UVG251" s="383"/>
      <c r="UVH251" s="383"/>
      <c r="UVI251" s="383"/>
      <c r="UVJ251" s="383"/>
      <c r="UVK251" s="383"/>
      <c r="UVL251" s="383"/>
      <c r="UVM251" s="383"/>
      <c r="UVN251" s="383"/>
      <c r="UVO251" s="383"/>
      <c r="UVP251" s="383"/>
      <c r="UVQ251" s="383"/>
      <c r="UVR251" s="383"/>
      <c r="UVS251" s="383"/>
      <c r="UVT251" s="383"/>
      <c r="UVU251" s="383"/>
      <c r="UVV251" s="383"/>
      <c r="UVW251" s="383"/>
      <c r="UVX251" s="383"/>
      <c r="UVY251" s="383"/>
      <c r="UVZ251" s="383"/>
      <c r="UWA251" s="383"/>
      <c r="UWB251" s="383"/>
      <c r="UWC251" s="383"/>
      <c r="UWD251" s="383"/>
      <c r="UWE251" s="383"/>
      <c r="UWF251" s="383"/>
      <c r="UWG251" s="383"/>
      <c r="UWH251" s="383"/>
      <c r="UWI251" s="383"/>
      <c r="UWJ251" s="383"/>
      <c r="UWK251" s="383"/>
      <c r="UWL251" s="383"/>
      <c r="UWM251" s="383"/>
      <c r="UWN251" s="383"/>
      <c r="UWO251" s="383"/>
      <c r="UWP251" s="383"/>
      <c r="UWQ251" s="383"/>
      <c r="UWR251" s="383"/>
      <c r="UWS251" s="383"/>
      <c r="UWT251" s="383"/>
      <c r="UWU251" s="383"/>
      <c r="UWV251" s="383"/>
      <c r="UWW251" s="383"/>
      <c r="UWX251" s="383"/>
      <c r="UWY251" s="383"/>
      <c r="UWZ251" s="383"/>
      <c r="UXA251" s="383"/>
      <c r="UXB251" s="383"/>
      <c r="UXC251" s="383"/>
      <c r="UXD251" s="383"/>
      <c r="UXE251" s="383"/>
      <c r="UXF251" s="383"/>
      <c r="UXG251" s="383"/>
      <c r="UXH251" s="383"/>
      <c r="UXI251" s="383"/>
      <c r="UXJ251" s="383"/>
      <c r="UXK251" s="383"/>
      <c r="UXL251" s="383"/>
      <c r="UXM251" s="383"/>
      <c r="UXN251" s="383"/>
      <c r="UXO251" s="383"/>
      <c r="UXP251" s="383"/>
      <c r="UXQ251" s="383"/>
      <c r="UXR251" s="383"/>
      <c r="UXS251" s="383"/>
      <c r="UXT251" s="383"/>
      <c r="UXU251" s="383"/>
      <c r="UXV251" s="383"/>
      <c r="UXW251" s="383"/>
      <c r="UXX251" s="383"/>
      <c r="UXY251" s="383"/>
      <c r="UXZ251" s="383"/>
      <c r="UYA251" s="383"/>
      <c r="UYB251" s="383"/>
      <c r="UYC251" s="383"/>
      <c r="UYD251" s="383"/>
      <c r="UYE251" s="383"/>
      <c r="UYF251" s="383"/>
      <c r="UYG251" s="383"/>
      <c r="UYH251" s="383"/>
      <c r="UYI251" s="383"/>
      <c r="UYJ251" s="383"/>
      <c r="UYK251" s="383"/>
      <c r="UYL251" s="383"/>
      <c r="UYM251" s="383"/>
      <c r="UYN251" s="383"/>
      <c r="UYO251" s="383"/>
      <c r="UYP251" s="383"/>
      <c r="UYQ251" s="383"/>
      <c r="UYR251" s="383"/>
      <c r="UYS251" s="383"/>
      <c r="UYT251" s="383"/>
      <c r="UYU251" s="383"/>
      <c r="UYV251" s="383"/>
      <c r="UYW251" s="383"/>
      <c r="UYX251" s="383"/>
      <c r="UYY251" s="383"/>
      <c r="UYZ251" s="383"/>
      <c r="UZA251" s="383"/>
      <c r="UZB251" s="383"/>
      <c r="UZC251" s="383"/>
      <c r="UZD251" s="383"/>
      <c r="UZE251" s="383"/>
      <c r="UZF251" s="383"/>
      <c r="UZG251" s="383"/>
      <c r="UZH251" s="383"/>
      <c r="UZI251" s="383"/>
      <c r="UZJ251" s="383"/>
      <c r="UZK251" s="383"/>
      <c r="UZL251" s="383"/>
      <c r="UZM251" s="383"/>
      <c r="UZN251" s="383"/>
      <c r="UZO251" s="383"/>
      <c r="UZP251" s="383"/>
      <c r="UZQ251" s="383"/>
      <c r="UZR251" s="383"/>
      <c r="UZS251" s="383"/>
      <c r="UZT251" s="383"/>
      <c r="UZU251" s="383"/>
      <c r="UZV251" s="383"/>
      <c r="UZW251" s="383"/>
      <c r="UZX251" s="383"/>
      <c r="UZY251" s="383"/>
      <c r="UZZ251" s="383"/>
      <c r="VAA251" s="383"/>
      <c r="VAB251" s="383"/>
      <c r="VAC251" s="383"/>
      <c r="VAD251" s="383"/>
      <c r="VAE251" s="383"/>
      <c r="VAF251" s="383"/>
      <c r="VAG251" s="383"/>
      <c r="VAH251" s="383"/>
      <c r="VAI251" s="383"/>
      <c r="VAJ251" s="383"/>
      <c r="VAK251" s="383"/>
      <c r="VAL251" s="383"/>
      <c r="VAM251" s="383"/>
      <c r="VAN251" s="383"/>
      <c r="VAO251" s="383"/>
      <c r="VAP251" s="383"/>
      <c r="VAQ251" s="383"/>
      <c r="VAR251" s="383"/>
      <c r="VAS251" s="383"/>
      <c r="VAT251" s="383"/>
      <c r="VAU251" s="383"/>
      <c r="VAV251" s="383"/>
      <c r="VAW251" s="383"/>
      <c r="VAX251" s="383"/>
      <c r="VAY251" s="383"/>
      <c r="VAZ251" s="383"/>
      <c r="VBA251" s="383"/>
      <c r="VBB251" s="383"/>
      <c r="VBC251" s="383"/>
      <c r="VBD251" s="383"/>
      <c r="VBE251" s="383"/>
      <c r="VBF251" s="383"/>
      <c r="VBG251" s="383"/>
      <c r="VBH251" s="383"/>
      <c r="VBI251" s="383"/>
      <c r="VBJ251" s="383"/>
      <c r="VBK251" s="383"/>
      <c r="VBL251" s="383"/>
      <c r="VBM251" s="383"/>
      <c r="VBN251" s="383"/>
      <c r="VBO251" s="383"/>
      <c r="VBP251" s="383"/>
      <c r="VBQ251" s="383"/>
      <c r="VBR251" s="383"/>
      <c r="VBS251" s="383"/>
      <c r="VBT251" s="383"/>
      <c r="VBU251" s="383"/>
      <c r="VBV251" s="383"/>
      <c r="VBW251" s="383"/>
      <c r="VBX251" s="383"/>
      <c r="VBY251" s="383"/>
      <c r="VBZ251" s="383"/>
      <c r="VCA251" s="383"/>
      <c r="VCB251" s="383"/>
      <c r="VCC251" s="383"/>
      <c r="VCD251" s="383"/>
      <c r="VCE251" s="383"/>
      <c r="VCF251" s="383"/>
      <c r="VCG251" s="383"/>
      <c r="VCH251" s="383"/>
      <c r="VCI251" s="383"/>
      <c r="VCJ251" s="383"/>
      <c r="VCK251" s="383"/>
      <c r="VCL251" s="383"/>
      <c r="VCM251" s="383"/>
      <c r="VCN251" s="383"/>
      <c r="VCO251" s="383"/>
      <c r="VCP251" s="383"/>
      <c r="VCQ251" s="383"/>
      <c r="VCR251" s="383"/>
      <c r="VCS251" s="383"/>
      <c r="VCT251" s="383"/>
      <c r="VCU251" s="383"/>
      <c r="VCV251" s="383"/>
      <c r="VCW251" s="383"/>
      <c r="VCX251" s="383"/>
      <c r="VCY251" s="383"/>
      <c r="VCZ251" s="383"/>
      <c r="VDA251" s="383"/>
      <c r="VDB251" s="383"/>
      <c r="VDC251" s="383"/>
      <c r="VDD251" s="383"/>
      <c r="VDE251" s="383"/>
      <c r="VDF251" s="383"/>
      <c r="VDG251" s="383"/>
      <c r="VDH251" s="383"/>
      <c r="VDI251" s="383"/>
      <c r="VDJ251" s="383"/>
      <c r="VDK251" s="383"/>
      <c r="VDL251" s="383"/>
      <c r="VDM251" s="383"/>
      <c r="VDN251" s="383"/>
      <c r="VDO251" s="383"/>
      <c r="VDP251" s="383"/>
      <c r="VDQ251" s="383"/>
      <c r="VDR251" s="383"/>
      <c r="VDS251" s="383"/>
      <c r="VDT251" s="383"/>
      <c r="VDU251" s="383"/>
      <c r="VDV251" s="383"/>
      <c r="VDW251" s="383"/>
      <c r="VDX251" s="383"/>
      <c r="VDY251" s="383"/>
      <c r="VDZ251" s="383"/>
      <c r="VEA251" s="383"/>
      <c r="VEB251" s="383"/>
      <c r="VEC251" s="383"/>
      <c r="VED251" s="383"/>
      <c r="VEE251" s="383"/>
      <c r="VEF251" s="383"/>
      <c r="VEG251" s="383"/>
      <c r="VEH251" s="383"/>
      <c r="VEI251" s="383"/>
      <c r="VEJ251" s="383"/>
      <c r="VEK251" s="383"/>
      <c r="VEL251" s="383"/>
      <c r="VEM251" s="383"/>
      <c r="VEN251" s="383"/>
      <c r="VEO251" s="383"/>
      <c r="VEP251" s="383"/>
      <c r="VEQ251" s="383"/>
      <c r="VER251" s="383"/>
      <c r="VES251" s="383"/>
      <c r="VET251" s="383"/>
      <c r="VEU251" s="383"/>
      <c r="VEV251" s="383"/>
      <c r="VEW251" s="383"/>
      <c r="VEX251" s="383"/>
      <c r="VEY251" s="383"/>
      <c r="VEZ251" s="383"/>
      <c r="VFA251" s="383"/>
      <c r="VFB251" s="383"/>
      <c r="VFC251" s="383"/>
      <c r="VFD251" s="383"/>
      <c r="VFE251" s="383"/>
      <c r="VFF251" s="383"/>
      <c r="VFG251" s="383"/>
      <c r="VFH251" s="383"/>
      <c r="VFI251" s="383"/>
      <c r="VFJ251" s="383"/>
      <c r="VFK251" s="383"/>
      <c r="VFL251" s="383"/>
      <c r="VFM251" s="383"/>
      <c r="VFN251" s="383"/>
      <c r="VFO251" s="383"/>
      <c r="VFP251" s="383"/>
      <c r="VFQ251" s="383"/>
      <c r="VFR251" s="383"/>
      <c r="VFS251" s="383"/>
      <c r="VFT251" s="383"/>
      <c r="VFU251" s="383"/>
      <c r="VFV251" s="383"/>
      <c r="VFW251" s="383"/>
      <c r="VFX251" s="383"/>
      <c r="VFY251" s="383"/>
      <c r="VFZ251" s="383"/>
      <c r="VGA251" s="383"/>
      <c r="VGB251" s="383"/>
      <c r="VGC251" s="383"/>
      <c r="VGD251" s="383"/>
      <c r="VGE251" s="383"/>
      <c r="VGF251" s="383"/>
      <c r="VGG251" s="383"/>
      <c r="VGH251" s="383"/>
      <c r="VGI251" s="383"/>
      <c r="VGJ251" s="383"/>
      <c r="VGK251" s="383"/>
      <c r="VGL251" s="383"/>
      <c r="VGM251" s="383"/>
      <c r="VGN251" s="383"/>
      <c r="VGO251" s="383"/>
      <c r="VGP251" s="383"/>
      <c r="VGQ251" s="383"/>
      <c r="VGR251" s="383"/>
      <c r="VGS251" s="383"/>
      <c r="VGT251" s="383"/>
      <c r="VGU251" s="383"/>
      <c r="VGV251" s="383"/>
      <c r="VGW251" s="383"/>
      <c r="VGX251" s="383"/>
      <c r="VGY251" s="383"/>
      <c r="VGZ251" s="383"/>
      <c r="VHA251" s="383"/>
      <c r="VHB251" s="383"/>
      <c r="VHC251" s="383"/>
      <c r="VHD251" s="383"/>
      <c r="VHE251" s="383"/>
      <c r="VHF251" s="383"/>
      <c r="VHG251" s="383"/>
      <c r="VHH251" s="383"/>
      <c r="VHI251" s="383"/>
      <c r="VHJ251" s="383"/>
      <c r="VHK251" s="383"/>
      <c r="VHL251" s="383"/>
      <c r="VHM251" s="383"/>
      <c r="VHN251" s="383"/>
      <c r="VHO251" s="383"/>
      <c r="VHP251" s="383"/>
      <c r="VHQ251" s="383"/>
      <c r="VHR251" s="383"/>
      <c r="VHS251" s="383"/>
      <c r="VHT251" s="383"/>
      <c r="VHU251" s="383"/>
      <c r="VHV251" s="383"/>
      <c r="VHW251" s="383"/>
      <c r="VHX251" s="383"/>
      <c r="VHY251" s="383"/>
      <c r="VHZ251" s="383"/>
      <c r="VIA251" s="383"/>
      <c r="VIB251" s="383"/>
      <c r="VIC251" s="383"/>
      <c r="VID251" s="383"/>
      <c r="VIE251" s="383"/>
      <c r="VIF251" s="383"/>
      <c r="VIG251" s="383"/>
      <c r="VIH251" s="383"/>
      <c r="VII251" s="383"/>
      <c r="VIJ251" s="383"/>
      <c r="VIK251" s="383"/>
      <c r="VIL251" s="383"/>
      <c r="VIM251" s="383"/>
      <c r="VIN251" s="383"/>
      <c r="VIO251" s="383"/>
      <c r="VIP251" s="383"/>
      <c r="VIQ251" s="383"/>
      <c r="VIR251" s="383"/>
      <c r="VIS251" s="383"/>
      <c r="VIT251" s="383"/>
      <c r="VIU251" s="383"/>
      <c r="VIV251" s="383"/>
      <c r="VIW251" s="383"/>
      <c r="VIX251" s="383"/>
      <c r="VIY251" s="383"/>
      <c r="VIZ251" s="383"/>
      <c r="VJA251" s="383"/>
      <c r="VJB251" s="383"/>
      <c r="VJC251" s="383"/>
      <c r="VJD251" s="383"/>
      <c r="VJE251" s="383"/>
      <c r="VJF251" s="383"/>
      <c r="VJG251" s="383"/>
      <c r="VJH251" s="383"/>
      <c r="VJI251" s="383"/>
      <c r="VJJ251" s="383"/>
      <c r="VJK251" s="383"/>
      <c r="VJL251" s="383"/>
      <c r="VJM251" s="383"/>
      <c r="VJN251" s="383"/>
      <c r="VJO251" s="383"/>
      <c r="VJP251" s="383"/>
      <c r="VJQ251" s="383"/>
      <c r="VJR251" s="383"/>
      <c r="VJS251" s="383"/>
      <c r="VJT251" s="383"/>
      <c r="VJU251" s="383"/>
      <c r="VJV251" s="383"/>
      <c r="VJW251" s="383"/>
      <c r="VJX251" s="383"/>
      <c r="VJY251" s="383"/>
      <c r="VJZ251" s="383"/>
      <c r="VKA251" s="383"/>
      <c r="VKB251" s="383"/>
      <c r="VKC251" s="383"/>
      <c r="VKD251" s="383"/>
      <c r="VKE251" s="383"/>
      <c r="VKF251" s="383"/>
      <c r="VKG251" s="383"/>
      <c r="VKH251" s="383"/>
      <c r="VKI251" s="383"/>
      <c r="VKJ251" s="383"/>
      <c r="VKK251" s="383"/>
      <c r="VKL251" s="383"/>
      <c r="VKM251" s="383"/>
      <c r="VKN251" s="383"/>
      <c r="VKO251" s="383"/>
      <c r="VKP251" s="383"/>
      <c r="VKQ251" s="383"/>
      <c r="VKR251" s="383"/>
      <c r="VKS251" s="383"/>
      <c r="VKT251" s="383"/>
      <c r="VKU251" s="383"/>
      <c r="VKV251" s="383"/>
      <c r="VKW251" s="383"/>
      <c r="VKX251" s="383"/>
      <c r="VKY251" s="383"/>
      <c r="VKZ251" s="383"/>
      <c r="VLA251" s="383"/>
      <c r="VLB251" s="383"/>
      <c r="VLC251" s="383"/>
      <c r="VLD251" s="383"/>
      <c r="VLE251" s="383"/>
      <c r="VLF251" s="383"/>
      <c r="VLG251" s="383"/>
      <c r="VLH251" s="383"/>
      <c r="VLI251" s="383"/>
      <c r="VLJ251" s="383"/>
      <c r="VLK251" s="383"/>
      <c r="VLL251" s="383"/>
      <c r="VLM251" s="383"/>
      <c r="VLN251" s="383"/>
      <c r="VLO251" s="383"/>
      <c r="VLP251" s="383"/>
      <c r="VLQ251" s="383"/>
      <c r="VLR251" s="383"/>
      <c r="VLS251" s="383"/>
      <c r="VLT251" s="383"/>
      <c r="VLU251" s="383"/>
      <c r="VLV251" s="383"/>
      <c r="VLW251" s="383"/>
      <c r="VLX251" s="383"/>
      <c r="VLY251" s="383"/>
      <c r="VLZ251" s="383"/>
      <c r="VMA251" s="383"/>
      <c r="VMB251" s="383"/>
      <c r="VMC251" s="383"/>
      <c r="VMD251" s="383"/>
      <c r="VME251" s="383"/>
      <c r="VMF251" s="383"/>
      <c r="VMG251" s="383"/>
      <c r="VMH251" s="383"/>
      <c r="VMI251" s="383"/>
      <c r="VMJ251" s="383"/>
      <c r="VMK251" s="383"/>
      <c r="VML251" s="383"/>
      <c r="VMM251" s="383"/>
      <c r="VMN251" s="383"/>
      <c r="VMO251" s="383"/>
      <c r="VMP251" s="383"/>
      <c r="VMQ251" s="383"/>
      <c r="VMR251" s="383"/>
      <c r="VMS251" s="383"/>
      <c r="VMT251" s="383"/>
      <c r="VMU251" s="383"/>
      <c r="VMV251" s="383"/>
      <c r="VMW251" s="383"/>
      <c r="VMX251" s="383"/>
      <c r="VMY251" s="383"/>
      <c r="VMZ251" s="383"/>
      <c r="VNA251" s="383"/>
      <c r="VNB251" s="383"/>
      <c r="VNC251" s="383"/>
      <c r="VND251" s="383"/>
      <c r="VNE251" s="383"/>
      <c r="VNF251" s="383"/>
      <c r="VNG251" s="383"/>
      <c r="VNH251" s="383"/>
      <c r="VNI251" s="383"/>
      <c r="VNJ251" s="383"/>
      <c r="VNK251" s="383"/>
      <c r="VNL251" s="383"/>
      <c r="VNM251" s="383"/>
      <c r="VNN251" s="383"/>
      <c r="VNO251" s="383"/>
      <c r="VNP251" s="383"/>
      <c r="VNQ251" s="383"/>
      <c r="VNR251" s="383"/>
      <c r="VNS251" s="383"/>
      <c r="VNT251" s="383"/>
      <c r="VNU251" s="383"/>
      <c r="VNV251" s="383"/>
      <c r="VNW251" s="383"/>
      <c r="VNX251" s="383"/>
      <c r="VNY251" s="383"/>
      <c r="VNZ251" s="383"/>
      <c r="VOA251" s="383"/>
      <c r="VOB251" s="383"/>
      <c r="VOC251" s="383"/>
      <c r="VOD251" s="383"/>
      <c r="VOE251" s="383"/>
      <c r="VOF251" s="383"/>
      <c r="VOG251" s="383"/>
      <c r="VOH251" s="383"/>
      <c r="VOI251" s="383"/>
      <c r="VOJ251" s="383"/>
      <c r="VOK251" s="383"/>
      <c r="VOL251" s="383"/>
      <c r="VOM251" s="383"/>
      <c r="VON251" s="383"/>
      <c r="VOO251" s="383"/>
      <c r="VOP251" s="383"/>
      <c r="VOQ251" s="383"/>
      <c r="VOR251" s="383"/>
      <c r="VOS251" s="383"/>
      <c r="VOT251" s="383"/>
      <c r="VOU251" s="383"/>
      <c r="VOV251" s="383"/>
      <c r="VOW251" s="383"/>
      <c r="VOX251" s="383"/>
      <c r="VOY251" s="383"/>
      <c r="VOZ251" s="383"/>
      <c r="VPA251" s="383"/>
      <c r="VPB251" s="383"/>
      <c r="VPC251" s="383"/>
      <c r="VPD251" s="383"/>
      <c r="VPE251" s="383"/>
      <c r="VPF251" s="383"/>
      <c r="VPG251" s="383"/>
      <c r="VPH251" s="383"/>
      <c r="VPI251" s="383"/>
      <c r="VPJ251" s="383"/>
      <c r="VPK251" s="383"/>
      <c r="VPL251" s="383"/>
      <c r="VPM251" s="383"/>
      <c r="VPN251" s="383"/>
      <c r="VPO251" s="383"/>
      <c r="VPP251" s="383"/>
      <c r="VPQ251" s="383"/>
      <c r="VPR251" s="383"/>
      <c r="VPS251" s="383"/>
      <c r="VPT251" s="383"/>
      <c r="VPU251" s="383"/>
      <c r="VPV251" s="383"/>
      <c r="VPW251" s="383"/>
      <c r="VPX251" s="383"/>
      <c r="VPY251" s="383"/>
      <c r="VPZ251" s="383"/>
      <c r="VQA251" s="383"/>
      <c r="VQB251" s="383"/>
      <c r="VQC251" s="383"/>
      <c r="VQD251" s="383"/>
      <c r="VQE251" s="383"/>
      <c r="VQF251" s="383"/>
      <c r="VQG251" s="383"/>
      <c r="VQH251" s="383"/>
      <c r="VQI251" s="383"/>
      <c r="VQJ251" s="383"/>
      <c r="VQK251" s="383"/>
      <c r="VQL251" s="383"/>
      <c r="VQM251" s="383"/>
      <c r="VQN251" s="383"/>
      <c r="VQO251" s="383"/>
      <c r="VQP251" s="383"/>
      <c r="VQQ251" s="383"/>
      <c r="VQR251" s="383"/>
      <c r="VQS251" s="383"/>
      <c r="VQT251" s="383"/>
      <c r="VQU251" s="383"/>
      <c r="VQV251" s="383"/>
      <c r="VQW251" s="383"/>
      <c r="VQX251" s="383"/>
      <c r="VQY251" s="383"/>
      <c r="VQZ251" s="383"/>
      <c r="VRA251" s="383"/>
      <c r="VRB251" s="383"/>
      <c r="VRC251" s="383"/>
      <c r="VRD251" s="383"/>
      <c r="VRE251" s="383"/>
      <c r="VRF251" s="383"/>
      <c r="VRG251" s="383"/>
      <c r="VRH251" s="383"/>
      <c r="VRI251" s="383"/>
      <c r="VRJ251" s="383"/>
      <c r="VRK251" s="383"/>
      <c r="VRL251" s="383"/>
      <c r="VRM251" s="383"/>
      <c r="VRN251" s="383"/>
      <c r="VRO251" s="383"/>
      <c r="VRP251" s="383"/>
      <c r="VRQ251" s="383"/>
      <c r="VRR251" s="383"/>
      <c r="VRS251" s="383"/>
      <c r="VRT251" s="383"/>
      <c r="VRU251" s="383"/>
      <c r="VRV251" s="383"/>
      <c r="VRW251" s="383"/>
      <c r="VRX251" s="383"/>
      <c r="VRY251" s="383"/>
      <c r="VRZ251" s="383"/>
      <c r="VSA251" s="383"/>
      <c r="VSB251" s="383"/>
      <c r="VSC251" s="383"/>
      <c r="VSD251" s="383"/>
      <c r="VSE251" s="383"/>
      <c r="VSF251" s="383"/>
      <c r="VSG251" s="383"/>
      <c r="VSH251" s="383"/>
      <c r="VSI251" s="383"/>
      <c r="VSJ251" s="383"/>
      <c r="VSK251" s="383"/>
      <c r="VSL251" s="383"/>
      <c r="VSM251" s="383"/>
      <c r="VSN251" s="383"/>
      <c r="VSO251" s="383"/>
      <c r="VSP251" s="383"/>
      <c r="VSQ251" s="383"/>
      <c r="VSR251" s="383"/>
      <c r="VSS251" s="383"/>
      <c r="VST251" s="383"/>
      <c r="VSU251" s="383"/>
      <c r="VSV251" s="383"/>
      <c r="VSW251" s="383"/>
      <c r="VSX251" s="383"/>
      <c r="VSY251" s="383"/>
      <c r="VSZ251" s="383"/>
      <c r="VTA251" s="383"/>
      <c r="VTB251" s="383"/>
      <c r="VTC251" s="383"/>
      <c r="VTD251" s="383"/>
      <c r="VTE251" s="383"/>
      <c r="VTF251" s="383"/>
      <c r="VTG251" s="383"/>
      <c r="VTH251" s="383"/>
      <c r="VTI251" s="383"/>
      <c r="VTJ251" s="383"/>
      <c r="VTK251" s="383"/>
      <c r="VTL251" s="383"/>
      <c r="VTM251" s="383"/>
      <c r="VTN251" s="383"/>
      <c r="VTO251" s="383"/>
      <c r="VTP251" s="383"/>
      <c r="VTQ251" s="383"/>
      <c r="VTR251" s="383"/>
      <c r="VTS251" s="383"/>
      <c r="VTT251" s="383"/>
      <c r="VTU251" s="383"/>
      <c r="VTV251" s="383"/>
      <c r="VTW251" s="383"/>
      <c r="VTX251" s="383"/>
      <c r="VTY251" s="383"/>
      <c r="VTZ251" s="383"/>
      <c r="VUA251" s="383"/>
      <c r="VUB251" s="383"/>
      <c r="VUC251" s="383"/>
      <c r="VUD251" s="383"/>
      <c r="VUE251" s="383"/>
      <c r="VUF251" s="383"/>
      <c r="VUG251" s="383"/>
      <c r="VUH251" s="383"/>
      <c r="VUI251" s="383"/>
      <c r="VUJ251" s="383"/>
      <c r="VUK251" s="383"/>
      <c r="VUL251" s="383"/>
      <c r="VUM251" s="383"/>
      <c r="VUN251" s="383"/>
      <c r="VUO251" s="383"/>
      <c r="VUP251" s="383"/>
      <c r="VUQ251" s="383"/>
      <c r="VUR251" s="383"/>
      <c r="VUS251" s="383"/>
      <c r="VUT251" s="383"/>
      <c r="VUU251" s="383"/>
      <c r="VUV251" s="383"/>
      <c r="VUW251" s="383"/>
      <c r="VUX251" s="383"/>
      <c r="VUY251" s="383"/>
      <c r="VUZ251" s="383"/>
      <c r="VVA251" s="383"/>
      <c r="VVB251" s="383"/>
      <c r="VVC251" s="383"/>
      <c r="VVD251" s="383"/>
      <c r="VVE251" s="383"/>
      <c r="VVF251" s="383"/>
      <c r="VVG251" s="383"/>
      <c r="VVH251" s="383"/>
      <c r="VVI251" s="383"/>
      <c r="VVJ251" s="383"/>
      <c r="VVK251" s="383"/>
      <c r="VVL251" s="383"/>
      <c r="VVM251" s="383"/>
      <c r="VVN251" s="383"/>
      <c r="VVO251" s="383"/>
      <c r="VVP251" s="383"/>
      <c r="VVQ251" s="383"/>
      <c r="VVR251" s="383"/>
      <c r="VVS251" s="383"/>
      <c r="VVT251" s="383"/>
      <c r="VVU251" s="383"/>
      <c r="VVV251" s="383"/>
      <c r="VVW251" s="383"/>
      <c r="VVX251" s="383"/>
      <c r="VVY251" s="383"/>
      <c r="VVZ251" s="383"/>
      <c r="VWA251" s="383"/>
      <c r="VWB251" s="383"/>
      <c r="VWC251" s="383"/>
      <c r="VWD251" s="383"/>
      <c r="VWE251" s="383"/>
      <c r="VWF251" s="383"/>
      <c r="VWG251" s="383"/>
      <c r="VWH251" s="383"/>
      <c r="VWI251" s="383"/>
      <c r="VWJ251" s="383"/>
      <c r="VWK251" s="383"/>
      <c r="VWL251" s="383"/>
      <c r="VWM251" s="383"/>
      <c r="VWN251" s="383"/>
      <c r="VWO251" s="383"/>
      <c r="VWP251" s="383"/>
      <c r="VWQ251" s="383"/>
      <c r="VWR251" s="383"/>
      <c r="VWS251" s="383"/>
      <c r="VWT251" s="383"/>
      <c r="VWU251" s="383"/>
      <c r="VWV251" s="383"/>
      <c r="VWW251" s="383"/>
      <c r="VWX251" s="383"/>
      <c r="VWY251" s="383"/>
      <c r="VWZ251" s="383"/>
      <c r="VXA251" s="383"/>
      <c r="VXB251" s="383"/>
      <c r="VXC251" s="383"/>
      <c r="VXD251" s="383"/>
      <c r="VXE251" s="383"/>
      <c r="VXF251" s="383"/>
      <c r="VXG251" s="383"/>
      <c r="VXH251" s="383"/>
      <c r="VXI251" s="383"/>
      <c r="VXJ251" s="383"/>
      <c r="VXK251" s="383"/>
      <c r="VXL251" s="383"/>
      <c r="VXM251" s="383"/>
      <c r="VXN251" s="383"/>
      <c r="VXO251" s="383"/>
      <c r="VXP251" s="383"/>
      <c r="VXQ251" s="383"/>
      <c r="VXR251" s="383"/>
      <c r="VXS251" s="383"/>
      <c r="VXT251" s="383"/>
      <c r="VXU251" s="383"/>
      <c r="VXV251" s="383"/>
      <c r="VXW251" s="383"/>
      <c r="VXX251" s="383"/>
      <c r="VXY251" s="383"/>
      <c r="VXZ251" s="383"/>
      <c r="VYA251" s="383"/>
      <c r="VYB251" s="383"/>
      <c r="VYC251" s="383"/>
      <c r="VYD251" s="383"/>
      <c r="VYE251" s="383"/>
      <c r="VYF251" s="383"/>
      <c r="VYG251" s="383"/>
      <c r="VYH251" s="383"/>
      <c r="VYI251" s="383"/>
      <c r="VYJ251" s="383"/>
      <c r="VYK251" s="383"/>
      <c r="VYL251" s="383"/>
      <c r="VYM251" s="383"/>
      <c r="VYN251" s="383"/>
      <c r="VYO251" s="383"/>
      <c r="VYP251" s="383"/>
      <c r="VYQ251" s="383"/>
      <c r="VYR251" s="383"/>
      <c r="VYS251" s="383"/>
      <c r="VYT251" s="383"/>
      <c r="VYU251" s="383"/>
      <c r="VYV251" s="383"/>
      <c r="VYW251" s="383"/>
      <c r="VYX251" s="383"/>
      <c r="VYY251" s="383"/>
      <c r="VYZ251" s="383"/>
      <c r="VZA251" s="383"/>
      <c r="VZB251" s="383"/>
      <c r="VZC251" s="383"/>
      <c r="VZD251" s="383"/>
      <c r="VZE251" s="383"/>
      <c r="VZF251" s="383"/>
      <c r="VZG251" s="383"/>
      <c r="VZH251" s="383"/>
      <c r="VZI251" s="383"/>
      <c r="VZJ251" s="383"/>
      <c r="VZK251" s="383"/>
      <c r="VZL251" s="383"/>
      <c r="VZM251" s="383"/>
      <c r="VZN251" s="383"/>
      <c r="VZO251" s="383"/>
      <c r="VZP251" s="383"/>
      <c r="VZQ251" s="383"/>
      <c r="VZR251" s="383"/>
      <c r="VZS251" s="383"/>
      <c r="VZT251" s="383"/>
      <c r="VZU251" s="383"/>
      <c r="VZV251" s="383"/>
      <c r="VZW251" s="383"/>
      <c r="VZX251" s="383"/>
      <c r="VZY251" s="383"/>
      <c r="VZZ251" s="383"/>
      <c r="WAA251" s="383"/>
      <c r="WAB251" s="383"/>
      <c r="WAC251" s="383"/>
      <c r="WAD251" s="383"/>
      <c r="WAE251" s="383"/>
      <c r="WAF251" s="383"/>
      <c r="WAG251" s="383"/>
      <c r="WAH251" s="383"/>
      <c r="WAI251" s="383"/>
      <c r="WAJ251" s="383"/>
      <c r="WAK251" s="383"/>
      <c r="WAL251" s="383"/>
      <c r="WAM251" s="383"/>
      <c r="WAN251" s="383"/>
      <c r="WAO251" s="383"/>
      <c r="WAP251" s="383"/>
      <c r="WAQ251" s="383"/>
      <c r="WAR251" s="383"/>
      <c r="WAS251" s="383"/>
      <c r="WAT251" s="383"/>
      <c r="WAU251" s="383"/>
      <c r="WAV251" s="383"/>
      <c r="WAW251" s="383"/>
      <c r="WAX251" s="383"/>
      <c r="WAY251" s="383"/>
      <c r="WAZ251" s="383"/>
      <c r="WBA251" s="383"/>
      <c r="WBB251" s="383"/>
      <c r="WBC251" s="383"/>
      <c r="WBD251" s="383"/>
      <c r="WBE251" s="383"/>
      <c r="WBF251" s="383"/>
      <c r="WBG251" s="383"/>
      <c r="WBH251" s="383"/>
      <c r="WBI251" s="383"/>
      <c r="WBJ251" s="383"/>
      <c r="WBK251" s="383"/>
      <c r="WBL251" s="383"/>
      <c r="WBM251" s="383"/>
      <c r="WBN251" s="383"/>
      <c r="WBO251" s="383"/>
      <c r="WBP251" s="383"/>
      <c r="WBQ251" s="383"/>
      <c r="WBR251" s="383"/>
      <c r="WBS251" s="383"/>
      <c r="WBT251" s="383"/>
      <c r="WBU251" s="383"/>
      <c r="WBV251" s="383"/>
      <c r="WBW251" s="383"/>
      <c r="WBX251" s="383"/>
      <c r="WBY251" s="383"/>
      <c r="WBZ251" s="383"/>
      <c r="WCA251" s="383"/>
      <c r="WCB251" s="383"/>
      <c r="WCC251" s="383"/>
      <c r="WCD251" s="383"/>
      <c r="WCE251" s="383"/>
      <c r="WCF251" s="383"/>
      <c r="WCG251" s="383"/>
      <c r="WCH251" s="383"/>
      <c r="WCI251" s="383"/>
      <c r="WCJ251" s="383"/>
      <c r="WCK251" s="383"/>
      <c r="WCL251" s="383"/>
      <c r="WCM251" s="383"/>
      <c r="WCN251" s="383"/>
      <c r="WCO251" s="383"/>
      <c r="WCP251" s="383"/>
      <c r="WCQ251" s="383"/>
      <c r="WCR251" s="383"/>
      <c r="WCS251" s="383"/>
      <c r="WCT251" s="383"/>
      <c r="WCU251" s="383"/>
      <c r="WCV251" s="383"/>
      <c r="WCW251" s="383"/>
      <c r="WCX251" s="383"/>
      <c r="WCY251" s="383"/>
      <c r="WCZ251" s="383"/>
      <c r="WDA251" s="383"/>
      <c r="WDB251" s="383"/>
      <c r="WDC251" s="383"/>
      <c r="WDD251" s="383"/>
      <c r="WDE251" s="383"/>
      <c r="WDF251" s="383"/>
      <c r="WDG251" s="383"/>
      <c r="WDH251" s="383"/>
      <c r="WDI251" s="383"/>
      <c r="WDJ251" s="383"/>
      <c r="WDK251" s="383"/>
      <c r="WDL251" s="383"/>
      <c r="WDM251" s="383"/>
      <c r="WDN251" s="383"/>
      <c r="WDO251" s="383"/>
      <c r="WDP251" s="383"/>
      <c r="WDQ251" s="383"/>
      <c r="WDR251" s="383"/>
      <c r="WDS251" s="383"/>
      <c r="WDT251" s="383"/>
      <c r="WDU251" s="383"/>
      <c r="WDV251" s="383"/>
      <c r="WDW251" s="383"/>
      <c r="WDX251" s="383"/>
      <c r="WDY251" s="383"/>
      <c r="WDZ251" s="383"/>
      <c r="WEA251" s="383"/>
      <c r="WEB251" s="383"/>
      <c r="WEC251" s="383"/>
      <c r="WED251" s="383"/>
      <c r="WEE251" s="383"/>
      <c r="WEF251" s="383"/>
      <c r="WEG251" s="383"/>
      <c r="WEH251" s="383"/>
      <c r="WEI251" s="383"/>
      <c r="WEJ251" s="383"/>
      <c r="WEK251" s="383"/>
      <c r="WEL251" s="383"/>
      <c r="WEM251" s="383"/>
      <c r="WEN251" s="383"/>
      <c r="WEO251" s="383"/>
      <c r="WEP251" s="383"/>
      <c r="WEQ251" s="383"/>
      <c r="WER251" s="383"/>
      <c r="WES251" s="383"/>
      <c r="WET251" s="383"/>
      <c r="WEU251" s="383"/>
      <c r="WEV251" s="383"/>
      <c r="WEW251" s="383"/>
      <c r="WEX251" s="383"/>
      <c r="WEY251" s="383"/>
      <c r="WEZ251" s="383"/>
      <c r="WFA251" s="383"/>
      <c r="WFB251" s="383"/>
      <c r="WFC251" s="383"/>
      <c r="WFD251" s="383"/>
      <c r="WFE251" s="383"/>
      <c r="WFF251" s="383"/>
      <c r="WFG251" s="383"/>
      <c r="WFH251" s="383"/>
      <c r="WFI251" s="383"/>
      <c r="WFJ251" s="383"/>
      <c r="WFK251" s="383"/>
      <c r="WFL251" s="383"/>
      <c r="WFM251" s="383"/>
      <c r="WFN251" s="383"/>
      <c r="WFO251" s="383"/>
      <c r="WFP251" s="383"/>
      <c r="WFQ251" s="383"/>
      <c r="WFR251" s="383"/>
      <c r="WFS251" s="383"/>
      <c r="WFT251" s="383"/>
      <c r="WFU251" s="383"/>
      <c r="WFV251" s="383"/>
      <c r="WFW251" s="383"/>
      <c r="WFX251" s="383"/>
      <c r="WFY251" s="383"/>
      <c r="WFZ251" s="383"/>
      <c r="WGA251" s="383"/>
      <c r="WGB251" s="383"/>
      <c r="WGC251" s="383"/>
      <c r="WGD251" s="383"/>
      <c r="WGE251" s="383"/>
      <c r="WGF251" s="383"/>
      <c r="WGG251" s="383"/>
      <c r="WGH251" s="383"/>
      <c r="WGI251" s="383"/>
      <c r="WGJ251" s="383"/>
      <c r="WGK251" s="383"/>
      <c r="WGL251" s="383"/>
      <c r="WGM251" s="383"/>
      <c r="WGN251" s="383"/>
      <c r="WGO251" s="383"/>
      <c r="WGP251" s="383"/>
      <c r="WGQ251" s="383"/>
      <c r="WGR251" s="383"/>
      <c r="WGS251" s="383"/>
      <c r="WGT251" s="383"/>
      <c r="WGU251" s="383"/>
      <c r="WGV251" s="383"/>
      <c r="WGW251" s="383"/>
      <c r="WGX251" s="383"/>
      <c r="WGY251" s="383"/>
      <c r="WGZ251" s="383"/>
      <c r="WHA251" s="383"/>
      <c r="WHB251" s="383"/>
      <c r="WHC251" s="383"/>
      <c r="WHD251" s="383"/>
      <c r="WHE251" s="383"/>
      <c r="WHF251" s="383"/>
      <c r="WHG251" s="383"/>
      <c r="WHH251" s="383"/>
      <c r="WHI251" s="383"/>
      <c r="WHJ251" s="383"/>
      <c r="WHK251" s="383"/>
      <c r="WHL251" s="383"/>
      <c r="WHM251" s="383"/>
      <c r="WHN251" s="383"/>
      <c r="WHO251" s="383"/>
      <c r="WHP251" s="383"/>
      <c r="WHQ251" s="383"/>
      <c r="WHR251" s="383"/>
      <c r="WHS251" s="383"/>
      <c r="WHT251" s="383"/>
      <c r="WHU251" s="383"/>
      <c r="WHV251" s="383"/>
      <c r="WHW251" s="383"/>
      <c r="WHX251" s="383"/>
      <c r="WHY251" s="383"/>
      <c r="WHZ251" s="383"/>
      <c r="WIA251" s="383"/>
      <c r="WIB251" s="383"/>
      <c r="WIC251" s="383"/>
      <c r="WID251" s="383"/>
      <c r="WIE251" s="383"/>
      <c r="WIF251" s="383"/>
      <c r="WIG251" s="383"/>
      <c r="WIH251" s="383"/>
      <c r="WII251" s="383"/>
      <c r="WIJ251" s="383"/>
      <c r="WIK251" s="383"/>
      <c r="WIL251" s="383"/>
      <c r="WIM251" s="383"/>
      <c r="WIN251" s="383"/>
      <c r="WIO251" s="383"/>
      <c r="WIP251" s="383"/>
      <c r="WIQ251" s="383"/>
      <c r="WIR251" s="383"/>
      <c r="WIS251" s="383"/>
      <c r="WIT251" s="383"/>
      <c r="WIU251" s="383"/>
      <c r="WIV251" s="383"/>
      <c r="WIW251" s="383"/>
      <c r="WIX251" s="383"/>
      <c r="WIY251" s="383"/>
      <c r="WIZ251" s="383"/>
      <c r="WJA251" s="383"/>
      <c r="WJB251" s="383"/>
      <c r="WJC251" s="383"/>
      <c r="WJD251" s="383"/>
      <c r="WJE251" s="383"/>
      <c r="WJF251" s="383"/>
      <c r="WJG251" s="383"/>
      <c r="WJH251" s="383"/>
      <c r="WJI251" s="383"/>
      <c r="WJJ251" s="383"/>
      <c r="WJK251" s="383"/>
      <c r="WJL251" s="383"/>
      <c r="WJM251" s="383"/>
      <c r="WJN251" s="383"/>
      <c r="WJO251" s="383"/>
      <c r="WJP251" s="383"/>
      <c r="WJQ251" s="383"/>
      <c r="WJR251" s="383"/>
      <c r="WJS251" s="383"/>
      <c r="WJT251" s="383"/>
      <c r="WJU251" s="383"/>
      <c r="WJV251" s="383"/>
      <c r="WJW251" s="383"/>
      <c r="WJX251" s="383"/>
      <c r="WJY251" s="383"/>
      <c r="WJZ251" s="383"/>
      <c r="WKA251" s="383"/>
      <c r="WKB251" s="383"/>
      <c r="WKC251" s="383"/>
      <c r="WKD251" s="383"/>
      <c r="WKE251" s="383"/>
      <c r="WKF251" s="383"/>
      <c r="WKG251" s="383"/>
      <c r="WKH251" s="383"/>
      <c r="WKI251" s="383"/>
      <c r="WKJ251" s="383"/>
      <c r="WKK251" s="383"/>
      <c r="WKL251" s="383"/>
      <c r="WKM251" s="383"/>
      <c r="WKN251" s="383"/>
      <c r="WKO251" s="383"/>
      <c r="WKP251" s="383"/>
      <c r="WKQ251" s="383"/>
      <c r="WKR251" s="383"/>
      <c r="WKS251" s="383"/>
      <c r="WKT251" s="383"/>
      <c r="WKU251" s="383"/>
      <c r="WKV251" s="383"/>
      <c r="WKW251" s="383"/>
      <c r="WKX251" s="383"/>
      <c r="WKY251" s="383"/>
      <c r="WKZ251" s="383"/>
      <c r="WLA251" s="383"/>
      <c r="WLB251" s="383"/>
      <c r="WLC251" s="383"/>
      <c r="WLD251" s="383"/>
      <c r="WLE251" s="383"/>
      <c r="WLF251" s="383"/>
      <c r="WLG251" s="383"/>
      <c r="WLH251" s="383"/>
      <c r="WLI251" s="383"/>
      <c r="WLJ251" s="383"/>
      <c r="WLK251" s="383"/>
      <c r="WLL251" s="383"/>
      <c r="WLM251" s="383"/>
      <c r="WLN251" s="383"/>
      <c r="WLO251" s="383"/>
      <c r="WLP251" s="383"/>
      <c r="WLQ251" s="383"/>
      <c r="WLR251" s="383"/>
      <c r="WLS251" s="383"/>
      <c r="WLT251" s="383"/>
      <c r="WLU251" s="383"/>
      <c r="WLV251" s="383"/>
      <c r="WLW251" s="383"/>
      <c r="WLX251" s="383"/>
      <c r="WLY251" s="383"/>
      <c r="WLZ251" s="383"/>
      <c r="WMA251" s="383"/>
      <c r="WMB251" s="383"/>
      <c r="WMC251" s="383"/>
      <c r="WMD251" s="383"/>
      <c r="WME251" s="383"/>
      <c r="WMF251" s="383"/>
      <c r="WMG251" s="383"/>
      <c r="WMH251" s="383"/>
      <c r="WMI251" s="383"/>
      <c r="WMJ251" s="383"/>
      <c r="WMK251" s="383"/>
      <c r="WML251" s="383"/>
      <c r="WMM251" s="383"/>
      <c r="WMN251" s="383"/>
      <c r="WMO251" s="383"/>
      <c r="WMP251" s="383"/>
      <c r="WMQ251" s="383"/>
      <c r="WMR251" s="383"/>
      <c r="WMS251" s="383"/>
      <c r="WMT251" s="383"/>
      <c r="WMU251" s="383"/>
      <c r="WMV251" s="383"/>
      <c r="WMW251" s="383"/>
      <c r="WMX251" s="383"/>
      <c r="WMY251" s="383"/>
      <c r="WMZ251" s="383"/>
      <c r="WNA251" s="383"/>
      <c r="WNB251" s="383"/>
      <c r="WNC251" s="383"/>
      <c r="WND251" s="383"/>
      <c r="WNE251" s="383"/>
      <c r="WNF251" s="383"/>
      <c r="WNG251" s="383"/>
      <c r="WNH251" s="383"/>
      <c r="WNI251" s="383"/>
      <c r="WNJ251" s="383"/>
      <c r="WNK251" s="383"/>
      <c r="WNL251" s="383"/>
      <c r="WNM251" s="383"/>
      <c r="WNN251" s="383"/>
      <c r="WNO251" s="383"/>
      <c r="WNP251" s="383"/>
      <c r="WNQ251" s="383"/>
      <c r="WNR251" s="383"/>
      <c r="WNS251" s="383"/>
      <c r="WNT251" s="383"/>
      <c r="WNU251" s="383"/>
      <c r="WNV251" s="383"/>
      <c r="WNW251" s="383"/>
      <c r="WNX251" s="383"/>
      <c r="WNY251" s="383"/>
      <c r="WNZ251" s="383"/>
      <c r="WOA251" s="383"/>
      <c r="WOB251" s="383"/>
      <c r="WOC251" s="383"/>
      <c r="WOD251" s="383"/>
      <c r="WOE251" s="383"/>
      <c r="WOF251" s="383"/>
      <c r="WOG251" s="383"/>
      <c r="WOH251" s="383"/>
      <c r="WOI251" s="383"/>
      <c r="WOJ251" s="383"/>
      <c r="WOK251" s="383"/>
      <c r="WOL251" s="383"/>
      <c r="WOM251" s="383"/>
      <c r="WON251" s="383"/>
      <c r="WOO251" s="383"/>
      <c r="WOP251" s="383"/>
      <c r="WOQ251" s="383"/>
      <c r="WOR251" s="383"/>
      <c r="WOS251" s="383"/>
      <c r="WOT251" s="383"/>
      <c r="WOU251" s="383"/>
      <c r="WOV251" s="383"/>
      <c r="WOW251" s="383"/>
      <c r="WOX251" s="383"/>
      <c r="WOY251" s="383"/>
      <c r="WOZ251" s="383"/>
      <c r="WPA251" s="383"/>
      <c r="WPB251" s="383"/>
      <c r="WPC251" s="383"/>
      <c r="WPD251" s="383"/>
      <c r="WPE251" s="383"/>
      <c r="WPF251" s="383"/>
      <c r="WPG251" s="383"/>
      <c r="WPH251" s="383"/>
      <c r="WPI251" s="383"/>
      <c r="WPJ251" s="383"/>
      <c r="WPK251" s="383"/>
      <c r="WPL251" s="383"/>
      <c r="WPM251" s="383"/>
      <c r="WPN251" s="383"/>
      <c r="WPO251" s="383"/>
      <c r="WPP251" s="383"/>
      <c r="WPQ251" s="383"/>
      <c r="WPR251" s="383"/>
      <c r="WPS251" s="383"/>
      <c r="WPT251" s="383"/>
      <c r="WPU251" s="383"/>
      <c r="WPV251" s="383"/>
      <c r="WPW251" s="383"/>
      <c r="WPX251" s="383"/>
      <c r="WPY251" s="383"/>
      <c r="WPZ251" s="383"/>
      <c r="WQA251" s="383"/>
      <c r="WQB251" s="383"/>
      <c r="WQC251" s="383"/>
      <c r="WQD251" s="383"/>
      <c r="WQE251" s="383"/>
      <c r="WQF251" s="383"/>
      <c r="WQG251" s="383"/>
      <c r="WQH251" s="383"/>
      <c r="WQI251" s="383"/>
      <c r="WQJ251" s="383"/>
      <c r="WQK251" s="383"/>
      <c r="WQL251" s="383"/>
      <c r="WQM251" s="383"/>
      <c r="WQN251" s="383"/>
      <c r="WQO251" s="383"/>
      <c r="WQP251" s="383"/>
      <c r="WQQ251" s="383"/>
      <c r="WQR251" s="383"/>
      <c r="WQS251" s="383"/>
      <c r="WQT251" s="383"/>
      <c r="WQU251" s="383"/>
      <c r="WQV251" s="383"/>
      <c r="WQW251" s="383"/>
      <c r="WQX251" s="383"/>
      <c r="WQY251" s="383"/>
      <c r="WQZ251" s="383"/>
      <c r="WRA251" s="383"/>
      <c r="WRB251" s="383"/>
      <c r="WRC251" s="383"/>
      <c r="WRD251" s="383"/>
      <c r="WRE251" s="383"/>
      <c r="WRF251" s="383"/>
      <c r="WRG251" s="383"/>
      <c r="WRH251" s="383"/>
      <c r="WRI251" s="383"/>
      <c r="WRJ251" s="383"/>
      <c r="WRK251" s="383"/>
      <c r="WRL251" s="383"/>
      <c r="WRM251" s="383"/>
      <c r="WRN251" s="383"/>
      <c r="WRO251" s="383"/>
      <c r="WRP251" s="383"/>
      <c r="WRQ251" s="383"/>
      <c r="WRR251" s="383"/>
      <c r="WRS251" s="383"/>
      <c r="WRT251" s="383"/>
      <c r="WRU251" s="383"/>
      <c r="WRV251" s="383"/>
      <c r="WRW251" s="383"/>
      <c r="WRX251" s="383"/>
      <c r="WRY251" s="383"/>
      <c r="WRZ251" s="383"/>
      <c r="WSA251" s="383"/>
      <c r="WSB251" s="383"/>
      <c r="WSC251" s="383"/>
      <c r="WSD251" s="383"/>
      <c r="WSE251" s="383"/>
      <c r="WSF251" s="383"/>
      <c r="WSG251" s="383"/>
      <c r="WSH251" s="383"/>
      <c r="WSI251" s="383"/>
      <c r="WSJ251" s="383"/>
      <c r="WSK251" s="383"/>
      <c r="WSL251" s="383"/>
      <c r="WSM251" s="383"/>
      <c r="WSN251" s="383"/>
      <c r="WSO251" s="383"/>
      <c r="WSP251" s="383"/>
      <c r="WSQ251" s="383"/>
      <c r="WSR251" s="383"/>
      <c r="WSS251" s="383"/>
      <c r="WST251" s="383"/>
      <c r="WSU251" s="383"/>
      <c r="WSV251" s="383"/>
      <c r="WSW251" s="383"/>
      <c r="WSX251" s="383"/>
      <c r="WSY251" s="383"/>
      <c r="WSZ251" s="383"/>
      <c r="WTA251" s="383"/>
      <c r="WTB251" s="383"/>
      <c r="WTC251" s="383"/>
      <c r="WTD251" s="383"/>
      <c r="WTE251" s="383"/>
      <c r="WTF251" s="383"/>
      <c r="WTG251" s="383"/>
      <c r="WTH251" s="383"/>
      <c r="WTI251" s="383"/>
      <c r="WTJ251" s="383"/>
      <c r="WTK251" s="383"/>
      <c r="WTL251" s="383"/>
      <c r="WTM251" s="383"/>
      <c r="WTN251" s="383"/>
      <c r="WTO251" s="383"/>
      <c r="WTP251" s="383"/>
      <c r="WTQ251" s="383"/>
      <c r="WTR251" s="383"/>
      <c r="WTS251" s="383"/>
      <c r="WTT251" s="383"/>
      <c r="WTU251" s="383"/>
      <c r="WTV251" s="383"/>
      <c r="WTW251" s="383"/>
      <c r="WTX251" s="383"/>
      <c r="WTY251" s="383"/>
      <c r="WTZ251" s="383"/>
      <c r="WUA251" s="383"/>
      <c r="WUB251" s="383"/>
      <c r="WUC251" s="383"/>
      <c r="WUD251" s="383"/>
      <c r="WUE251" s="383"/>
      <c r="WUF251" s="383"/>
      <c r="WUG251" s="383"/>
      <c r="WUH251" s="383"/>
      <c r="WUI251" s="383"/>
      <c r="WUJ251" s="383"/>
      <c r="WUK251" s="383"/>
      <c r="WUL251" s="383"/>
      <c r="WUM251" s="383"/>
      <c r="WUN251" s="383"/>
      <c r="WUO251" s="383"/>
      <c r="WUP251" s="383"/>
      <c r="WUQ251" s="383"/>
      <c r="WUR251" s="383"/>
      <c r="WUS251" s="383"/>
      <c r="WUT251" s="383"/>
      <c r="WUU251" s="383"/>
      <c r="WUV251" s="383"/>
      <c r="WUW251" s="383"/>
      <c r="WUX251" s="383"/>
      <c r="WUY251" s="383"/>
      <c r="WUZ251" s="383"/>
      <c r="WVA251" s="383"/>
      <c r="WVB251" s="383"/>
      <c r="WVC251" s="383"/>
      <c r="WVD251" s="383"/>
      <c r="WVE251" s="383"/>
      <c r="WVF251" s="383"/>
      <c r="WVG251" s="383"/>
      <c r="WVH251" s="383"/>
      <c r="WVI251" s="383"/>
      <c r="WVJ251" s="383"/>
      <c r="WVK251" s="383"/>
      <c r="WVL251" s="383"/>
      <c r="WVM251" s="383"/>
      <c r="WVN251" s="383"/>
      <c r="WVO251" s="383"/>
      <c r="WVP251" s="383"/>
      <c r="WVQ251" s="383"/>
      <c r="WVR251" s="383"/>
      <c r="WVS251" s="383"/>
      <c r="WVT251" s="383"/>
      <c r="WVU251" s="383"/>
      <c r="WVV251" s="383"/>
      <c r="WVW251" s="383"/>
      <c r="WVX251" s="383"/>
      <c r="WVY251" s="383"/>
      <c r="WVZ251" s="383"/>
      <c r="WWA251" s="383"/>
      <c r="WWB251" s="383"/>
      <c r="WWC251" s="383"/>
      <c r="WWD251" s="383"/>
      <c r="WWE251" s="383"/>
      <c r="WWF251" s="383"/>
      <c r="WWG251" s="383"/>
      <c r="WWH251" s="383"/>
      <c r="WWI251" s="383"/>
      <c r="WWJ251" s="383"/>
      <c r="WWK251" s="383"/>
      <c r="WWL251" s="383"/>
      <c r="WWM251" s="383"/>
      <c r="WWN251" s="383"/>
      <c r="WWO251" s="383"/>
      <c r="WWP251" s="383"/>
      <c r="WWQ251" s="383"/>
      <c r="WWR251" s="383"/>
      <c r="WWS251" s="383"/>
      <c r="WWT251" s="383"/>
      <c r="WWU251" s="383"/>
      <c r="WWV251" s="383"/>
      <c r="WWW251" s="383"/>
      <c r="WWX251" s="383"/>
      <c r="WWY251" s="383"/>
      <c r="WWZ251" s="383"/>
      <c r="WXA251" s="383"/>
      <c r="WXB251" s="383"/>
      <c r="WXC251" s="383"/>
      <c r="WXD251" s="383"/>
      <c r="WXE251" s="383"/>
      <c r="WXF251" s="383"/>
      <c r="WXG251" s="383"/>
      <c r="WXH251" s="383"/>
      <c r="WXI251" s="383"/>
      <c r="WXJ251" s="383"/>
      <c r="WXK251" s="383"/>
      <c r="WXL251" s="383"/>
      <c r="WXM251" s="383"/>
      <c r="WXN251" s="383"/>
      <c r="WXO251" s="383"/>
      <c r="WXP251" s="383"/>
      <c r="WXQ251" s="383"/>
      <c r="WXR251" s="383"/>
      <c r="WXS251" s="383"/>
      <c r="WXT251" s="383"/>
      <c r="WXU251" s="383"/>
      <c r="WXV251" s="383"/>
      <c r="WXW251" s="383"/>
      <c r="WXX251" s="383"/>
      <c r="WXY251" s="383"/>
      <c r="WXZ251" s="383"/>
      <c r="WYA251" s="383"/>
      <c r="WYB251" s="383"/>
      <c r="WYC251" s="383"/>
      <c r="WYD251" s="383"/>
      <c r="WYE251" s="383"/>
      <c r="WYF251" s="383"/>
      <c r="WYG251" s="383"/>
      <c r="WYH251" s="383"/>
      <c r="WYI251" s="383"/>
      <c r="WYJ251" s="383"/>
      <c r="WYK251" s="383"/>
      <c r="WYL251" s="383"/>
      <c r="WYM251" s="383"/>
      <c r="WYN251" s="383"/>
      <c r="WYO251" s="383"/>
      <c r="WYP251" s="383"/>
      <c r="WYQ251" s="383"/>
      <c r="WYR251" s="383"/>
      <c r="WYS251" s="383"/>
      <c r="WYT251" s="383"/>
      <c r="WYU251" s="383"/>
      <c r="WYV251" s="383"/>
      <c r="WYW251" s="383"/>
      <c r="WYX251" s="383"/>
      <c r="WYY251" s="383"/>
      <c r="WYZ251" s="383"/>
      <c r="WZA251" s="383"/>
      <c r="WZB251" s="383"/>
      <c r="WZC251" s="383"/>
      <c r="WZD251" s="383"/>
      <c r="WZE251" s="383"/>
      <c r="WZF251" s="383"/>
      <c r="WZG251" s="383"/>
      <c r="WZH251" s="383"/>
      <c r="WZI251" s="383"/>
      <c r="WZJ251" s="383"/>
      <c r="WZK251" s="383"/>
      <c r="WZL251" s="383"/>
      <c r="WZM251" s="383"/>
      <c r="WZN251" s="383"/>
      <c r="WZO251" s="383"/>
      <c r="WZP251" s="383"/>
      <c r="WZQ251" s="383"/>
      <c r="WZR251" s="383"/>
      <c r="WZS251" s="383"/>
      <c r="WZT251" s="383"/>
      <c r="WZU251" s="383"/>
      <c r="WZV251" s="383"/>
      <c r="WZW251" s="383"/>
      <c r="WZX251" s="383"/>
      <c r="WZY251" s="383"/>
      <c r="WZZ251" s="383"/>
      <c r="XAA251" s="383"/>
      <c r="XAB251" s="383"/>
      <c r="XAC251" s="383"/>
      <c r="XAD251" s="383"/>
      <c r="XAE251" s="383"/>
      <c r="XAF251" s="383"/>
      <c r="XAG251" s="383"/>
      <c r="XAH251" s="383"/>
      <c r="XAI251" s="383"/>
      <c r="XAJ251" s="383"/>
      <c r="XAK251" s="383"/>
      <c r="XAL251" s="383"/>
      <c r="XAM251" s="383"/>
      <c r="XAN251" s="383"/>
      <c r="XAO251" s="383"/>
      <c r="XAP251" s="383"/>
      <c r="XAQ251" s="383"/>
      <c r="XAR251" s="383"/>
      <c r="XAS251" s="383"/>
      <c r="XAT251" s="383"/>
      <c r="XAU251" s="383"/>
      <c r="XAV251" s="383"/>
      <c r="XAW251" s="383"/>
      <c r="XAX251" s="383"/>
      <c r="XAY251" s="383"/>
      <c r="XAZ251" s="383"/>
      <c r="XBA251" s="383"/>
      <c r="XBB251" s="383"/>
      <c r="XBC251" s="383"/>
      <c r="XBD251" s="383"/>
      <c r="XBE251" s="383"/>
      <c r="XBF251" s="383"/>
      <c r="XBG251" s="383"/>
      <c r="XBH251" s="383"/>
      <c r="XBI251" s="383"/>
      <c r="XBJ251" s="383"/>
      <c r="XBK251" s="383"/>
      <c r="XBL251" s="383"/>
      <c r="XBM251" s="383"/>
      <c r="XBN251" s="383"/>
      <c r="XBO251" s="383"/>
      <c r="XBP251" s="383"/>
      <c r="XBQ251" s="383"/>
      <c r="XBR251" s="383"/>
      <c r="XBS251" s="383"/>
      <c r="XBT251" s="383"/>
      <c r="XBU251" s="383"/>
      <c r="XBV251" s="383"/>
      <c r="XBW251" s="383"/>
      <c r="XBX251" s="383"/>
      <c r="XBY251" s="383"/>
      <c r="XBZ251" s="383"/>
      <c r="XCA251" s="383"/>
      <c r="XCB251" s="383"/>
      <c r="XCC251" s="383"/>
      <c r="XCD251" s="383"/>
      <c r="XCE251" s="383"/>
      <c r="XCF251" s="383"/>
      <c r="XCG251" s="383"/>
      <c r="XCH251" s="383"/>
      <c r="XCI251" s="383"/>
      <c r="XCJ251" s="383"/>
      <c r="XCK251" s="383"/>
      <c r="XCL251" s="383"/>
      <c r="XCM251" s="383"/>
      <c r="XCN251" s="383"/>
      <c r="XCO251" s="383"/>
      <c r="XCP251" s="383"/>
      <c r="XCQ251" s="383"/>
      <c r="XCR251" s="383"/>
      <c r="XCS251" s="383"/>
      <c r="XCT251" s="383"/>
      <c r="XCU251" s="383"/>
      <c r="XCV251" s="383"/>
      <c r="XCW251" s="383"/>
      <c r="XCX251" s="383"/>
      <c r="XCY251" s="383"/>
      <c r="XCZ251" s="383"/>
      <c r="XDA251" s="383"/>
      <c r="XDB251" s="383"/>
      <c r="XDC251" s="383"/>
      <c r="XDD251" s="383"/>
      <c r="XDE251" s="383"/>
      <c r="XDF251" s="383"/>
      <c r="XDG251" s="383"/>
      <c r="XDH251" s="383"/>
      <c r="XDI251" s="383"/>
      <c r="XDJ251" s="383"/>
      <c r="XDK251" s="383"/>
      <c r="XDL251" s="383"/>
      <c r="XDM251" s="383"/>
      <c r="XDN251" s="383"/>
      <c r="XDO251" s="383"/>
      <c r="XDP251" s="383"/>
      <c r="XDQ251" s="383"/>
      <c r="XDR251" s="383"/>
      <c r="XDS251" s="383"/>
      <c r="XDT251" s="383"/>
      <c r="XDU251" s="383"/>
      <c r="XDV251" s="383"/>
      <c r="XDW251" s="383"/>
      <c r="XDX251" s="383"/>
      <c r="XDY251" s="383"/>
      <c r="XDZ251" s="383"/>
      <c r="XEA251" s="383"/>
      <c r="XEB251" s="383"/>
      <c r="XEC251" s="383"/>
      <c r="XED251" s="383"/>
      <c r="XEE251" s="383"/>
      <c r="XEF251" s="383"/>
      <c r="XEG251" s="383"/>
      <c r="XEH251" s="383"/>
      <c r="XEI251" s="383"/>
      <c r="XEJ251" s="383"/>
      <c r="XEK251" s="383"/>
      <c r="XEL251" s="383"/>
      <c r="XEM251" s="383"/>
      <c r="XEN251" s="383"/>
      <c r="XEO251" s="383"/>
      <c r="XEP251" s="383"/>
      <c r="XEQ251" s="383"/>
      <c r="XER251" s="383"/>
      <c r="XES251" s="383"/>
      <c r="XET251" s="383"/>
      <c r="XEU251" s="383"/>
      <c r="XEV251" s="383"/>
      <c r="XEW251" s="383"/>
      <c r="XEX251" s="383"/>
      <c r="XEY251" s="383"/>
      <c r="XEZ251" s="383"/>
      <c r="XFA251" s="383"/>
      <c r="XFB251" s="383"/>
      <c r="XFC251" s="383"/>
      <c r="XFD251" s="383"/>
    </row>
    <row r="252" spans="1:16384" s="223" customFormat="1" ht="15" hidden="1">
      <c r="A252" s="603">
        <f t="shared" si="1028"/>
        <v>240</v>
      </c>
      <c r="B252" s="379" t="s">
        <v>415</v>
      </c>
      <c r="C252" s="267"/>
      <c r="D252" s="267"/>
      <c r="E252" s="267"/>
      <c r="F252" s="267"/>
      <c r="G252" s="267"/>
      <c r="H252" s="267"/>
      <c r="I252" s="267"/>
      <c r="J252" s="267"/>
      <c r="K252" s="267"/>
      <c r="L252" s="267"/>
      <c r="M252" s="267"/>
      <c r="N252" s="267"/>
      <c r="O252" s="267"/>
      <c r="P252" s="267"/>
      <c r="Q252" s="267"/>
      <c r="R252" s="267"/>
      <c r="S252" s="267"/>
      <c r="T252" s="267"/>
      <c r="U252" s="267"/>
      <c r="V252" s="267"/>
      <c r="W252" s="267"/>
      <c r="X252" s="267"/>
      <c r="Y252" s="267"/>
      <c r="Z252" s="267"/>
      <c r="AA252" s="267"/>
      <c r="AB252" s="267"/>
      <c r="AC252" s="267"/>
      <c r="AD252" s="267"/>
      <c r="AE252" s="267"/>
      <c r="AF252" s="267"/>
      <c r="AG252" s="267"/>
      <c r="AJ252" s="364"/>
      <c r="AK252" s="364"/>
      <c r="AL252" s="267"/>
      <c r="AM252" s="267"/>
      <c r="AN252" s="267"/>
      <c r="AO252" s="267"/>
      <c r="AP252" s="267"/>
      <c r="AQ252" s="267"/>
      <c r="AR252" s="267"/>
      <c r="AS252" s="267"/>
      <c r="AT252" s="267"/>
      <c r="AU252" s="267"/>
      <c r="AV252" s="267"/>
      <c r="AW252" s="267"/>
      <c r="AX252" s="267"/>
      <c r="AY252" s="267"/>
      <c r="AZ252" s="267"/>
      <c r="BA252" s="267"/>
      <c r="BB252" s="267"/>
      <c r="BC252" s="267"/>
      <c r="BD252" s="267"/>
      <c r="BE252" s="267"/>
      <c r="BF252" s="267"/>
      <c r="BG252" s="267"/>
      <c r="BH252" s="267"/>
      <c r="BI252" s="267"/>
      <c r="BJ252" s="267"/>
      <c r="BK252" s="267"/>
      <c r="BL252" s="267"/>
      <c r="BM252" s="267"/>
      <c r="BN252" s="267"/>
      <c r="BQ252" s="364"/>
      <c r="BR252" s="364"/>
      <c r="BS252" s="267"/>
      <c r="BT252" s="267"/>
      <c r="BU252" s="267"/>
      <c r="BV252" s="267"/>
      <c r="BW252" s="267"/>
      <c r="BX252" s="267"/>
      <c r="BY252" s="267"/>
      <c r="BZ252" s="267"/>
      <c r="CA252" s="267"/>
      <c r="CB252" s="267"/>
      <c r="CC252" s="267"/>
      <c r="CD252" s="267"/>
      <c r="CE252" s="267"/>
      <c r="CF252" s="267"/>
      <c r="CG252" s="267"/>
      <c r="CH252" s="267"/>
      <c r="CI252" s="267"/>
      <c r="CJ252" s="267"/>
      <c r="CK252" s="267"/>
      <c r="CL252" s="267"/>
      <c r="CM252" s="267"/>
      <c r="CN252" s="267"/>
      <c r="CO252" s="267"/>
      <c r="CP252" s="267"/>
      <c r="CQ252" s="267"/>
      <c r="CR252" s="267"/>
      <c r="CS252" s="267"/>
      <c r="CT252" s="267"/>
      <c r="CU252" s="267"/>
      <c r="CX252" s="364"/>
      <c r="CY252" s="364"/>
      <c r="CZ252" s="267"/>
      <c r="DA252" s="267"/>
      <c r="DB252" s="267"/>
      <c r="DC252" s="267"/>
      <c r="DD252" s="267"/>
      <c r="DE252" s="267"/>
      <c r="DF252" s="267"/>
      <c r="DG252" s="267"/>
      <c r="DH252" s="267"/>
      <c r="DI252" s="267"/>
      <c r="DJ252" s="267"/>
      <c r="DK252" s="267"/>
      <c r="DL252" s="267"/>
      <c r="DM252" s="267"/>
      <c r="DN252" s="267"/>
      <c r="DO252" s="267"/>
      <c r="DP252" s="267"/>
      <c r="DQ252" s="267"/>
      <c r="DR252" s="267"/>
      <c r="DS252" s="267"/>
      <c r="DT252" s="267"/>
      <c r="DU252" s="267"/>
      <c r="DV252" s="267"/>
      <c r="DW252" s="267"/>
      <c r="DX252" s="267"/>
      <c r="DY252" s="267"/>
      <c r="DZ252" s="267"/>
      <c r="EA252" s="267"/>
      <c r="EB252" s="267"/>
      <c r="EE252" s="364"/>
      <c r="EF252" s="364"/>
      <c r="EG252" s="267"/>
      <c r="EH252" s="267"/>
      <c r="EI252" s="267"/>
      <c r="EJ252" s="267"/>
      <c r="EK252" s="267"/>
      <c r="EL252" s="267"/>
      <c r="EM252" s="267"/>
      <c r="EN252" s="267"/>
      <c r="EO252" s="267"/>
      <c r="EP252" s="267"/>
      <c r="EQ252" s="267"/>
      <c r="ER252" s="267"/>
      <c r="ES252" s="267"/>
      <c r="ET252" s="267"/>
      <c r="EU252" s="267"/>
      <c r="EV252" s="267"/>
      <c r="EW252" s="267"/>
      <c r="EX252" s="267"/>
      <c r="EY252" s="267"/>
      <c r="EZ252" s="267"/>
      <c r="FA252" s="267"/>
      <c r="FB252" s="267"/>
      <c r="FC252" s="267"/>
      <c r="FD252" s="267"/>
      <c r="FE252" s="267"/>
      <c r="FF252" s="267"/>
      <c r="FG252" s="267"/>
      <c r="FH252" s="267"/>
      <c r="FI252" s="267"/>
      <c r="FL252" s="364"/>
      <c r="FM252" s="364"/>
      <c r="FN252" s="267"/>
      <c r="FO252" s="267"/>
      <c r="FP252" s="267"/>
      <c r="FQ252" s="267"/>
      <c r="FR252" s="267"/>
      <c r="FS252" s="267"/>
      <c r="FT252" s="267"/>
      <c r="FU252" s="267"/>
      <c r="FV252" s="267"/>
      <c r="FW252" s="267"/>
      <c r="FX252" s="267"/>
      <c r="FY252" s="267"/>
      <c r="FZ252" s="267"/>
      <c r="GA252" s="267"/>
      <c r="GB252" s="267"/>
      <c r="GC252" s="267"/>
      <c r="GD252" s="267"/>
      <c r="GE252" s="267"/>
      <c r="GF252" s="267"/>
      <c r="GG252" s="267"/>
      <c r="GH252" s="267"/>
      <c r="GI252" s="267"/>
      <c r="GJ252" s="267"/>
      <c r="GK252" s="267"/>
      <c r="GL252" s="267"/>
      <c r="GM252" s="267"/>
      <c r="GN252" s="267"/>
      <c r="GO252" s="267"/>
      <c r="GP252" s="267"/>
      <c r="GS252" s="364"/>
      <c r="GT252" s="267"/>
      <c r="GU252" s="267"/>
      <c r="GV252" s="267"/>
      <c r="GW252" s="267"/>
      <c r="GX252" s="267"/>
      <c r="GY252" s="267"/>
      <c r="GZ252" s="267"/>
      <c r="HA252" s="267"/>
      <c r="HB252" s="267"/>
      <c r="HC252" s="267"/>
      <c r="HD252" s="267"/>
      <c r="HE252" s="267"/>
      <c r="HF252" s="267"/>
      <c r="HG252" s="267"/>
      <c r="HH252" s="267"/>
      <c r="HI252" s="267"/>
      <c r="HJ252" s="267"/>
      <c r="HK252" s="267"/>
      <c r="HL252" s="267"/>
      <c r="HM252" s="267"/>
      <c r="HN252" s="267"/>
      <c r="HO252" s="267"/>
      <c r="HP252" s="267"/>
      <c r="HQ252" s="267"/>
      <c r="HR252" s="267"/>
      <c r="HS252" s="267"/>
      <c r="HT252" s="267"/>
      <c r="HU252" s="267"/>
      <c r="HV252" s="267"/>
      <c r="HW252" s="267"/>
      <c r="HZ252" s="364"/>
      <c r="IA252" s="267"/>
      <c r="IB252" s="267"/>
      <c r="IC252" s="267"/>
      <c r="ID252" s="267"/>
      <c r="IE252" s="267"/>
      <c r="IF252" s="267"/>
      <c r="IG252" s="267"/>
      <c r="IH252" s="267"/>
      <c r="II252" s="267"/>
      <c r="IJ252" s="267"/>
      <c r="IK252" s="267"/>
      <c r="IL252" s="267"/>
      <c r="IM252" s="267"/>
      <c r="IN252" s="267"/>
      <c r="IO252" s="267"/>
      <c r="IP252" s="267"/>
      <c r="IQ252" s="267"/>
      <c r="IR252" s="267"/>
      <c r="IS252" s="267"/>
      <c r="IT252" s="267"/>
      <c r="IU252" s="267"/>
      <c r="IV252" s="267"/>
      <c r="IW252" s="267"/>
      <c r="IX252" s="267"/>
      <c r="IY252" s="267"/>
      <c r="IZ252" s="272"/>
      <c r="JA252" s="270"/>
      <c r="JB252" s="270"/>
      <c r="JC252" s="270"/>
      <c r="JD252" s="270"/>
      <c r="JE252" s="234"/>
      <c r="JF252" s="250"/>
      <c r="JG252" s="359"/>
      <c r="JH252" s="270"/>
      <c r="JI252" s="270"/>
      <c r="JJ252" s="273"/>
      <c r="JK252" s="270"/>
      <c r="JL252" s="270"/>
      <c r="JM252" s="270"/>
      <c r="JN252" s="270"/>
      <c r="JO252" s="270"/>
      <c r="JP252" s="270"/>
      <c r="JQ252" s="270"/>
      <c r="JR252" s="270"/>
      <c r="JS252" s="270"/>
      <c r="JT252" s="270"/>
      <c r="JU252" s="270"/>
      <c r="JV252" s="270"/>
      <c r="JW252" s="270"/>
      <c r="JX252" s="270"/>
      <c r="JY252" s="270"/>
      <c r="JZ252" s="270"/>
      <c r="KA252" s="270"/>
      <c r="KB252" s="270"/>
      <c r="KC252" s="270"/>
      <c r="KD252" s="270"/>
      <c r="KE252" s="270"/>
      <c r="KF252" s="270"/>
      <c r="KG252" s="270"/>
      <c r="KH252" s="270"/>
      <c r="KI252" s="270"/>
      <c r="KJ252" s="270"/>
      <c r="KK252" s="270"/>
      <c r="KL252" s="234"/>
      <c r="KN252" s="359"/>
      <c r="KO252" s="270"/>
      <c r="KP252" s="270"/>
      <c r="KQ252" s="270"/>
      <c r="KR252" s="270"/>
      <c r="KS252" s="270"/>
      <c r="KT252" s="270"/>
      <c r="KU252" s="270"/>
      <c r="KV252" s="270"/>
      <c r="KW252" s="270"/>
      <c r="KX252" s="270"/>
      <c r="KY252" s="270"/>
      <c r="KZ252" s="270"/>
      <c r="LA252" s="270"/>
      <c r="LB252" s="270"/>
      <c r="LC252" s="270"/>
      <c r="LD252" s="270"/>
      <c r="LE252" s="270"/>
      <c r="LF252" s="270"/>
      <c r="LG252" s="270"/>
      <c r="LH252" s="270"/>
      <c r="LI252" s="270"/>
      <c r="LJ252" s="270"/>
      <c r="LK252" s="270"/>
      <c r="LL252" s="270"/>
      <c r="LM252" s="270"/>
      <c r="LN252" s="270"/>
      <c r="LO252" s="270"/>
      <c r="LP252" s="270"/>
      <c r="LQ252" s="270"/>
      <c r="LR252" s="270"/>
      <c r="LU252" s="364"/>
      <c r="LV252" s="267"/>
      <c r="LW252" s="267"/>
      <c r="LX252" s="267"/>
      <c r="LY252" s="267"/>
      <c r="LZ252" s="267"/>
      <c r="MA252" s="267"/>
      <c r="MB252" s="267"/>
      <c r="MC252" s="267"/>
      <c r="MD252" s="267"/>
      <c r="ME252" s="267"/>
      <c r="MF252" s="267"/>
      <c r="MG252" s="267"/>
      <c r="MH252" s="267"/>
      <c r="MI252" s="267"/>
      <c r="MJ252" s="267"/>
      <c r="MK252" s="267"/>
      <c r="ML252" s="267"/>
      <c r="MM252" s="267"/>
      <c r="MN252" s="267"/>
      <c r="MO252" s="267"/>
      <c r="MP252" s="267"/>
      <c r="MQ252" s="267"/>
      <c r="MR252" s="267"/>
      <c r="MS252" s="267"/>
      <c r="MT252" s="267"/>
      <c r="MU252" s="267"/>
      <c r="MV252" s="267"/>
      <c r="MW252" s="267"/>
      <c r="MX252" s="267"/>
      <c r="MY252" s="267"/>
      <c r="NB252" s="364"/>
      <c r="NC252" s="267"/>
      <c r="ND252" s="267"/>
      <c r="NE252" s="267"/>
      <c r="NF252" s="267"/>
      <c r="NG252" s="267"/>
      <c r="NH252" s="267"/>
      <c r="NI252" s="267"/>
      <c r="NJ252" s="267"/>
      <c r="NK252" s="267"/>
      <c r="NL252" s="267"/>
      <c r="NM252" s="267"/>
      <c r="NN252" s="267"/>
      <c r="NO252" s="267"/>
      <c r="NP252" s="267"/>
      <c r="NQ252" s="267"/>
      <c r="NR252" s="267"/>
      <c r="NS252" s="267"/>
      <c r="NT252" s="267"/>
      <c r="NU252" s="267"/>
      <c r="NV252" s="267"/>
      <c r="NW252" s="267"/>
      <c r="NX252" s="267"/>
      <c r="NY252" s="267"/>
      <c r="NZ252" s="267"/>
      <c r="OA252" s="267"/>
      <c r="OB252" s="267"/>
      <c r="OC252" s="267"/>
      <c r="OD252" s="267"/>
      <c r="OE252" s="267"/>
      <c r="OF252" s="267"/>
      <c r="OI252" s="359"/>
      <c r="OJ252" s="267"/>
      <c r="OK252" s="267"/>
      <c r="OL252" s="267"/>
      <c r="OM252" s="267"/>
      <c r="ON252" s="267"/>
      <c r="OO252" s="267"/>
      <c r="OP252" s="267"/>
      <c r="OQ252" s="267"/>
      <c r="OR252" s="267"/>
      <c r="OS252" s="267"/>
      <c r="OT252" s="267"/>
      <c r="OU252" s="267"/>
      <c r="OV252" s="267"/>
      <c r="OW252" s="267"/>
      <c r="OX252" s="267"/>
      <c r="OY252" s="267"/>
      <c r="OZ252" s="267"/>
      <c r="PA252" s="267"/>
      <c r="PB252" s="267"/>
      <c r="PC252" s="267"/>
      <c r="PD252" s="267"/>
      <c r="PE252" s="267"/>
      <c r="PF252" s="267"/>
      <c r="PG252" s="267"/>
      <c r="PH252" s="267"/>
      <c r="PI252" s="267"/>
      <c r="PJ252" s="267"/>
      <c r="PK252" s="267"/>
      <c r="PL252" s="267"/>
      <c r="PM252" s="267"/>
      <c r="PP252" s="364"/>
      <c r="PQ252" s="267"/>
      <c r="PR252" s="267"/>
      <c r="PS252" s="267"/>
      <c r="PT252" s="267"/>
      <c r="PU252" s="267"/>
      <c r="PV252" s="267"/>
      <c r="PW252" s="267"/>
      <c r="PX252" s="267"/>
      <c r="PY252" s="267"/>
      <c r="PZ252" s="267"/>
      <c r="QA252" s="267"/>
      <c r="QB252" s="267"/>
      <c r="QC252" s="267"/>
      <c r="QD252" s="267"/>
      <c r="QE252" s="267"/>
      <c r="QF252" s="267"/>
      <c r="QG252" s="267"/>
      <c r="QH252" s="267"/>
      <c r="QI252" s="267"/>
      <c r="QJ252" s="267"/>
      <c r="QK252" s="267"/>
      <c r="QL252" s="267"/>
      <c r="QM252" s="267"/>
      <c r="QN252" s="267"/>
      <c r="QO252" s="267"/>
      <c r="QP252" s="267"/>
      <c r="QQ252" s="267"/>
      <c r="QR252" s="267"/>
      <c r="QS252" s="267"/>
      <c r="QT252" s="267"/>
      <c r="QU252" s="235"/>
      <c r="QV252" s="235"/>
      <c r="QW252" s="359"/>
      <c r="QX252" s="267"/>
      <c r="QY252" s="267"/>
      <c r="QZ252" s="267"/>
      <c r="RA252" s="267"/>
      <c r="RB252" s="267"/>
      <c r="RC252" s="267"/>
      <c r="RD252" s="267"/>
      <c r="RE252" s="267"/>
      <c r="RF252" s="267"/>
      <c r="RG252" s="267"/>
      <c r="RH252" s="267"/>
      <c r="RI252" s="267"/>
      <c r="RJ252" s="267"/>
      <c r="RK252" s="267"/>
      <c r="RL252" s="267"/>
      <c r="RM252" s="267"/>
      <c r="RN252" s="267"/>
      <c r="RO252" s="267"/>
      <c r="RP252" s="267"/>
      <c r="RQ252" s="267"/>
      <c r="RR252" s="267"/>
      <c r="RS252" s="267"/>
      <c r="RT252" s="267"/>
      <c r="RU252" s="267"/>
      <c r="RV252" s="267"/>
      <c r="RW252" s="267"/>
      <c r="RX252" s="267"/>
      <c r="RY252" s="267"/>
      <c r="RZ252" s="267"/>
      <c r="SA252" s="267"/>
    </row>
    <row r="253" spans="1:16384" s="223" customFormat="1" ht="15" hidden="1">
      <c r="A253" s="603">
        <f t="shared" si="1028"/>
        <v>241</v>
      </c>
      <c r="B253" s="341" t="s">
        <v>416</v>
      </c>
      <c r="C253" s="267"/>
      <c r="D253" s="267"/>
      <c r="E253" s="267"/>
      <c r="F253" s="267"/>
      <c r="G253" s="267"/>
      <c r="H253" s="267"/>
      <c r="I253" s="267"/>
      <c r="J253" s="267"/>
      <c r="K253" s="267"/>
      <c r="L253" s="267"/>
      <c r="M253" s="267"/>
      <c r="N253" s="267"/>
      <c r="O253" s="267"/>
      <c r="P253" s="267"/>
      <c r="Q253" s="267"/>
      <c r="R253" s="267"/>
      <c r="S253" s="267"/>
      <c r="T253" s="267"/>
      <c r="U253" s="267"/>
      <c r="V253" s="267"/>
      <c r="W253" s="267"/>
      <c r="X253" s="267"/>
      <c r="Y253" s="267"/>
      <c r="Z253" s="267"/>
      <c r="AA253" s="267"/>
      <c r="AB253" s="267"/>
      <c r="AC253" s="267"/>
      <c r="AD253" s="267"/>
      <c r="AE253" s="267"/>
      <c r="AF253" s="267"/>
      <c r="AG253" s="267"/>
      <c r="AJ253" s="362"/>
      <c r="AK253" s="362"/>
      <c r="AL253" s="267"/>
      <c r="AM253" s="267"/>
      <c r="AN253" s="267"/>
      <c r="AO253" s="267"/>
      <c r="AP253" s="267"/>
      <c r="AQ253" s="267"/>
      <c r="AR253" s="267"/>
      <c r="AS253" s="267"/>
      <c r="AT253" s="267"/>
      <c r="AU253" s="267"/>
      <c r="AV253" s="267"/>
      <c r="AW253" s="267"/>
      <c r="AX253" s="267"/>
      <c r="AY253" s="267"/>
      <c r="AZ253" s="267"/>
      <c r="BA253" s="267"/>
      <c r="BB253" s="267"/>
      <c r="BC253" s="267"/>
      <c r="BD253" s="267"/>
      <c r="BE253" s="267"/>
      <c r="BF253" s="267"/>
      <c r="BG253" s="267"/>
      <c r="BH253" s="267"/>
      <c r="BI253" s="267"/>
      <c r="BJ253" s="267"/>
      <c r="BK253" s="267"/>
      <c r="BL253" s="267"/>
      <c r="BM253" s="267"/>
      <c r="BN253" s="267"/>
      <c r="BQ253" s="362"/>
      <c r="BR253" s="362"/>
      <c r="BS253" s="267"/>
      <c r="BT253" s="267"/>
      <c r="BU253" s="267"/>
      <c r="BV253" s="267"/>
      <c r="BW253" s="267"/>
      <c r="BX253" s="267"/>
      <c r="BY253" s="267"/>
      <c r="BZ253" s="267"/>
      <c r="CA253" s="267"/>
      <c r="CB253" s="267"/>
      <c r="CC253" s="267"/>
      <c r="CD253" s="267"/>
      <c r="CE253" s="267"/>
      <c r="CF253" s="267"/>
      <c r="CG253" s="267"/>
      <c r="CH253" s="267"/>
      <c r="CI253" s="267"/>
      <c r="CJ253" s="267"/>
      <c r="CK253" s="267"/>
      <c r="CL253" s="267"/>
      <c r="CM253" s="267"/>
      <c r="CN253" s="267"/>
      <c r="CO253" s="267"/>
      <c r="CP253" s="267"/>
      <c r="CQ253" s="267"/>
      <c r="CR253" s="267"/>
      <c r="CS253" s="267"/>
      <c r="CT253" s="267"/>
      <c r="CU253" s="267"/>
      <c r="CX253" s="362"/>
      <c r="CY253" s="362"/>
      <c r="CZ253" s="267"/>
      <c r="DA253" s="267"/>
      <c r="DB253" s="267"/>
      <c r="DC253" s="267"/>
      <c r="DD253" s="267"/>
      <c r="DE253" s="267"/>
      <c r="DF253" s="267"/>
      <c r="DG253" s="267"/>
      <c r="DH253" s="267"/>
      <c r="DI253" s="267"/>
      <c r="DJ253" s="267"/>
      <c r="DK253" s="267"/>
      <c r="DL253" s="267"/>
      <c r="DM253" s="267"/>
      <c r="DN253" s="267"/>
      <c r="DO253" s="267"/>
      <c r="DP253" s="267"/>
      <c r="DQ253" s="267"/>
      <c r="DR253" s="267"/>
      <c r="DS253" s="267"/>
      <c r="DT253" s="267"/>
      <c r="DU253" s="267"/>
      <c r="DV253" s="267"/>
      <c r="DW253" s="267"/>
      <c r="DX253" s="267"/>
      <c r="DY253" s="267"/>
      <c r="DZ253" s="267"/>
      <c r="EA253" s="267"/>
      <c r="EB253" s="267"/>
      <c r="EE253" s="362"/>
      <c r="EF253" s="362"/>
      <c r="EG253" s="267"/>
      <c r="EH253" s="267"/>
      <c r="EI253" s="267"/>
      <c r="EJ253" s="267"/>
      <c r="EK253" s="267"/>
      <c r="EL253" s="267"/>
      <c r="EM253" s="267"/>
      <c r="EN253" s="267"/>
      <c r="EO253" s="267"/>
      <c r="EP253" s="267"/>
      <c r="EQ253" s="267"/>
      <c r="ER253" s="267"/>
      <c r="ES253" s="267"/>
      <c r="ET253" s="267"/>
      <c r="EU253" s="267"/>
      <c r="EV253" s="267"/>
      <c r="EW253" s="267"/>
      <c r="EX253" s="267"/>
      <c r="EY253" s="267"/>
      <c r="EZ253" s="267"/>
      <c r="FA253" s="267"/>
      <c r="FB253" s="267"/>
      <c r="FC253" s="267"/>
      <c r="FD253" s="267"/>
      <c r="FE253" s="267"/>
      <c r="FF253" s="267"/>
      <c r="FG253" s="267"/>
      <c r="FH253" s="267"/>
      <c r="FI253" s="267"/>
      <c r="FL253" s="362"/>
      <c r="FM253" s="362"/>
      <c r="FN253" s="267"/>
      <c r="FO253" s="267"/>
      <c r="FP253" s="267"/>
      <c r="FQ253" s="267"/>
      <c r="FR253" s="267"/>
      <c r="FS253" s="267"/>
      <c r="FT253" s="267"/>
      <c r="FU253" s="267"/>
      <c r="FV253" s="267"/>
      <c r="FW253" s="267"/>
      <c r="FX253" s="267"/>
      <c r="FY253" s="267"/>
      <c r="FZ253" s="267"/>
      <c r="GA253" s="267"/>
      <c r="GB253" s="267"/>
      <c r="GC253" s="267"/>
      <c r="GD253" s="267"/>
      <c r="GE253" s="267"/>
      <c r="GF253" s="267"/>
      <c r="GG253" s="267"/>
      <c r="GH253" s="267"/>
      <c r="GI253" s="267"/>
      <c r="GJ253" s="267"/>
      <c r="GK253" s="267"/>
      <c r="GL253" s="267"/>
      <c r="GM253" s="267"/>
      <c r="GN253" s="267"/>
      <c r="GO253" s="267"/>
      <c r="GP253" s="267"/>
      <c r="GS253" s="362"/>
      <c r="GT253" s="267"/>
      <c r="GU253" s="267"/>
      <c r="GV253" s="267"/>
      <c r="GW253" s="267"/>
      <c r="GX253" s="267"/>
      <c r="GY253" s="267"/>
      <c r="GZ253" s="267"/>
      <c r="HA253" s="267"/>
      <c r="HB253" s="267"/>
      <c r="HC253" s="267"/>
      <c r="HD253" s="267"/>
      <c r="HE253" s="267"/>
      <c r="HF253" s="267"/>
      <c r="HG253" s="267"/>
      <c r="HH253" s="267"/>
      <c r="HI253" s="267"/>
      <c r="HJ253" s="267"/>
      <c r="HK253" s="267"/>
      <c r="HL253" s="267"/>
      <c r="HM253" s="267"/>
      <c r="HN253" s="267"/>
      <c r="HO253" s="267"/>
      <c r="HP253" s="267"/>
      <c r="HQ253" s="267"/>
      <c r="HR253" s="267"/>
      <c r="HS253" s="267"/>
      <c r="HT253" s="267"/>
      <c r="HU253" s="267"/>
      <c r="HV253" s="267"/>
      <c r="HW253" s="267"/>
      <c r="HZ253" s="362"/>
      <c r="IA253" s="267"/>
      <c r="IB253" s="267"/>
      <c r="IC253" s="267"/>
      <c r="ID253" s="267"/>
      <c r="IE253" s="267"/>
      <c r="IF253" s="267"/>
      <c r="IG253" s="267"/>
      <c r="IH253" s="267"/>
      <c r="II253" s="267"/>
      <c r="IJ253" s="267"/>
      <c r="IK253" s="267"/>
      <c r="IL253" s="267"/>
      <c r="IM253" s="267"/>
      <c r="IN253" s="267"/>
      <c r="IO253" s="267"/>
      <c r="IP253" s="267"/>
      <c r="IQ253" s="267"/>
      <c r="IR253" s="267"/>
      <c r="IS253" s="267"/>
      <c r="IT253" s="267"/>
      <c r="IU253" s="267"/>
      <c r="IV253" s="267"/>
      <c r="IW253" s="267"/>
      <c r="IX253" s="267"/>
      <c r="IY253" s="267"/>
      <c r="IZ253" s="272"/>
      <c r="JA253" s="270"/>
      <c r="JB253" s="270"/>
      <c r="JC253" s="270"/>
      <c r="JD253" s="270"/>
      <c r="JE253" s="234"/>
      <c r="JF253" s="250"/>
      <c r="JG253" s="595"/>
      <c r="JH253" s="270"/>
      <c r="JI253" s="270"/>
      <c r="JJ253" s="595">
        <v>41611</v>
      </c>
      <c r="JK253" s="270"/>
      <c r="JL253" s="595">
        <v>41611</v>
      </c>
      <c r="JM253" s="270"/>
      <c r="JN253" s="270"/>
      <c r="JO253" s="270"/>
      <c r="JP253" s="270"/>
      <c r="JQ253" s="270"/>
      <c r="JR253" s="270"/>
      <c r="JS253" s="270"/>
      <c r="JT253" s="270"/>
      <c r="JU253" s="270"/>
      <c r="JV253" s="270"/>
      <c r="JW253" s="270"/>
      <c r="JX253" s="270"/>
      <c r="JY253" s="270"/>
      <c r="JZ253" s="270"/>
      <c r="KA253" s="270"/>
      <c r="KB253" s="270"/>
      <c r="KC253" s="270"/>
      <c r="KD253" s="270"/>
      <c r="KE253" s="270"/>
      <c r="KF253" s="270"/>
      <c r="KG253" s="270"/>
      <c r="KH253" s="270"/>
      <c r="KI253" s="270"/>
      <c r="KJ253" s="270"/>
      <c r="KK253" s="595">
        <v>41611</v>
      </c>
      <c r="KL253" s="234"/>
      <c r="KN253" s="358"/>
      <c r="KO253" s="270"/>
      <c r="KP253" s="270"/>
      <c r="KQ253" s="270"/>
      <c r="KR253" s="270"/>
      <c r="KS253" s="270"/>
      <c r="KT253" s="270"/>
      <c r="KU253" s="270"/>
      <c r="KV253" s="270"/>
      <c r="KW253" s="270"/>
      <c r="KX253" s="270"/>
      <c r="KY253" s="270"/>
      <c r="KZ253" s="270"/>
      <c r="LA253" s="270"/>
      <c r="LB253" s="270"/>
      <c r="LC253" s="270"/>
      <c r="LD253" s="270"/>
      <c r="LE253" s="270"/>
      <c r="LF253" s="270"/>
      <c r="LG253" s="270"/>
      <c r="LH253" s="270"/>
      <c r="LI253" s="270"/>
      <c r="LJ253" s="270"/>
      <c r="LK253" s="270"/>
      <c r="LL253" s="270"/>
      <c r="LM253" s="270"/>
      <c r="LN253" s="270"/>
      <c r="LO253" s="270"/>
      <c r="LP253" s="270"/>
      <c r="LQ253" s="270"/>
      <c r="LR253" s="270"/>
      <c r="LU253" s="362"/>
      <c r="LV253" s="267"/>
      <c r="LW253" s="267"/>
      <c r="LX253" s="267"/>
      <c r="LY253" s="267"/>
      <c r="LZ253" s="267"/>
      <c r="MA253" s="267"/>
      <c r="MB253" s="267"/>
      <c r="MC253" s="267"/>
      <c r="MD253" s="267"/>
      <c r="ME253" s="267"/>
      <c r="MF253" s="267"/>
      <c r="MG253" s="267"/>
      <c r="MH253" s="267"/>
      <c r="MI253" s="267"/>
      <c r="MJ253" s="267"/>
      <c r="MK253" s="267"/>
      <c r="ML253" s="267"/>
      <c r="MM253" s="267"/>
      <c r="MN253" s="267"/>
      <c r="MO253" s="267"/>
      <c r="MP253" s="267"/>
      <c r="MQ253" s="267"/>
      <c r="MR253" s="267"/>
      <c r="MS253" s="267"/>
      <c r="MT253" s="267"/>
      <c r="MU253" s="267"/>
      <c r="MV253" s="267"/>
      <c r="MW253" s="267"/>
      <c r="MX253" s="267"/>
      <c r="MY253" s="267"/>
      <c r="NB253" s="362"/>
      <c r="NC253" s="267"/>
      <c r="ND253" s="267"/>
      <c r="NE253" s="267"/>
      <c r="NF253" s="267"/>
      <c r="NG253" s="267"/>
      <c r="NH253" s="267"/>
      <c r="NI253" s="267"/>
      <c r="NJ253" s="267"/>
      <c r="NK253" s="267"/>
      <c r="NL253" s="267"/>
      <c r="NM253" s="267"/>
      <c r="NN253" s="267"/>
      <c r="NO253" s="267"/>
      <c r="NP253" s="267"/>
      <c r="NQ253" s="267"/>
      <c r="NR253" s="267"/>
      <c r="NS253" s="267"/>
      <c r="NT253" s="267"/>
      <c r="NU253" s="267"/>
      <c r="NV253" s="267"/>
      <c r="NW253" s="267"/>
      <c r="NX253" s="267"/>
      <c r="NY253" s="267"/>
      <c r="NZ253" s="267"/>
      <c r="OA253" s="267"/>
      <c r="OB253" s="267"/>
      <c r="OC253" s="267"/>
      <c r="OD253" s="267"/>
      <c r="OE253" s="267"/>
      <c r="OF253" s="267"/>
      <c r="OI253" s="358"/>
      <c r="OJ253" s="267"/>
      <c r="OK253" s="267"/>
      <c r="OL253" s="267"/>
      <c r="OM253" s="267"/>
      <c r="ON253" s="267"/>
      <c r="OO253" s="267"/>
      <c r="OP253" s="267"/>
      <c r="OQ253" s="267"/>
      <c r="OR253" s="267"/>
      <c r="OS253" s="267"/>
      <c r="OT253" s="267"/>
      <c r="OU253" s="267"/>
      <c r="OV253" s="267"/>
      <c r="OW253" s="267"/>
      <c r="OX253" s="267"/>
      <c r="OY253" s="267"/>
      <c r="OZ253" s="267"/>
      <c r="PA253" s="267"/>
      <c r="PB253" s="267"/>
      <c r="PC253" s="267"/>
      <c r="PD253" s="267"/>
      <c r="PE253" s="267"/>
      <c r="PF253" s="267"/>
      <c r="PG253" s="267"/>
      <c r="PH253" s="267"/>
      <c r="PI253" s="267"/>
      <c r="PJ253" s="267"/>
      <c r="PK253" s="267"/>
      <c r="PL253" s="267"/>
      <c r="PM253" s="267"/>
      <c r="PP253" s="362"/>
      <c r="PQ253" s="267"/>
      <c r="PR253" s="267"/>
      <c r="PS253" s="267"/>
      <c r="PT253" s="267"/>
      <c r="PU253" s="267"/>
      <c r="PV253" s="267"/>
      <c r="PW253" s="267"/>
      <c r="PX253" s="267"/>
      <c r="PY253" s="267"/>
      <c r="PZ253" s="267"/>
      <c r="QA253" s="267"/>
      <c r="QB253" s="267"/>
      <c r="QC253" s="267"/>
      <c r="QD253" s="267"/>
      <c r="QE253" s="267"/>
      <c r="QF253" s="267"/>
      <c r="QG253" s="267"/>
      <c r="QH253" s="267"/>
      <c r="QI253" s="267"/>
      <c r="QJ253" s="267"/>
      <c r="QK253" s="267"/>
      <c r="QL253" s="267"/>
      <c r="QM253" s="267"/>
      <c r="QN253" s="267"/>
      <c r="QO253" s="267"/>
      <c r="QP253" s="267"/>
      <c r="QQ253" s="267"/>
      <c r="QR253" s="267"/>
      <c r="QS253" s="267"/>
      <c r="QT253" s="267"/>
      <c r="QU253" s="235"/>
      <c r="QV253" s="235"/>
      <c r="QW253" s="358"/>
      <c r="QX253" s="267"/>
      <c r="QY253" s="267"/>
      <c r="QZ253" s="267"/>
      <c r="RA253" s="267"/>
      <c r="RB253" s="267"/>
      <c r="RC253" s="267"/>
      <c r="RD253" s="267"/>
      <c r="RE253" s="267"/>
      <c r="RF253" s="267"/>
      <c r="RG253" s="267"/>
      <c r="RH253" s="267"/>
      <c r="RI253" s="267"/>
      <c r="RJ253" s="267"/>
      <c r="RK253" s="267"/>
      <c r="RL253" s="267"/>
      <c r="RM253" s="267"/>
      <c r="RN253" s="267"/>
      <c r="RO253" s="267"/>
      <c r="RP253" s="267"/>
      <c r="RQ253" s="267"/>
      <c r="RR253" s="267"/>
      <c r="RS253" s="267"/>
      <c r="RT253" s="267"/>
      <c r="RU253" s="267"/>
      <c r="RV253" s="267"/>
      <c r="RW253" s="267"/>
      <c r="RX253" s="267"/>
      <c r="RY253" s="267"/>
      <c r="RZ253" s="267"/>
      <c r="SA253" s="267"/>
    </row>
    <row r="254" spans="1:16384" s="223" customFormat="1" hidden="1">
      <c r="A254" s="603">
        <f t="shared" si="1028"/>
        <v>242</v>
      </c>
      <c r="B254" s="380" t="s">
        <v>417</v>
      </c>
      <c r="C254" s="267"/>
      <c r="D254" s="267"/>
      <c r="E254" s="267"/>
      <c r="F254" s="267"/>
      <c r="G254" s="267"/>
      <c r="H254" s="267"/>
      <c r="I254" s="267"/>
      <c r="J254" s="267"/>
      <c r="K254" s="267"/>
      <c r="L254" s="267"/>
      <c r="M254" s="267"/>
      <c r="N254" s="267"/>
      <c r="O254" s="267"/>
      <c r="P254" s="267"/>
      <c r="Q254" s="267"/>
      <c r="R254" s="267"/>
      <c r="S254" s="267"/>
      <c r="T254" s="267"/>
      <c r="U254" s="267"/>
      <c r="V254" s="267"/>
      <c r="W254" s="267"/>
      <c r="X254" s="267"/>
      <c r="Y254" s="267"/>
      <c r="Z254" s="267"/>
      <c r="AA254" s="267"/>
      <c r="AB254" s="267"/>
      <c r="AC254" s="267"/>
      <c r="AD254" s="267"/>
      <c r="AE254" s="267"/>
      <c r="AF254" s="267"/>
      <c r="AG254" s="267"/>
      <c r="AJ254" s="362">
        <v>0</v>
      </c>
      <c r="AK254" s="362"/>
      <c r="AL254" s="267"/>
      <c r="AM254" s="267"/>
      <c r="AN254" s="267"/>
      <c r="AO254" s="267"/>
      <c r="AP254" s="267"/>
      <c r="AQ254" s="267"/>
      <c r="AR254" s="267"/>
      <c r="AS254" s="267"/>
      <c r="AT254" s="267"/>
      <c r="AU254" s="267"/>
      <c r="AV254" s="267"/>
      <c r="AW254" s="267"/>
      <c r="AX254" s="267"/>
      <c r="AY254" s="267"/>
      <c r="AZ254" s="267"/>
      <c r="BA254" s="267"/>
      <c r="BB254" s="267"/>
      <c r="BC254" s="267"/>
      <c r="BD254" s="267"/>
      <c r="BE254" s="267"/>
      <c r="BF254" s="267"/>
      <c r="BG254" s="267"/>
      <c r="BH254" s="267"/>
      <c r="BI254" s="267"/>
      <c r="BJ254" s="267"/>
      <c r="BK254" s="267"/>
      <c r="BL254" s="267"/>
      <c r="BM254" s="267"/>
      <c r="BN254" s="267"/>
      <c r="BQ254" s="362">
        <v>0</v>
      </c>
      <c r="BR254" s="362"/>
      <c r="BS254" s="267"/>
      <c r="BT254" s="267"/>
      <c r="BU254" s="267"/>
      <c r="BV254" s="267"/>
      <c r="BW254" s="267"/>
      <c r="BX254" s="267"/>
      <c r="BY254" s="267"/>
      <c r="BZ254" s="267"/>
      <c r="CA254" s="267"/>
      <c r="CB254" s="267"/>
      <c r="CC254" s="267"/>
      <c r="CD254" s="267"/>
      <c r="CE254" s="267"/>
      <c r="CF254" s="267"/>
      <c r="CG254" s="267"/>
      <c r="CH254" s="267"/>
      <c r="CI254" s="267"/>
      <c r="CJ254" s="267"/>
      <c r="CK254" s="267"/>
      <c r="CL254" s="267"/>
      <c r="CM254" s="267"/>
      <c r="CN254" s="267"/>
      <c r="CO254" s="267"/>
      <c r="CP254" s="267"/>
      <c r="CQ254" s="267"/>
      <c r="CR254" s="267"/>
      <c r="CS254" s="267"/>
      <c r="CT254" s="267"/>
      <c r="CU254" s="267"/>
      <c r="CX254" s="362">
        <v>0</v>
      </c>
      <c r="CY254" s="362"/>
      <c r="CZ254" s="267"/>
      <c r="DA254" s="267"/>
      <c r="DB254" s="267"/>
      <c r="DC254" s="267"/>
      <c r="DD254" s="267"/>
      <c r="DE254" s="267"/>
      <c r="DF254" s="267"/>
      <c r="DG254" s="267"/>
      <c r="DH254" s="267"/>
      <c r="DI254" s="267"/>
      <c r="DJ254" s="267"/>
      <c r="DK254" s="267"/>
      <c r="DL254" s="267"/>
      <c r="DM254" s="267"/>
      <c r="DN254" s="267"/>
      <c r="DO254" s="267"/>
      <c r="DP254" s="267"/>
      <c r="DQ254" s="267"/>
      <c r="DR254" s="267"/>
      <c r="DS254" s="267"/>
      <c r="DT254" s="267"/>
      <c r="DU254" s="267"/>
      <c r="DV254" s="267"/>
      <c r="DW254" s="267"/>
      <c r="DX254" s="267"/>
      <c r="DY254" s="267"/>
      <c r="DZ254" s="267"/>
      <c r="EA254" s="267"/>
      <c r="EB254" s="267"/>
      <c r="EE254" s="362">
        <v>0</v>
      </c>
      <c r="EF254" s="362"/>
      <c r="EG254" s="267"/>
      <c r="EH254" s="267"/>
      <c r="EI254" s="267"/>
      <c r="EJ254" s="267"/>
      <c r="EK254" s="267"/>
      <c r="EL254" s="267"/>
      <c r="EM254" s="267"/>
      <c r="EN254" s="267"/>
      <c r="EO254" s="267"/>
      <c r="EP254" s="267"/>
      <c r="EQ254" s="267"/>
      <c r="ER254" s="267"/>
      <c r="ES254" s="267"/>
      <c r="ET254" s="267"/>
      <c r="EU254" s="267"/>
      <c r="EV254" s="267"/>
      <c r="EW254" s="267"/>
      <c r="EX254" s="267"/>
      <c r="EY254" s="267"/>
      <c r="EZ254" s="267"/>
      <c r="FA254" s="267"/>
      <c r="FB254" s="267"/>
      <c r="FC254" s="267"/>
      <c r="FD254" s="267"/>
      <c r="FE254" s="267"/>
      <c r="FF254" s="267"/>
      <c r="FG254" s="267"/>
      <c r="FH254" s="267"/>
      <c r="FI254" s="267"/>
      <c r="FL254" s="362">
        <v>0</v>
      </c>
      <c r="FM254" s="362"/>
      <c r="FN254" s="267"/>
      <c r="FO254" s="267"/>
      <c r="FP254" s="267"/>
      <c r="FQ254" s="267"/>
      <c r="FR254" s="267"/>
      <c r="FS254" s="267"/>
      <c r="FT254" s="267"/>
      <c r="FU254" s="267"/>
      <c r="FV254" s="267"/>
      <c r="FW254" s="267"/>
      <c r="FX254" s="267"/>
      <c r="FY254" s="267"/>
      <c r="FZ254" s="267"/>
      <c r="GA254" s="267"/>
      <c r="GB254" s="267"/>
      <c r="GC254" s="267"/>
      <c r="GD254" s="267"/>
      <c r="GE254" s="267"/>
      <c r="GF254" s="267"/>
      <c r="GG254" s="267"/>
      <c r="GH254" s="267"/>
      <c r="GI254" s="267"/>
      <c r="GJ254" s="267"/>
      <c r="GK254" s="267"/>
      <c r="GL254" s="267"/>
      <c r="GM254" s="267"/>
      <c r="GN254" s="267"/>
      <c r="GO254" s="267"/>
      <c r="GP254" s="267"/>
      <c r="GS254" s="362"/>
      <c r="GT254" s="267"/>
      <c r="GU254" s="267"/>
      <c r="GV254" s="267"/>
      <c r="GW254" s="267"/>
      <c r="GX254" s="267"/>
      <c r="GY254" s="267"/>
      <c r="GZ254" s="267"/>
      <c r="HA254" s="267"/>
      <c r="HB254" s="267"/>
      <c r="HC254" s="267"/>
      <c r="HD254" s="267"/>
      <c r="HE254" s="267"/>
      <c r="HF254" s="267"/>
      <c r="HG254" s="267"/>
      <c r="HH254" s="267"/>
      <c r="HI254" s="267"/>
      <c r="HJ254" s="267"/>
      <c r="HK254" s="267"/>
      <c r="HL254" s="267"/>
      <c r="HM254" s="267"/>
      <c r="HN254" s="267"/>
      <c r="HO254" s="267"/>
      <c r="HP254" s="267"/>
      <c r="HQ254" s="267"/>
      <c r="HR254" s="267"/>
      <c r="HS254" s="267"/>
      <c r="HT254" s="267"/>
      <c r="HU254" s="267"/>
      <c r="HV254" s="267"/>
      <c r="HW254" s="267"/>
      <c r="HZ254" s="362">
        <v>0</v>
      </c>
      <c r="IA254" s="267"/>
      <c r="IB254" s="267"/>
      <c r="IC254" s="267"/>
      <c r="ID254" s="267"/>
      <c r="IE254" s="267"/>
      <c r="IF254" s="267"/>
      <c r="IG254" s="267"/>
      <c r="IH254" s="267"/>
      <c r="II254" s="267"/>
      <c r="IJ254" s="267"/>
      <c r="IK254" s="267"/>
      <c r="IL254" s="267"/>
      <c r="IM254" s="267"/>
      <c r="IN254" s="267"/>
      <c r="IO254" s="267"/>
      <c r="IP254" s="267"/>
      <c r="IQ254" s="267"/>
      <c r="IR254" s="267"/>
      <c r="IS254" s="267"/>
      <c r="IT254" s="267"/>
      <c r="IU254" s="267"/>
      <c r="IV254" s="267"/>
      <c r="IW254" s="267"/>
      <c r="IX254" s="267"/>
      <c r="IY254" s="267"/>
      <c r="IZ254" s="272"/>
      <c r="JA254" s="270"/>
      <c r="JB254" s="270"/>
      <c r="JC254" s="270"/>
      <c r="JD254" s="270"/>
      <c r="JE254" s="234"/>
      <c r="JF254" s="250"/>
      <c r="JG254" s="358"/>
      <c r="JH254" s="270"/>
      <c r="JI254" s="270"/>
      <c r="JJ254" s="358">
        <f>3.53*10^7</f>
        <v>35300000</v>
      </c>
      <c r="JK254" s="270"/>
      <c r="JL254" s="358">
        <f>3.53*10^7</f>
        <v>35300000</v>
      </c>
      <c r="JM254" s="270"/>
      <c r="JN254" s="270"/>
      <c r="JO254" s="270"/>
      <c r="JP254" s="270"/>
      <c r="JQ254" s="270"/>
      <c r="JR254" s="270"/>
      <c r="JS254" s="270"/>
      <c r="JT254" s="270"/>
      <c r="JU254" s="270"/>
      <c r="JV254" s="270"/>
      <c r="JW254" s="270"/>
      <c r="JX254" s="270"/>
      <c r="JY254" s="270"/>
      <c r="JZ254" s="270"/>
      <c r="KA254" s="270"/>
      <c r="KB254" s="270"/>
      <c r="KC254" s="270"/>
      <c r="KD254" s="270"/>
      <c r="KE254" s="270"/>
      <c r="KF254" s="270"/>
      <c r="KG254" s="270"/>
      <c r="KH254" s="270"/>
      <c r="KI254" s="270"/>
      <c r="KJ254" s="270"/>
      <c r="KK254" s="358">
        <f>3.53*10^7</f>
        <v>35300000</v>
      </c>
      <c r="KL254" s="234"/>
      <c r="KN254" s="358">
        <v>0</v>
      </c>
      <c r="KO254" s="270"/>
      <c r="KP254" s="270"/>
      <c r="KQ254" s="270"/>
      <c r="KR254" s="270"/>
      <c r="KS254" s="270"/>
      <c r="KT254" s="270"/>
      <c r="KU254" s="270"/>
      <c r="KV254" s="270"/>
      <c r="KW254" s="270"/>
      <c r="KX254" s="270"/>
      <c r="KY254" s="270"/>
      <c r="KZ254" s="270"/>
      <c r="LA254" s="270"/>
      <c r="LB254" s="270"/>
      <c r="LC254" s="270"/>
      <c r="LD254" s="270"/>
      <c r="LE254" s="270"/>
      <c r="LF254" s="270"/>
      <c r="LG254" s="270"/>
      <c r="LH254" s="270"/>
      <c r="LI254" s="270"/>
      <c r="LJ254" s="270"/>
      <c r="LK254" s="270"/>
      <c r="LL254" s="270"/>
      <c r="LM254" s="270"/>
      <c r="LN254" s="270"/>
      <c r="LO254" s="270"/>
      <c r="LP254" s="270"/>
      <c r="LQ254" s="270"/>
      <c r="LR254" s="270"/>
      <c r="LU254" s="362">
        <v>0</v>
      </c>
      <c r="LV254" s="267"/>
      <c r="LW254" s="267"/>
      <c r="LX254" s="267"/>
      <c r="LY254" s="267"/>
      <c r="LZ254" s="267"/>
      <c r="MA254" s="267"/>
      <c r="MB254" s="267"/>
      <c r="MC254" s="267"/>
      <c r="MD254" s="267"/>
      <c r="ME254" s="267"/>
      <c r="MF254" s="267"/>
      <c r="MG254" s="267"/>
      <c r="MH254" s="267"/>
      <c r="MI254" s="267"/>
      <c r="MJ254" s="267"/>
      <c r="MK254" s="267"/>
      <c r="ML254" s="267"/>
      <c r="MM254" s="267"/>
      <c r="MN254" s="267"/>
      <c r="MO254" s="267"/>
      <c r="MP254" s="267"/>
      <c r="MQ254" s="267"/>
      <c r="MR254" s="267"/>
      <c r="MS254" s="267"/>
      <c r="MT254" s="267"/>
      <c r="MU254" s="267"/>
      <c r="MV254" s="267"/>
      <c r="MW254" s="267"/>
      <c r="MX254" s="267"/>
      <c r="MY254" s="267"/>
      <c r="NB254" s="362">
        <v>0</v>
      </c>
      <c r="NC254" s="267"/>
      <c r="ND254" s="267"/>
      <c r="NE254" s="267"/>
      <c r="NF254" s="267"/>
      <c r="NG254" s="267"/>
      <c r="NH254" s="267"/>
      <c r="NI254" s="267"/>
      <c r="NJ254" s="267"/>
      <c r="NK254" s="267"/>
      <c r="NL254" s="267"/>
      <c r="NM254" s="267"/>
      <c r="NN254" s="267"/>
      <c r="NO254" s="267"/>
      <c r="NP254" s="267"/>
      <c r="NQ254" s="267"/>
      <c r="NR254" s="267"/>
      <c r="NS254" s="267"/>
      <c r="NT254" s="267"/>
      <c r="NU254" s="267"/>
      <c r="NV254" s="267"/>
      <c r="NW254" s="267"/>
      <c r="NX254" s="267"/>
      <c r="NY254" s="267"/>
      <c r="NZ254" s="267"/>
      <c r="OA254" s="267"/>
      <c r="OB254" s="267"/>
      <c r="OC254" s="267"/>
      <c r="OD254" s="267"/>
      <c r="OE254" s="267"/>
      <c r="OF254" s="267"/>
      <c r="OI254" s="358">
        <v>0</v>
      </c>
      <c r="OJ254" s="267"/>
      <c r="OK254" s="267"/>
      <c r="OL254" s="267"/>
      <c r="OM254" s="267"/>
      <c r="ON254" s="267"/>
      <c r="OO254" s="267"/>
      <c r="OP254" s="267"/>
      <c r="OQ254" s="267"/>
      <c r="OR254" s="267"/>
      <c r="OS254" s="267"/>
      <c r="OT254" s="267"/>
      <c r="OU254" s="267"/>
      <c r="OV254" s="267"/>
      <c r="OW254" s="267"/>
      <c r="OX254" s="267"/>
      <c r="OY254" s="267"/>
      <c r="OZ254" s="267"/>
      <c r="PA254" s="267"/>
      <c r="PB254" s="267"/>
      <c r="PC254" s="267"/>
      <c r="PD254" s="267"/>
      <c r="PE254" s="267"/>
      <c r="PF254" s="267"/>
      <c r="PG254" s="267"/>
      <c r="PH254" s="267"/>
      <c r="PI254" s="267"/>
      <c r="PJ254" s="267"/>
      <c r="PK254" s="267"/>
      <c r="PL254" s="267"/>
      <c r="PM254" s="267"/>
      <c r="PP254" s="362">
        <v>0</v>
      </c>
      <c r="PQ254" s="267"/>
      <c r="PR254" s="267"/>
      <c r="PS254" s="267"/>
      <c r="PT254" s="267"/>
      <c r="PU254" s="267"/>
      <c r="PV254" s="267"/>
      <c r="PW254" s="267"/>
      <c r="PX254" s="267"/>
      <c r="PY254" s="267"/>
      <c r="PZ254" s="267"/>
      <c r="QA254" s="267"/>
      <c r="QB254" s="267"/>
      <c r="QC254" s="267"/>
      <c r="QD254" s="267"/>
      <c r="QE254" s="267"/>
      <c r="QF254" s="267"/>
      <c r="QG254" s="267"/>
      <c r="QH254" s="267"/>
      <c r="QI254" s="267"/>
      <c r="QJ254" s="267"/>
      <c r="QK254" s="267"/>
      <c r="QL254" s="267"/>
      <c r="QM254" s="267"/>
      <c r="QN254" s="267"/>
      <c r="QO254" s="267"/>
      <c r="QP254" s="267"/>
      <c r="QQ254" s="267"/>
      <c r="QR254" s="267"/>
      <c r="QS254" s="267"/>
      <c r="QT254" s="267"/>
      <c r="QU254" s="235"/>
      <c r="QV254" s="235"/>
      <c r="QW254" s="358">
        <v>0</v>
      </c>
      <c r="QX254" s="267"/>
      <c r="QY254" s="267"/>
      <c r="QZ254" s="267"/>
      <c r="RA254" s="267"/>
      <c r="RB254" s="267"/>
      <c r="RC254" s="267"/>
      <c r="RD254" s="267"/>
      <c r="RE254" s="267"/>
      <c r="RF254" s="267"/>
      <c r="RG254" s="267"/>
      <c r="RH254" s="267"/>
      <c r="RI254" s="267"/>
      <c r="RJ254" s="267"/>
      <c r="RK254" s="267"/>
      <c r="RL254" s="267"/>
      <c r="RM254" s="267"/>
      <c r="RN254" s="267"/>
      <c r="RO254" s="267"/>
      <c r="RP254" s="267"/>
      <c r="RQ254" s="267"/>
      <c r="RR254" s="267"/>
      <c r="RS254" s="267"/>
      <c r="RT254" s="267"/>
      <c r="RU254" s="267"/>
      <c r="RV254" s="267"/>
      <c r="RW254" s="267"/>
      <c r="RX254" s="267"/>
      <c r="RY254" s="267"/>
      <c r="RZ254" s="267"/>
      <c r="SA254" s="267"/>
    </row>
    <row r="255" spans="1:16384" s="223" customFormat="1" ht="15" hidden="1">
      <c r="A255" s="603">
        <f t="shared" si="1028"/>
        <v>243</v>
      </c>
      <c r="B255" s="379" t="s">
        <v>418</v>
      </c>
      <c r="C255" s="267"/>
      <c r="D255" s="267"/>
      <c r="E255" s="267"/>
      <c r="F255" s="267"/>
      <c r="G255" s="267"/>
      <c r="H255" s="267"/>
      <c r="I255" s="267"/>
      <c r="J255" s="267"/>
      <c r="K255" s="267"/>
      <c r="L255" s="267"/>
      <c r="M255" s="267"/>
      <c r="N255" s="267"/>
      <c r="O255" s="267"/>
      <c r="P255" s="267"/>
      <c r="Q255" s="267"/>
      <c r="R255" s="267"/>
      <c r="S255" s="267"/>
      <c r="T255" s="267"/>
      <c r="U255" s="267"/>
      <c r="V255" s="267"/>
      <c r="W255" s="267"/>
      <c r="X255" s="267"/>
      <c r="Y255" s="267"/>
      <c r="Z255" s="267"/>
      <c r="AA255" s="267"/>
      <c r="AB255" s="267"/>
      <c r="AC255" s="267"/>
      <c r="AD255" s="267"/>
      <c r="AE255" s="267"/>
      <c r="AF255" s="267"/>
      <c r="AG255" s="267"/>
      <c r="AJ255" s="267"/>
      <c r="AK255" s="267"/>
      <c r="AL255" s="267"/>
      <c r="AM255" s="267"/>
      <c r="AN255" s="267"/>
      <c r="AO255" s="267"/>
      <c r="AP255" s="267"/>
      <c r="AQ255" s="267"/>
      <c r="AR255" s="267"/>
      <c r="AS255" s="267"/>
      <c r="AT255" s="267"/>
      <c r="AU255" s="267"/>
      <c r="AV255" s="267"/>
      <c r="AW255" s="267"/>
      <c r="AX255" s="267"/>
      <c r="AY255" s="267"/>
      <c r="AZ255" s="267"/>
      <c r="BA255" s="267"/>
      <c r="BB255" s="267"/>
      <c r="BC255" s="267"/>
      <c r="BD255" s="267"/>
      <c r="BE255" s="267"/>
      <c r="BF255" s="267"/>
      <c r="BG255" s="267"/>
      <c r="BH255" s="267"/>
      <c r="BI255" s="267"/>
      <c r="BJ255" s="267"/>
      <c r="BK255" s="267"/>
      <c r="BL255" s="267"/>
      <c r="BM255" s="267"/>
      <c r="BN255" s="267"/>
      <c r="BQ255" s="267"/>
      <c r="BR255" s="267"/>
      <c r="BS255" s="267"/>
      <c r="BT255" s="267"/>
      <c r="BU255" s="267"/>
      <c r="BV255" s="267"/>
      <c r="BW255" s="267"/>
      <c r="BX255" s="267"/>
      <c r="BY255" s="267"/>
      <c r="BZ255" s="267"/>
      <c r="CA255" s="267"/>
      <c r="CB255" s="267"/>
      <c r="CC255" s="267"/>
      <c r="CD255" s="267"/>
      <c r="CE255" s="267"/>
      <c r="CF255" s="267"/>
      <c r="CG255" s="267"/>
      <c r="CH255" s="267"/>
      <c r="CI255" s="267"/>
      <c r="CJ255" s="267"/>
      <c r="CK255" s="267"/>
      <c r="CL255" s="267"/>
      <c r="CM255" s="267"/>
      <c r="CN255" s="267"/>
      <c r="CO255" s="267"/>
      <c r="CP255" s="267"/>
      <c r="CQ255" s="267"/>
      <c r="CR255" s="267"/>
      <c r="CS255" s="267"/>
      <c r="CT255" s="267"/>
      <c r="CU255" s="267"/>
      <c r="CX255" s="267"/>
      <c r="CY255" s="267"/>
      <c r="CZ255" s="267"/>
      <c r="DA255" s="267"/>
      <c r="DB255" s="267"/>
      <c r="DC255" s="267"/>
      <c r="DD255" s="267"/>
      <c r="DE255" s="267"/>
      <c r="DF255" s="267"/>
      <c r="DG255" s="267"/>
      <c r="DH255" s="267"/>
      <c r="DI255" s="267"/>
      <c r="DJ255" s="267"/>
      <c r="DK255" s="267"/>
      <c r="DL255" s="267"/>
      <c r="DM255" s="267"/>
      <c r="DN255" s="267"/>
      <c r="DO255" s="267"/>
      <c r="DP255" s="267"/>
      <c r="DQ255" s="267"/>
      <c r="DR255" s="267"/>
      <c r="DS255" s="267"/>
      <c r="DT255" s="267"/>
      <c r="DU255" s="267"/>
      <c r="DV255" s="267"/>
      <c r="DW255" s="267"/>
      <c r="DX255" s="267"/>
      <c r="DY255" s="267"/>
      <c r="DZ255" s="267"/>
      <c r="EA255" s="267"/>
      <c r="EB255" s="267"/>
      <c r="EE255" s="267"/>
      <c r="EF255" s="267"/>
      <c r="EG255" s="267"/>
      <c r="EH255" s="267"/>
      <c r="EI255" s="267"/>
      <c r="EJ255" s="267"/>
      <c r="EK255" s="267"/>
      <c r="EL255" s="267"/>
      <c r="EM255" s="267"/>
      <c r="EN255" s="267"/>
      <c r="EO255" s="267"/>
      <c r="EP255" s="267"/>
      <c r="EQ255" s="267"/>
      <c r="ER255" s="267"/>
      <c r="ES255" s="267"/>
      <c r="ET255" s="267"/>
      <c r="EU255" s="267"/>
      <c r="EV255" s="267"/>
      <c r="EW255" s="267"/>
      <c r="EX255" s="267"/>
      <c r="EY255" s="267"/>
      <c r="EZ255" s="267"/>
      <c r="FA255" s="267"/>
      <c r="FB255" s="267"/>
      <c r="FC255" s="267"/>
      <c r="FD255" s="267"/>
      <c r="FE255" s="267"/>
      <c r="FF255" s="267"/>
      <c r="FG255" s="267"/>
      <c r="FH255" s="267"/>
      <c r="FI255" s="267"/>
      <c r="FL255" s="267"/>
      <c r="FM255" s="267"/>
      <c r="FN255" s="267"/>
      <c r="FO255" s="267"/>
      <c r="FP255" s="267"/>
      <c r="FQ255" s="267"/>
      <c r="FR255" s="267"/>
      <c r="FS255" s="267"/>
      <c r="FT255" s="267"/>
      <c r="FU255" s="267"/>
      <c r="FV255" s="267"/>
      <c r="FW255" s="267"/>
      <c r="FX255" s="267"/>
      <c r="FY255" s="267"/>
      <c r="FZ255" s="267"/>
      <c r="GA255" s="267"/>
      <c r="GB255" s="267"/>
      <c r="GC255" s="267"/>
      <c r="GD255" s="267"/>
      <c r="GE255" s="267"/>
      <c r="GF255" s="267"/>
      <c r="GG255" s="267"/>
      <c r="GH255" s="267"/>
      <c r="GI255" s="267"/>
      <c r="GJ255" s="267"/>
      <c r="GK255" s="267"/>
      <c r="GL255" s="267"/>
      <c r="GM255" s="267"/>
      <c r="GN255" s="267"/>
      <c r="GO255" s="267"/>
      <c r="GP255" s="267"/>
      <c r="GS255" s="267"/>
      <c r="GT255" s="267"/>
      <c r="GU255" s="267"/>
      <c r="GV255" s="267"/>
      <c r="GW255" s="267"/>
      <c r="GX255" s="267"/>
      <c r="GY255" s="267"/>
      <c r="GZ255" s="267"/>
      <c r="HA255" s="267"/>
      <c r="HB255" s="267"/>
      <c r="HC255" s="267"/>
      <c r="HD255" s="267"/>
      <c r="HE255" s="267"/>
      <c r="HF255" s="267"/>
      <c r="HG255" s="267"/>
      <c r="HH255" s="267"/>
      <c r="HI255" s="267"/>
      <c r="HJ255" s="267"/>
      <c r="HK255" s="267"/>
      <c r="HL255" s="267"/>
      <c r="HM255" s="267"/>
      <c r="HN255" s="267"/>
      <c r="HO255" s="267"/>
      <c r="HP255" s="267"/>
      <c r="HQ255" s="267"/>
      <c r="HR255" s="267"/>
      <c r="HS255" s="267"/>
      <c r="HT255" s="267"/>
      <c r="HU255" s="267"/>
      <c r="HV255" s="267"/>
      <c r="HW255" s="267"/>
      <c r="HZ255" s="267"/>
      <c r="IA255" s="267"/>
      <c r="IB255" s="267"/>
      <c r="IC255" s="267"/>
      <c r="ID255" s="267"/>
      <c r="IE255" s="267"/>
      <c r="IF255" s="267"/>
      <c r="IG255" s="267"/>
      <c r="IH255" s="267"/>
      <c r="II255" s="267"/>
      <c r="IJ255" s="267"/>
      <c r="IK255" s="267"/>
      <c r="IL255" s="267"/>
      <c r="IM255" s="267"/>
      <c r="IN255" s="267"/>
      <c r="IO255" s="267"/>
      <c r="IP255" s="267"/>
      <c r="IQ255" s="267"/>
      <c r="IR255" s="267"/>
      <c r="IS255" s="267"/>
      <c r="IT255" s="267"/>
      <c r="IU255" s="267"/>
      <c r="IV255" s="267"/>
      <c r="IW255" s="267"/>
      <c r="IX255" s="267"/>
      <c r="IY255" s="267"/>
      <c r="IZ255" s="272"/>
      <c r="JA255" s="270"/>
      <c r="JB255" s="270"/>
      <c r="JC255" s="270"/>
      <c r="JD255" s="270"/>
      <c r="JE255" s="234"/>
      <c r="JF255" s="250"/>
      <c r="JG255" s="270"/>
      <c r="JH255" s="270"/>
      <c r="JI255" s="270"/>
      <c r="JJ255" s="270"/>
      <c r="JK255" s="270"/>
      <c r="JL255" s="270"/>
      <c r="JM255" s="270"/>
      <c r="JN255" s="270"/>
      <c r="JO255" s="270"/>
      <c r="JP255" s="270"/>
      <c r="JQ255" s="270"/>
      <c r="JR255" s="270"/>
      <c r="JS255" s="270"/>
      <c r="JT255" s="270"/>
      <c r="JU255" s="270"/>
      <c r="JV255" s="270"/>
      <c r="JW255" s="270"/>
      <c r="JX255" s="270"/>
      <c r="JY255" s="270"/>
      <c r="JZ255" s="270"/>
      <c r="KA255" s="270"/>
      <c r="KB255" s="270"/>
      <c r="KC255" s="270"/>
      <c r="KD255" s="270"/>
      <c r="KE255" s="270"/>
      <c r="KF255" s="270"/>
      <c r="KG255" s="270"/>
      <c r="KH255" s="270"/>
      <c r="KI255" s="270"/>
      <c r="KJ255" s="270"/>
      <c r="KK255" s="270"/>
      <c r="KL255" s="234"/>
      <c r="KN255" s="270"/>
      <c r="KO255" s="270"/>
      <c r="KP255" s="270"/>
      <c r="KQ255" s="270"/>
      <c r="KR255" s="270"/>
      <c r="KS255" s="270"/>
      <c r="KT255" s="270"/>
      <c r="KU255" s="270"/>
      <c r="KV255" s="270"/>
      <c r="KW255" s="270"/>
      <c r="KX255" s="270"/>
      <c r="KY255" s="270"/>
      <c r="KZ255" s="270"/>
      <c r="LA255" s="270"/>
      <c r="LB255" s="270"/>
      <c r="LC255" s="270"/>
      <c r="LD255" s="270"/>
      <c r="LE255" s="270"/>
      <c r="LF255" s="270"/>
      <c r="LG255" s="270"/>
      <c r="LH255" s="270"/>
      <c r="LI255" s="270"/>
      <c r="LJ255" s="270"/>
      <c r="LK255" s="270"/>
      <c r="LL255" s="270"/>
      <c r="LM255" s="270"/>
      <c r="LN255" s="270"/>
      <c r="LO255" s="270"/>
      <c r="LP255" s="270"/>
      <c r="LQ255" s="270"/>
      <c r="LR255" s="270"/>
      <c r="LU255" s="267"/>
      <c r="LV255" s="267"/>
      <c r="LW255" s="267"/>
      <c r="LX255" s="267"/>
      <c r="LY255" s="267"/>
      <c r="LZ255" s="267"/>
      <c r="MA255" s="267"/>
      <c r="MB255" s="267"/>
      <c r="MC255" s="267"/>
      <c r="MD255" s="267"/>
      <c r="ME255" s="267"/>
      <c r="MF255" s="267"/>
      <c r="MG255" s="267"/>
      <c r="MH255" s="267"/>
      <c r="MI255" s="267"/>
      <c r="MJ255" s="267"/>
      <c r="MK255" s="267"/>
      <c r="ML255" s="267"/>
      <c r="MM255" s="267"/>
      <c r="MN255" s="267"/>
      <c r="MO255" s="267"/>
      <c r="MP255" s="267"/>
      <c r="MQ255" s="267"/>
      <c r="MR255" s="267"/>
      <c r="MS255" s="267"/>
      <c r="MT255" s="267"/>
      <c r="MU255" s="267"/>
      <c r="MV255" s="267"/>
      <c r="MW255" s="267"/>
      <c r="MX255" s="267"/>
      <c r="MY255" s="267"/>
      <c r="NB255" s="267"/>
      <c r="NC255" s="267"/>
      <c r="ND255" s="267"/>
      <c r="NE255" s="267"/>
      <c r="NF255" s="267"/>
      <c r="NG255" s="267"/>
      <c r="NH255" s="267"/>
      <c r="NI255" s="267"/>
      <c r="NJ255" s="267"/>
      <c r="NK255" s="267"/>
      <c r="NL255" s="267"/>
      <c r="NM255" s="267"/>
      <c r="NN255" s="267"/>
      <c r="NO255" s="267"/>
      <c r="NP255" s="267"/>
      <c r="NQ255" s="267"/>
      <c r="NR255" s="267"/>
      <c r="NS255" s="267"/>
      <c r="NT255" s="267"/>
      <c r="NU255" s="267"/>
      <c r="NV255" s="267"/>
      <c r="NW255" s="267"/>
      <c r="NX255" s="267"/>
      <c r="NY255" s="267"/>
      <c r="NZ255" s="267"/>
      <c r="OA255" s="267"/>
      <c r="OB255" s="267"/>
      <c r="OC255" s="267"/>
      <c r="OD255" s="267"/>
      <c r="OE255" s="267"/>
      <c r="OF255" s="267"/>
      <c r="OI255" s="270"/>
      <c r="OJ255" s="267"/>
      <c r="OK255" s="267"/>
      <c r="OL255" s="267"/>
      <c r="OM255" s="267"/>
      <c r="ON255" s="267"/>
      <c r="OO255" s="267"/>
      <c r="OP255" s="267"/>
      <c r="OQ255" s="267"/>
      <c r="OR255" s="267"/>
      <c r="OS255" s="267"/>
      <c r="OT255" s="267"/>
      <c r="OU255" s="267"/>
      <c r="OV255" s="267"/>
      <c r="OW255" s="267"/>
      <c r="OX255" s="267"/>
      <c r="OY255" s="267"/>
      <c r="OZ255" s="267"/>
      <c r="PA255" s="267"/>
      <c r="PB255" s="267"/>
      <c r="PC255" s="267"/>
      <c r="PD255" s="267"/>
      <c r="PE255" s="267"/>
      <c r="PF255" s="267"/>
      <c r="PG255" s="267"/>
      <c r="PH255" s="267"/>
      <c r="PI255" s="267"/>
      <c r="PJ255" s="267"/>
      <c r="PK255" s="267"/>
      <c r="PL255" s="267"/>
      <c r="PM255" s="267"/>
      <c r="PP255" s="267"/>
      <c r="PQ255" s="267"/>
      <c r="PR255" s="267"/>
      <c r="PS255" s="267"/>
      <c r="PT255" s="267"/>
      <c r="PU255" s="267"/>
      <c r="PV255" s="267"/>
      <c r="PW255" s="267"/>
      <c r="PX255" s="267"/>
      <c r="PY255" s="267"/>
      <c r="PZ255" s="267"/>
      <c r="QA255" s="267"/>
      <c r="QB255" s="267"/>
      <c r="QC255" s="267"/>
      <c r="QD255" s="267"/>
      <c r="QE255" s="267"/>
      <c r="QF255" s="267"/>
      <c r="QG255" s="267"/>
      <c r="QH255" s="267"/>
      <c r="QI255" s="267"/>
      <c r="QJ255" s="267"/>
      <c r="QK255" s="267"/>
      <c r="QL255" s="267"/>
      <c r="QM255" s="267"/>
      <c r="QN255" s="267"/>
      <c r="QO255" s="267"/>
      <c r="QP255" s="267"/>
      <c r="QQ255" s="267"/>
      <c r="QR255" s="267"/>
      <c r="QS255" s="267"/>
      <c r="QT255" s="267"/>
      <c r="QU255" s="235"/>
      <c r="QV255" s="235"/>
      <c r="QW255" s="270"/>
      <c r="QX255" s="267"/>
      <c r="QY255" s="267"/>
      <c r="QZ255" s="267"/>
      <c r="RA255" s="267"/>
      <c r="RB255" s="267"/>
      <c r="RC255" s="267"/>
      <c r="RD255" s="267"/>
      <c r="RE255" s="267"/>
      <c r="RF255" s="267"/>
      <c r="RG255" s="267"/>
      <c r="RH255" s="267"/>
      <c r="RI255" s="267"/>
      <c r="RJ255" s="267"/>
      <c r="RK255" s="267"/>
      <c r="RL255" s="267"/>
      <c r="RM255" s="267"/>
      <c r="RN255" s="267"/>
      <c r="RO255" s="267"/>
      <c r="RP255" s="267"/>
      <c r="RQ255" s="267"/>
      <c r="RR255" s="267"/>
      <c r="RS255" s="267"/>
      <c r="RT255" s="267"/>
      <c r="RU255" s="267"/>
      <c r="RV255" s="267"/>
      <c r="RW255" s="267"/>
      <c r="RX255" s="267"/>
      <c r="RY255" s="267"/>
      <c r="RZ255" s="267"/>
      <c r="SA255" s="267"/>
    </row>
    <row r="256" spans="1:16384" s="223" customFormat="1" ht="15" hidden="1">
      <c r="A256" s="603">
        <f t="shared" si="1028"/>
        <v>244</v>
      </c>
      <c r="B256" s="341" t="s">
        <v>416</v>
      </c>
      <c r="C256" s="267"/>
      <c r="D256" s="267"/>
      <c r="E256" s="267"/>
      <c r="F256" s="267"/>
      <c r="G256" s="267"/>
      <c r="H256" s="267"/>
      <c r="I256" s="267"/>
      <c r="J256" s="267"/>
      <c r="K256" s="267"/>
      <c r="L256" s="267"/>
      <c r="M256" s="267"/>
      <c r="N256" s="267"/>
      <c r="O256" s="267"/>
      <c r="P256" s="267"/>
      <c r="Q256" s="267"/>
      <c r="R256" s="267"/>
      <c r="S256" s="267"/>
      <c r="T256" s="267"/>
      <c r="U256" s="267"/>
      <c r="V256" s="267"/>
      <c r="W256" s="267"/>
      <c r="X256" s="267"/>
      <c r="Y256" s="267"/>
      <c r="Z256" s="267"/>
      <c r="AA256" s="267"/>
      <c r="AB256" s="267"/>
      <c r="AC256" s="267"/>
      <c r="AD256" s="267"/>
      <c r="AE256" s="267"/>
      <c r="AF256" s="267"/>
      <c r="AG256" s="267"/>
      <c r="AJ256" s="267"/>
      <c r="AK256" s="267"/>
      <c r="AL256" s="267"/>
      <c r="AM256" s="267"/>
      <c r="AN256" s="267"/>
      <c r="AO256" s="267"/>
      <c r="AP256" s="267"/>
      <c r="AQ256" s="267"/>
      <c r="AR256" s="267"/>
      <c r="AS256" s="267"/>
      <c r="AT256" s="267"/>
      <c r="AU256" s="267"/>
      <c r="AV256" s="267"/>
      <c r="AW256" s="267"/>
      <c r="AX256" s="267"/>
      <c r="AY256" s="267"/>
      <c r="AZ256" s="267"/>
      <c r="BA256" s="267"/>
      <c r="BB256" s="267"/>
      <c r="BC256" s="267"/>
      <c r="BD256" s="267"/>
      <c r="BE256" s="267"/>
      <c r="BF256" s="267"/>
      <c r="BG256" s="267"/>
      <c r="BH256" s="267"/>
      <c r="BI256" s="267"/>
      <c r="BJ256" s="267"/>
      <c r="BK256" s="267"/>
      <c r="BL256" s="267"/>
      <c r="BM256" s="267"/>
      <c r="BN256" s="267"/>
      <c r="BQ256" s="267"/>
      <c r="BR256" s="267"/>
      <c r="BS256" s="267"/>
      <c r="BT256" s="267"/>
      <c r="BU256" s="267"/>
      <c r="BV256" s="267"/>
      <c r="BW256" s="267"/>
      <c r="BX256" s="267"/>
      <c r="BY256" s="267"/>
      <c r="BZ256" s="267"/>
      <c r="CA256" s="267"/>
      <c r="CB256" s="267"/>
      <c r="CC256" s="267"/>
      <c r="CD256" s="267"/>
      <c r="CE256" s="267"/>
      <c r="CF256" s="267"/>
      <c r="CG256" s="267"/>
      <c r="CH256" s="267"/>
      <c r="CI256" s="267"/>
      <c r="CJ256" s="267"/>
      <c r="CK256" s="267"/>
      <c r="CL256" s="267"/>
      <c r="CM256" s="267"/>
      <c r="CN256" s="267"/>
      <c r="CO256" s="267"/>
      <c r="CP256" s="267"/>
      <c r="CQ256" s="267"/>
      <c r="CR256" s="267"/>
      <c r="CS256" s="267"/>
      <c r="CT256" s="267"/>
      <c r="CU256" s="267"/>
      <c r="CX256" s="267"/>
      <c r="CY256" s="267"/>
      <c r="CZ256" s="267"/>
      <c r="DA256" s="267"/>
      <c r="DB256" s="267"/>
      <c r="DC256" s="267"/>
      <c r="DD256" s="267"/>
      <c r="DE256" s="267"/>
      <c r="DF256" s="267"/>
      <c r="DG256" s="267"/>
      <c r="DH256" s="267"/>
      <c r="DI256" s="267"/>
      <c r="DJ256" s="267"/>
      <c r="DK256" s="267"/>
      <c r="DL256" s="267"/>
      <c r="DM256" s="267"/>
      <c r="DN256" s="267"/>
      <c r="DO256" s="267"/>
      <c r="DP256" s="267"/>
      <c r="DQ256" s="267"/>
      <c r="DR256" s="267"/>
      <c r="DS256" s="267"/>
      <c r="DT256" s="267"/>
      <c r="DU256" s="267"/>
      <c r="DV256" s="267"/>
      <c r="DW256" s="267"/>
      <c r="DX256" s="267"/>
      <c r="DY256" s="267"/>
      <c r="DZ256" s="267"/>
      <c r="EA256" s="267"/>
      <c r="EB256" s="267"/>
      <c r="EE256" s="267"/>
      <c r="EF256" s="267"/>
      <c r="EG256" s="267"/>
      <c r="EH256" s="267"/>
      <c r="EI256" s="267"/>
      <c r="EJ256" s="267"/>
      <c r="EK256" s="267"/>
      <c r="EL256" s="267"/>
      <c r="EM256" s="267"/>
      <c r="EN256" s="267"/>
      <c r="EO256" s="267"/>
      <c r="EP256" s="267"/>
      <c r="EQ256" s="267"/>
      <c r="ER256" s="267"/>
      <c r="ES256" s="267"/>
      <c r="ET256" s="267"/>
      <c r="EU256" s="267"/>
      <c r="EV256" s="267"/>
      <c r="EW256" s="267"/>
      <c r="EX256" s="267"/>
      <c r="EY256" s="267"/>
      <c r="EZ256" s="267"/>
      <c r="FA256" s="267"/>
      <c r="FB256" s="267"/>
      <c r="FC256" s="267"/>
      <c r="FD256" s="267"/>
      <c r="FE256" s="267"/>
      <c r="FF256" s="267"/>
      <c r="FG256" s="267"/>
      <c r="FH256" s="267"/>
      <c r="FI256" s="267"/>
      <c r="FL256" s="267"/>
      <c r="FM256" s="267"/>
      <c r="FN256" s="267"/>
      <c r="FO256" s="267"/>
      <c r="FP256" s="267"/>
      <c r="FQ256" s="267"/>
      <c r="FR256" s="267"/>
      <c r="FS256" s="267"/>
      <c r="FT256" s="267"/>
      <c r="FU256" s="267"/>
      <c r="FV256" s="267"/>
      <c r="FW256" s="267"/>
      <c r="FX256" s="267"/>
      <c r="FY256" s="267"/>
      <c r="FZ256" s="267"/>
      <c r="GA256" s="267"/>
      <c r="GB256" s="267"/>
      <c r="GC256" s="267"/>
      <c r="GD256" s="267"/>
      <c r="GE256" s="267"/>
      <c r="GF256" s="267"/>
      <c r="GG256" s="267"/>
      <c r="GH256" s="267"/>
      <c r="GI256" s="267"/>
      <c r="GJ256" s="267"/>
      <c r="GK256" s="267"/>
      <c r="GL256" s="267"/>
      <c r="GM256" s="267"/>
      <c r="GN256" s="267"/>
      <c r="GO256" s="267"/>
      <c r="GP256" s="267"/>
      <c r="GS256" s="267"/>
      <c r="GT256" s="267"/>
      <c r="GU256" s="267"/>
      <c r="GV256" s="267"/>
      <c r="GW256" s="267"/>
      <c r="GX256" s="267"/>
      <c r="GY256" s="267"/>
      <c r="GZ256" s="267"/>
      <c r="HA256" s="267"/>
      <c r="HB256" s="267"/>
      <c r="HC256" s="267"/>
      <c r="HD256" s="267"/>
      <c r="HE256" s="267"/>
      <c r="HF256" s="267"/>
      <c r="HG256" s="267"/>
      <c r="HH256" s="267"/>
      <c r="HI256" s="267"/>
      <c r="HJ256" s="267"/>
      <c r="HK256" s="267"/>
      <c r="HL256" s="267"/>
      <c r="HM256" s="267"/>
      <c r="HN256" s="267"/>
      <c r="HO256" s="267"/>
      <c r="HP256" s="267"/>
      <c r="HQ256" s="267"/>
      <c r="HR256" s="267"/>
      <c r="HS256" s="267"/>
      <c r="HT256" s="267"/>
      <c r="HU256" s="267"/>
      <c r="HV256" s="267"/>
      <c r="HW256" s="267"/>
      <c r="HZ256" s="267"/>
      <c r="IA256" s="267"/>
      <c r="IB256" s="267"/>
      <c r="IC256" s="267"/>
      <c r="ID256" s="267"/>
      <c r="IE256" s="267"/>
      <c r="IF256" s="267"/>
      <c r="IG256" s="267"/>
      <c r="IH256" s="267"/>
      <c r="II256" s="267"/>
      <c r="IJ256" s="267"/>
      <c r="IK256" s="267"/>
      <c r="IL256" s="267"/>
      <c r="IM256" s="267"/>
      <c r="IN256" s="267"/>
      <c r="IO256" s="267"/>
      <c r="IP256" s="267"/>
      <c r="IQ256" s="267"/>
      <c r="IR256" s="267"/>
      <c r="IS256" s="267"/>
      <c r="IT256" s="267"/>
      <c r="IU256" s="267"/>
      <c r="IV256" s="267"/>
      <c r="IW256" s="267"/>
      <c r="IX256" s="267"/>
      <c r="IY256" s="267"/>
      <c r="IZ256" s="272"/>
      <c r="JA256" s="270"/>
      <c r="JB256" s="270"/>
      <c r="JC256" s="270"/>
      <c r="JD256" s="270"/>
      <c r="JE256" s="234"/>
      <c r="JF256" s="250"/>
      <c r="JG256" s="595"/>
      <c r="JH256" s="270"/>
      <c r="JI256" s="270"/>
      <c r="JJ256" s="595">
        <v>41652</v>
      </c>
      <c r="JK256" s="270"/>
      <c r="JL256" s="595">
        <v>41652</v>
      </c>
      <c r="JM256" s="270"/>
      <c r="JN256" s="270"/>
      <c r="JO256" s="270"/>
      <c r="JP256" s="270"/>
      <c r="JQ256" s="270"/>
      <c r="JR256" s="270"/>
      <c r="JS256" s="270"/>
      <c r="JT256" s="270"/>
      <c r="JU256" s="270"/>
      <c r="JV256" s="270"/>
      <c r="JW256" s="270"/>
      <c r="JX256" s="270"/>
      <c r="JY256" s="270"/>
      <c r="JZ256" s="270"/>
      <c r="KA256" s="270"/>
      <c r="KB256" s="270"/>
      <c r="KC256" s="270"/>
      <c r="KD256" s="270"/>
      <c r="KE256" s="270"/>
      <c r="KF256" s="270"/>
      <c r="KG256" s="270"/>
      <c r="KH256" s="270"/>
      <c r="KI256" s="270"/>
      <c r="KJ256" s="270"/>
      <c r="KK256" s="595">
        <v>41652</v>
      </c>
      <c r="KL256" s="234"/>
      <c r="KN256" s="270"/>
      <c r="KO256" s="270"/>
      <c r="KP256" s="270"/>
      <c r="KQ256" s="270"/>
      <c r="KR256" s="270"/>
      <c r="KS256" s="270"/>
      <c r="KT256" s="270"/>
      <c r="KU256" s="270"/>
      <c r="KV256" s="270"/>
      <c r="KW256" s="270"/>
      <c r="KX256" s="270"/>
      <c r="KY256" s="270"/>
      <c r="KZ256" s="270"/>
      <c r="LA256" s="270"/>
      <c r="LB256" s="270"/>
      <c r="LC256" s="270"/>
      <c r="LD256" s="270"/>
      <c r="LE256" s="270"/>
      <c r="LF256" s="270"/>
      <c r="LG256" s="270"/>
      <c r="LH256" s="270"/>
      <c r="LI256" s="270"/>
      <c r="LJ256" s="270"/>
      <c r="LK256" s="270"/>
      <c r="LL256" s="270"/>
      <c r="LM256" s="270"/>
      <c r="LN256" s="270"/>
      <c r="LO256" s="270"/>
      <c r="LP256" s="270"/>
      <c r="LQ256" s="270"/>
      <c r="LR256" s="270"/>
      <c r="LU256" s="267"/>
      <c r="LV256" s="267"/>
      <c r="LW256" s="267"/>
      <c r="LX256" s="267"/>
      <c r="LY256" s="267"/>
      <c r="LZ256" s="267"/>
      <c r="MA256" s="267"/>
      <c r="MB256" s="267"/>
      <c r="MC256" s="267"/>
      <c r="MD256" s="267"/>
      <c r="ME256" s="267"/>
      <c r="MF256" s="267"/>
      <c r="MG256" s="267"/>
      <c r="MH256" s="267"/>
      <c r="MI256" s="267"/>
      <c r="MJ256" s="267"/>
      <c r="MK256" s="267"/>
      <c r="ML256" s="267"/>
      <c r="MM256" s="267"/>
      <c r="MN256" s="267"/>
      <c r="MO256" s="267"/>
      <c r="MP256" s="267"/>
      <c r="MQ256" s="267"/>
      <c r="MR256" s="267"/>
      <c r="MS256" s="267"/>
      <c r="MT256" s="267"/>
      <c r="MU256" s="267"/>
      <c r="MV256" s="267"/>
      <c r="MW256" s="267"/>
      <c r="MX256" s="267"/>
      <c r="MY256" s="267"/>
      <c r="NB256" s="267"/>
      <c r="NC256" s="267"/>
      <c r="ND256" s="267"/>
      <c r="NE256" s="267"/>
      <c r="NF256" s="267"/>
      <c r="NG256" s="267"/>
      <c r="NH256" s="267"/>
      <c r="NI256" s="267"/>
      <c r="NJ256" s="267"/>
      <c r="NK256" s="267"/>
      <c r="NL256" s="267"/>
      <c r="NM256" s="267"/>
      <c r="NN256" s="267"/>
      <c r="NO256" s="267"/>
      <c r="NP256" s="267"/>
      <c r="NQ256" s="267"/>
      <c r="NR256" s="267"/>
      <c r="NS256" s="267"/>
      <c r="NT256" s="267"/>
      <c r="NU256" s="267"/>
      <c r="NV256" s="267"/>
      <c r="NW256" s="267"/>
      <c r="NX256" s="267"/>
      <c r="NY256" s="267"/>
      <c r="NZ256" s="267"/>
      <c r="OA256" s="267"/>
      <c r="OB256" s="267"/>
      <c r="OC256" s="267"/>
      <c r="OD256" s="267"/>
      <c r="OE256" s="267"/>
      <c r="OF256" s="267"/>
      <c r="OI256" s="270"/>
      <c r="OJ256" s="267"/>
      <c r="OK256" s="267"/>
      <c r="OL256" s="267"/>
      <c r="OM256" s="267"/>
      <c r="ON256" s="267"/>
      <c r="OO256" s="267"/>
      <c r="OP256" s="267"/>
      <c r="OQ256" s="267"/>
      <c r="OR256" s="267"/>
      <c r="OS256" s="267"/>
      <c r="OT256" s="267"/>
      <c r="OU256" s="267"/>
      <c r="OV256" s="267"/>
      <c r="OW256" s="267"/>
      <c r="OX256" s="267"/>
      <c r="OY256" s="267"/>
      <c r="OZ256" s="267"/>
      <c r="PA256" s="267"/>
      <c r="PB256" s="267"/>
      <c r="PC256" s="267"/>
      <c r="PD256" s="267"/>
      <c r="PE256" s="267"/>
      <c r="PF256" s="267"/>
      <c r="PG256" s="267"/>
      <c r="PH256" s="267"/>
      <c r="PI256" s="267"/>
      <c r="PJ256" s="267"/>
      <c r="PK256" s="267"/>
      <c r="PL256" s="267"/>
      <c r="PM256" s="267"/>
      <c r="PP256" s="267"/>
      <c r="PQ256" s="267"/>
      <c r="PR256" s="267"/>
      <c r="PS256" s="267"/>
      <c r="PT256" s="267"/>
      <c r="PU256" s="267"/>
      <c r="PV256" s="267"/>
      <c r="PW256" s="267"/>
      <c r="PX256" s="267"/>
      <c r="PY256" s="267"/>
      <c r="PZ256" s="267"/>
      <c r="QA256" s="267"/>
      <c r="QB256" s="267"/>
      <c r="QC256" s="267"/>
      <c r="QD256" s="267"/>
      <c r="QE256" s="267"/>
      <c r="QF256" s="267"/>
      <c r="QG256" s="267"/>
      <c r="QH256" s="267"/>
      <c r="QI256" s="267"/>
      <c r="QJ256" s="267"/>
      <c r="QK256" s="267"/>
      <c r="QL256" s="267"/>
      <c r="QM256" s="267"/>
      <c r="QN256" s="267"/>
      <c r="QO256" s="267"/>
      <c r="QP256" s="267"/>
      <c r="QQ256" s="267"/>
      <c r="QR256" s="267"/>
      <c r="QS256" s="267"/>
      <c r="QT256" s="267"/>
      <c r="QU256" s="235"/>
      <c r="QV256" s="235"/>
      <c r="QW256" s="270"/>
      <c r="QX256" s="267"/>
      <c r="QY256" s="267"/>
      <c r="QZ256" s="267"/>
      <c r="RA256" s="267"/>
      <c r="RB256" s="267"/>
      <c r="RC256" s="267"/>
      <c r="RD256" s="267"/>
      <c r="RE256" s="267"/>
      <c r="RF256" s="267"/>
      <c r="RG256" s="267"/>
      <c r="RH256" s="267"/>
      <c r="RI256" s="267"/>
      <c r="RJ256" s="267"/>
      <c r="RK256" s="267"/>
      <c r="RL256" s="267"/>
      <c r="RM256" s="267"/>
      <c r="RN256" s="267"/>
      <c r="RO256" s="267"/>
      <c r="RP256" s="267"/>
      <c r="RQ256" s="267"/>
      <c r="RR256" s="267"/>
      <c r="RS256" s="267"/>
      <c r="RT256" s="267"/>
      <c r="RU256" s="267"/>
      <c r="RV256" s="267"/>
      <c r="RW256" s="267"/>
      <c r="RX256" s="267"/>
      <c r="RY256" s="267"/>
      <c r="RZ256" s="267"/>
      <c r="SA256" s="267"/>
    </row>
    <row r="257" spans="1:495" s="223" customFormat="1" ht="15" hidden="1">
      <c r="A257" s="603">
        <f t="shared" si="1028"/>
        <v>245</v>
      </c>
      <c r="B257" s="380" t="s">
        <v>417</v>
      </c>
      <c r="C257" s="267"/>
      <c r="D257" s="267"/>
      <c r="E257" s="267"/>
      <c r="F257" s="267"/>
      <c r="G257" s="267"/>
      <c r="H257" s="267"/>
      <c r="I257" s="267"/>
      <c r="J257" s="267"/>
      <c r="K257" s="267"/>
      <c r="L257" s="267"/>
      <c r="M257" s="267"/>
      <c r="N257" s="267"/>
      <c r="O257" s="267"/>
      <c r="P257" s="267"/>
      <c r="Q257" s="267"/>
      <c r="R257" s="267"/>
      <c r="S257" s="267"/>
      <c r="T257" s="267"/>
      <c r="U257" s="267"/>
      <c r="V257" s="267"/>
      <c r="W257" s="267"/>
      <c r="X257" s="267"/>
      <c r="Y257" s="267"/>
      <c r="Z257" s="267"/>
      <c r="AA257" s="267"/>
      <c r="AB257" s="267"/>
      <c r="AC257" s="267"/>
      <c r="AD257" s="267"/>
      <c r="AE257" s="267"/>
      <c r="AF257" s="267"/>
      <c r="AG257" s="267"/>
      <c r="AJ257" s="364"/>
      <c r="AK257" s="364"/>
      <c r="AL257" s="267"/>
      <c r="AM257" s="267"/>
      <c r="AN257" s="267"/>
      <c r="AO257" s="267"/>
      <c r="AP257" s="267"/>
      <c r="AQ257" s="267"/>
      <c r="AR257" s="267"/>
      <c r="AS257" s="267"/>
      <c r="AT257" s="267"/>
      <c r="AU257" s="267"/>
      <c r="AV257" s="267"/>
      <c r="AW257" s="267"/>
      <c r="AX257" s="267"/>
      <c r="AY257" s="267"/>
      <c r="AZ257" s="267"/>
      <c r="BA257" s="267"/>
      <c r="BB257" s="267"/>
      <c r="BC257" s="267"/>
      <c r="BD257" s="267"/>
      <c r="BE257" s="267"/>
      <c r="BF257" s="267"/>
      <c r="BG257" s="267"/>
      <c r="BH257" s="267"/>
      <c r="BI257" s="267"/>
      <c r="BJ257" s="267"/>
      <c r="BK257" s="267"/>
      <c r="BL257" s="267"/>
      <c r="BM257" s="267"/>
      <c r="BN257" s="267"/>
      <c r="BQ257" s="364"/>
      <c r="BR257" s="364"/>
      <c r="BS257" s="267"/>
      <c r="BT257" s="267"/>
      <c r="BU257" s="267"/>
      <c r="BV257" s="267"/>
      <c r="BW257" s="267"/>
      <c r="BX257" s="267"/>
      <c r="BY257" s="267"/>
      <c r="BZ257" s="267"/>
      <c r="CA257" s="267"/>
      <c r="CB257" s="267"/>
      <c r="CC257" s="267"/>
      <c r="CD257" s="267"/>
      <c r="CE257" s="267"/>
      <c r="CF257" s="267"/>
      <c r="CG257" s="267"/>
      <c r="CH257" s="267"/>
      <c r="CI257" s="267"/>
      <c r="CJ257" s="267"/>
      <c r="CK257" s="267"/>
      <c r="CL257" s="267"/>
      <c r="CM257" s="267"/>
      <c r="CN257" s="267"/>
      <c r="CO257" s="267"/>
      <c r="CP257" s="267"/>
      <c r="CQ257" s="267"/>
      <c r="CR257" s="267"/>
      <c r="CS257" s="267"/>
      <c r="CT257" s="267"/>
      <c r="CU257" s="267"/>
      <c r="CX257" s="364"/>
      <c r="CY257" s="364"/>
      <c r="CZ257" s="267"/>
      <c r="DA257" s="267"/>
      <c r="DB257" s="267"/>
      <c r="DC257" s="267"/>
      <c r="DD257" s="267"/>
      <c r="DE257" s="267"/>
      <c r="DF257" s="267"/>
      <c r="DG257" s="267"/>
      <c r="DH257" s="267"/>
      <c r="DI257" s="267"/>
      <c r="DJ257" s="267"/>
      <c r="DK257" s="267"/>
      <c r="DL257" s="267"/>
      <c r="DM257" s="267"/>
      <c r="DN257" s="267"/>
      <c r="DO257" s="267"/>
      <c r="DP257" s="267"/>
      <c r="DQ257" s="267"/>
      <c r="DR257" s="267"/>
      <c r="DS257" s="267"/>
      <c r="DT257" s="267"/>
      <c r="DU257" s="267"/>
      <c r="DV257" s="267"/>
      <c r="DW257" s="267"/>
      <c r="DX257" s="267"/>
      <c r="DY257" s="267"/>
      <c r="DZ257" s="267"/>
      <c r="EA257" s="267"/>
      <c r="EB257" s="267"/>
      <c r="EE257" s="364"/>
      <c r="EF257" s="364"/>
      <c r="EG257" s="267"/>
      <c r="EH257" s="267"/>
      <c r="EI257" s="267"/>
      <c r="EJ257" s="267"/>
      <c r="EK257" s="267"/>
      <c r="EL257" s="267"/>
      <c r="EM257" s="267"/>
      <c r="EN257" s="267"/>
      <c r="EO257" s="267"/>
      <c r="EP257" s="267"/>
      <c r="EQ257" s="267"/>
      <c r="ER257" s="267"/>
      <c r="ES257" s="267"/>
      <c r="ET257" s="267"/>
      <c r="EU257" s="267"/>
      <c r="EV257" s="267"/>
      <c r="EW257" s="267"/>
      <c r="EX257" s="267"/>
      <c r="EY257" s="267"/>
      <c r="EZ257" s="267"/>
      <c r="FA257" s="267"/>
      <c r="FB257" s="267"/>
      <c r="FC257" s="267"/>
      <c r="FD257" s="267"/>
      <c r="FE257" s="267"/>
      <c r="FF257" s="267"/>
      <c r="FG257" s="267"/>
      <c r="FH257" s="267"/>
      <c r="FI257" s="267"/>
      <c r="FL257" s="364"/>
      <c r="FM257" s="364"/>
      <c r="FN257" s="267"/>
      <c r="FO257" s="267"/>
      <c r="FP257" s="267"/>
      <c r="FQ257" s="267"/>
      <c r="FR257" s="267"/>
      <c r="FS257" s="267"/>
      <c r="FT257" s="267"/>
      <c r="FU257" s="267"/>
      <c r="FV257" s="267"/>
      <c r="FW257" s="267"/>
      <c r="FX257" s="267"/>
      <c r="FY257" s="267"/>
      <c r="FZ257" s="267"/>
      <c r="GA257" s="267"/>
      <c r="GB257" s="267"/>
      <c r="GC257" s="267"/>
      <c r="GD257" s="267"/>
      <c r="GE257" s="267"/>
      <c r="GF257" s="267"/>
      <c r="GG257" s="267"/>
      <c r="GH257" s="267"/>
      <c r="GI257" s="267"/>
      <c r="GJ257" s="267"/>
      <c r="GK257" s="267"/>
      <c r="GL257" s="267"/>
      <c r="GM257" s="267"/>
      <c r="GN257" s="267"/>
      <c r="GO257" s="267"/>
      <c r="GP257" s="267"/>
      <c r="GS257" s="364"/>
      <c r="GT257" s="267"/>
      <c r="GU257" s="267"/>
      <c r="GV257" s="267"/>
      <c r="GW257" s="267"/>
      <c r="GX257" s="267"/>
      <c r="GY257" s="267"/>
      <c r="GZ257" s="267"/>
      <c r="HA257" s="267"/>
      <c r="HB257" s="267"/>
      <c r="HC257" s="267"/>
      <c r="HD257" s="267"/>
      <c r="HE257" s="267"/>
      <c r="HF257" s="267"/>
      <c r="HG257" s="267"/>
      <c r="HH257" s="267"/>
      <c r="HI257" s="267"/>
      <c r="HJ257" s="267"/>
      <c r="HK257" s="267"/>
      <c r="HL257" s="267"/>
      <c r="HM257" s="267"/>
      <c r="HN257" s="267"/>
      <c r="HO257" s="267"/>
      <c r="HP257" s="267"/>
      <c r="HQ257" s="267"/>
      <c r="HR257" s="267"/>
      <c r="HS257" s="267"/>
      <c r="HT257" s="267"/>
      <c r="HU257" s="267"/>
      <c r="HV257" s="267"/>
      <c r="HW257" s="267"/>
      <c r="HZ257" s="364"/>
      <c r="IA257" s="267"/>
      <c r="IB257" s="267"/>
      <c r="IC257" s="267"/>
      <c r="ID257" s="267"/>
      <c r="IE257" s="267"/>
      <c r="IF257" s="267"/>
      <c r="IG257" s="267"/>
      <c r="IH257" s="267"/>
      <c r="II257" s="267"/>
      <c r="IJ257" s="267"/>
      <c r="IK257" s="267"/>
      <c r="IL257" s="267"/>
      <c r="IM257" s="267"/>
      <c r="IN257" s="267"/>
      <c r="IO257" s="267"/>
      <c r="IP257" s="267"/>
      <c r="IQ257" s="267"/>
      <c r="IR257" s="267"/>
      <c r="IS257" s="267"/>
      <c r="IT257" s="267"/>
      <c r="IU257" s="267"/>
      <c r="IV257" s="267"/>
      <c r="IW257" s="267"/>
      <c r="IX257" s="267"/>
      <c r="IY257" s="267"/>
      <c r="IZ257" s="272"/>
      <c r="JA257" s="270"/>
      <c r="JB257" s="270"/>
      <c r="JC257" s="270"/>
      <c r="JD257" s="270"/>
      <c r="JE257" s="234"/>
      <c r="JF257" s="250"/>
      <c r="JG257" s="358"/>
      <c r="JH257" s="270"/>
      <c r="JI257" s="270"/>
      <c r="JJ257" s="358">
        <f>5.39*10^7</f>
        <v>53900000</v>
      </c>
      <c r="JK257" s="270"/>
      <c r="JL257" s="358">
        <f>5.39*10^7</f>
        <v>53900000</v>
      </c>
      <c r="JM257" s="270"/>
      <c r="JN257" s="270"/>
      <c r="JO257" s="270"/>
      <c r="JP257" s="270"/>
      <c r="JQ257" s="270"/>
      <c r="JR257" s="270"/>
      <c r="JS257" s="270"/>
      <c r="JT257" s="270"/>
      <c r="JU257" s="270"/>
      <c r="JV257" s="270"/>
      <c r="JW257" s="270"/>
      <c r="JX257" s="270"/>
      <c r="JY257" s="270"/>
      <c r="JZ257" s="270"/>
      <c r="KA257" s="270"/>
      <c r="KB257" s="270"/>
      <c r="KC257" s="270"/>
      <c r="KD257" s="270"/>
      <c r="KE257" s="270"/>
      <c r="KF257" s="270"/>
      <c r="KG257" s="270"/>
      <c r="KH257" s="270"/>
      <c r="KI257" s="270"/>
      <c r="KJ257" s="270"/>
      <c r="KK257" s="358">
        <f>5.39*10^7</f>
        <v>53900000</v>
      </c>
      <c r="KL257" s="234"/>
      <c r="KN257" s="359"/>
      <c r="KO257" s="270"/>
      <c r="KP257" s="270"/>
      <c r="KQ257" s="270"/>
      <c r="KR257" s="270"/>
      <c r="KS257" s="270"/>
      <c r="KT257" s="270"/>
      <c r="KU257" s="270"/>
      <c r="KV257" s="270"/>
      <c r="KW257" s="270"/>
      <c r="KX257" s="270"/>
      <c r="KY257" s="270"/>
      <c r="KZ257" s="270"/>
      <c r="LA257" s="270"/>
      <c r="LB257" s="270"/>
      <c r="LC257" s="270"/>
      <c r="LD257" s="270"/>
      <c r="LE257" s="270"/>
      <c r="LF257" s="270"/>
      <c r="LG257" s="270"/>
      <c r="LH257" s="270"/>
      <c r="LI257" s="270"/>
      <c r="LJ257" s="270"/>
      <c r="LK257" s="270"/>
      <c r="LL257" s="270"/>
      <c r="LM257" s="270"/>
      <c r="LN257" s="270"/>
      <c r="LO257" s="270"/>
      <c r="LP257" s="270"/>
      <c r="LQ257" s="270"/>
      <c r="LR257" s="270"/>
      <c r="LU257" s="364"/>
      <c r="LV257" s="267"/>
      <c r="LW257" s="267"/>
      <c r="LX257" s="267"/>
      <c r="LY257" s="267"/>
      <c r="LZ257" s="267"/>
      <c r="MA257" s="267"/>
      <c r="MB257" s="267"/>
      <c r="MC257" s="267"/>
      <c r="MD257" s="267"/>
      <c r="ME257" s="267"/>
      <c r="MF257" s="267"/>
      <c r="MG257" s="267"/>
      <c r="MH257" s="267"/>
      <c r="MI257" s="267"/>
      <c r="MJ257" s="267"/>
      <c r="MK257" s="267"/>
      <c r="ML257" s="267"/>
      <c r="MM257" s="267"/>
      <c r="MN257" s="267"/>
      <c r="MO257" s="267"/>
      <c r="MP257" s="267"/>
      <c r="MQ257" s="267"/>
      <c r="MR257" s="267"/>
      <c r="MS257" s="267"/>
      <c r="MT257" s="267"/>
      <c r="MU257" s="267"/>
      <c r="MV257" s="267"/>
      <c r="MW257" s="267"/>
      <c r="MX257" s="267"/>
      <c r="MY257" s="267"/>
      <c r="NB257" s="364"/>
      <c r="NC257" s="267"/>
      <c r="ND257" s="267"/>
      <c r="NE257" s="267"/>
      <c r="NF257" s="267"/>
      <c r="NG257" s="267"/>
      <c r="NH257" s="267"/>
      <c r="NI257" s="267"/>
      <c r="NJ257" s="267"/>
      <c r="NK257" s="267"/>
      <c r="NL257" s="267"/>
      <c r="NM257" s="267"/>
      <c r="NN257" s="267"/>
      <c r="NO257" s="267"/>
      <c r="NP257" s="267"/>
      <c r="NQ257" s="267"/>
      <c r="NR257" s="267"/>
      <c r="NS257" s="267"/>
      <c r="NT257" s="267"/>
      <c r="NU257" s="267"/>
      <c r="NV257" s="267"/>
      <c r="NW257" s="267"/>
      <c r="NX257" s="267"/>
      <c r="NY257" s="267"/>
      <c r="NZ257" s="267"/>
      <c r="OA257" s="267"/>
      <c r="OB257" s="267"/>
      <c r="OC257" s="267"/>
      <c r="OD257" s="267"/>
      <c r="OE257" s="267"/>
      <c r="OF257" s="267"/>
      <c r="OI257" s="359"/>
      <c r="OJ257" s="267"/>
      <c r="OK257" s="267"/>
      <c r="OL257" s="267"/>
      <c r="OM257" s="267"/>
      <c r="ON257" s="267"/>
      <c r="OO257" s="267"/>
      <c r="OP257" s="267"/>
      <c r="OQ257" s="267"/>
      <c r="OR257" s="267"/>
      <c r="OS257" s="267"/>
      <c r="OT257" s="267"/>
      <c r="OU257" s="267"/>
      <c r="OV257" s="267"/>
      <c r="OW257" s="267"/>
      <c r="OX257" s="267"/>
      <c r="OY257" s="267"/>
      <c r="OZ257" s="267"/>
      <c r="PA257" s="267"/>
      <c r="PB257" s="267"/>
      <c r="PC257" s="267"/>
      <c r="PD257" s="267"/>
      <c r="PE257" s="267"/>
      <c r="PF257" s="267"/>
      <c r="PG257" s="267"/>
      <c r="PH257" s="267"/>
      <c r="PI257" s="267"/>
      <c r="PJ257" s="267"/>
      <c r="PK257" s="267"/>
      <c r="PL257" s="267"/>
      <c r="PM257" s="267"/>
      <c r="PP257" s="364"/>
      <c r="PQ257" s="267"/>
      <c r="PR257" s="267"/>
      <c r="PS257" s="267"/>
      <c r="PT257" s="267"/>
      <c r="PU257" s="267"/>
      <c r="PV257" s="267"/>
      <c r="PW257" s="267"/>
      <c r="PX257" s="267"/>
      <c r="PY257" s="267"/>
      <c r="PZ257" s="267"/>
      <c r="QA257" s="267"/>
      <c r="QB257" s="267"/>
      <c r="QC257" s="267"/>
      <c r="QD257" s="267"/>
      <c r="QE257" s="267"/>
      <c r="QF257" s="267"/>
      <c r="QG257" s="267"/>
      <c r="QH257" s="267"/>
      <c r="QI257" s="267"/>
      <c r="QJ257" s="267"/>
      <c r="QK257" s="267"/>
      <c r="QL257" s="267"/>
      <c r="QM257" s="267"/>
      <c r="QN257" s="267"/>
      <c r="QO257" s="267"/>
      <c r="QP257" s="267"/>
      <c r="QQ257" s="267"/>
      <c r="QR257" s="267"/>
      <c r="QS257" s="267"/>
      <c r="QT257" s="267"/>
      <c r="QU257" s="235"/>
      <c r="QV257" s="235"/>
      <c r="QW257" s="359"/>
      <c r="QX257" s="267"/>
      <c r="QY257" s="267"/>
      <c r="QZ257" s="267"/>
      <c r="RA257" s="267"/>
      <c r="RB257" s="267"/>
      <c r="RC257" s="267"/>
      <c r="RD257" s="267"/>
      <c r="RE257" s="267"/>
      <c r="RF257" s="267"/>
      <c r="RG257" s="267"/>
      <c r="RH257" s="267"/>
      <c r="RI257" s="267"/>
      <c r="RJ257" s="267"/>
      <c r="RK257" s="267"/>
      <c r="RL257" s="267"/>
      <c r="RM257" s="267"/>
      <c r="RN257" s="267"/>
      <c r="RO257" s="267"/>
      <c r="RP257" s="267"/>
      <c r="RQ257" s="267"/>
      <c r="RR257" s="267"/>
      <c r="RS257" s="267"/>
      <c r="RT257" s="267"/>
      <c r="RU257" s="267"/>
      <c r="RV257" s="267"/>
      <c r="RW257" s="267"/>
      <c r="RX257" s="267"/>
      <c r="RY257" s="267"/>
      <c r="RZ257" s="267"/>
      <c r="SA257" s="267"/>
    </row>
    <row r="258" spans="1:495" s="223" customFormat="1" ht="15" hidden="1">
      <c r="A258" s="603">
        <f t="shared" si="1028"/>
        <v>246</v>
      </c>
      <c r="B258" s="379" t="s">
        <v>419</v>
      </c>
      <c r="C258" s="267"/>
      <c r="D258" s="267"/>
      <c r="E258" s="267"/>
      <c r="F258" s="267"/>
      <c r="G258" s="267"/>
      <c r="H258" s="267"/>
      <c r="I258" s="267"/>
      <c r="J258" s="267"/>
      <c r="K258" s="267"/>
      <c r="L258" s="267"/>
      <c r="M258" s="267"/>
      <c r="N258" s="267"/>
      <c r="O258" s="267"/>
      <c r="P258" s="267"/>
      <c r="Q258" s="267"/>
      <c r="R258" s="267"/>
      <c r="S258" s="267"/>
      <c r="T258" s="267"/>
      <c r="U258" s="267"/>
      <c r="V258" s="267"/>
      <c r="W258" s="267"/>
      <c r="X258" s="267"/>
      <c r="Y258" s="267"/>
      <c r="Z258" s="267"/>
      <c r="AA258" s="267"/>
      <c r="AB258" s="267"/>
      <c r="AC258" s="267"/>
      <c r="AD258" s="267"/>
      <c r="AE258" s="267"/>
      <c r="AF258" s="267"/>
      <c r="AG258" s="267"/>
      <c r="AJ258" s="358"/>
      <c r="AK258" s="267"/>
      <c r="AL258" s="267"/>
      <c r="AM258" s="267"/>
      <c r="AN258" s="267"/>
      <c r="AO258" s="267"/>
      <c r="AP258" s="267"/>
      <c r="AQ258" s="267"/>
      <c r="AR258" s="267"/>
      <c r="AS258" s="267"/>
      <c r="AT258" s="267"/>
      <c r="AU258" s="267"/>
      <c r="AV258" s="267"/>
      <c r="AW258" s="267"/>
      <c r="AX258" s="267"/>
      <c r="AY258" s="267"/>
      <c r="AZ258" s="267"/>
      <c r="BA258" s="267"/>
      <c r="BB258" s="267"/>
      <c r="BC258" s="267"/>
      <c r="BD258" s="267"/>
      <c r="BE258" s="267"/>
      <c r="BF258" s="267"/>
      <c r="BG258" s="267"/>
      <c r="BH258" s="267"/>
      <c r="BI258" s="267"/>
      <c r="BJ258" s="267"/>
      <c r="BM258" s="358"/>
      <c r="BN258" s="267"/>
      <c r="BO258" s="267"/>
      <c r="BP258" s="267"/>
      <c r="BQ258" s="267"/>
      <c r="BR258" s="267"/>
      <c r="BS258" s="267"/>
      <c r="BT258" s="267"/>
      <c r="BU258" s="267"/>
      <c r="BV258" s="267"/>
      <c r="BW258" s="267"/>
      <c r="BX258" s="267"/>
      <c r="BY258" s="267"/>
      <c r="BZ258" s="267"/>
      <c r="CA258" s="267"/>
      <c r="CB258" s="267"/>
      <c r="CC258" s="267"/>
      <c r="CD258" s="267"/>
      <c r="CE258" s="267"/>
      <c r="CF258" s="267"/>
      <c r="CG258" s="267"/>
      <c r="CH258" s="267"/>
      <c r="CI258" s="267"/>
      <c r="CJ258" s="267"/>
      <c r="CK258" s="267"/>
      <c r="CL258" s="267"/>
      <c r="CM258" s="267"/>
      <c r="CP258" s="358"/>
      <c r="CQ258" s="267"/>
      <c r="CR258" s="267"/>
      <c r="CS258" s="267"/>
      <c r="CT258" s="267"/>
      <c r="CU258" s="267"/>
      <c r="CV258" s="267"/>
      <c r="CW258" s="267"/>
      <c r="CX258" s="267"/>
      <c r="CY258" s="267"/>
      <c r="CZ258" s="267"/>
      <c r="DA258" s="267"/>
      <c r="DB258" s="267"/>
      <c r="DC258" s="267"/>
      <c r="DD258" s="267"/>
      <c r="DE258" s="267"/>
      <c r="DF258" s="267"/>
      <c r="DG258" s="267"/>
      <c r="DH258" s="267"/>
      <c r="DI258" s="267"/>
      <c r="DJ258" s="267"/>
      <c r="DK258" s="267"/>
      <c r="DL258" s="267"/>
      <c r="DM258" s="267"/>
      <c r="DN258" s="267"/>
      <c r="DO258" s="267"/>
      <c r="DP258" s="267"/>
      <c r="DS258" s="358"/>
      <c r="DT258" s="267"/>
      <c r="DU258" s="267"/>
      <c r="DV258" s="267"/>
      <c r="DW258" s="267"/>
      <c r="DX258" s="267"/>
      <c r="DY258" s="267"/>
      <c r="DZ258" s="267"/>
      <c r="EA258" s="267"/>
      <c r="EB258" s="267"/>
      <c r="EC258" s="267"/>
      <c r="ED258" s="267"/>
      <c r="EG258" s="358"/>
      <c r="EH258" s="358"/>
      <c r="EI258" s="358"/>
      <c r="EJ258" s="358"/>
      <c r="EK258" s="358"/>
      <c r="EL258" s="358"/>
      <c r="EM258" s="358"/>
      <c r="EN258" s="358"/>
      <c r="EO258" s="358"/>
      <c r="EP258" s="358"/>
      <c r="EQ258" s="358"/>
      <c r="ER258" s="358"/>
      <c r="ES258" s="358"/>
      <c r="ET258" s="358"/>
      <c r="EU258" s="358"/>
      <c r="EV258" s="358"/>
      <c r="EW258" s="267"/>
      <c r="EX258" s="267"/>
      <c r="EY258" s="267"/>
      <c r="EZ258" s="267"/>
      <c r="FA258" s="267"/>
      <c r="FB258" s="267"/>
      <c r="FC258" s="267"/>
      <c r="FD258" s="267"/>
      <c r="FE258" s="267"/>
      <c r="FF258" s="267"/>
      <c r="FG258" s="267"/>
      <c r="FJ258" s="358"/>
      <c r="FK258" s="267"/>
      <c r="FL258" s="267"/>
      <c r="FM258" s="267"/>
      <c r="FN258" s="267"/>
      <c r="FO258" s="267"/>
      <c r="FP258" s="267"/>
      <c r="FQ258" s="267"/>
      <c r="FR258" s="267"/>
      <c r="FS258" s="267"/>
      <c r="FT258" s="267"/>
      <c r="FU258" s="267"/>
      <c r="FV258" s="267"/>
      <c r="FW258" s="267"/>
      <c r="FX258" s="267"/>
      <c r="FY258" s="267"/>
      <c r="FZ258" s="267"/>
      <c r="GA258" s="267"/>
      <c r="GB258" s="267"/>
      <c r="GC258" s="267"/>
      <c r="GD258" s="267"/>
      <c r="GE258" s="267"/>
      <c r="GF258" s="267"/>
      <c r="GG258" s="267"/>
      <c r="GH258" s="267"/>
      <c r="GI258" s="267"/>
      <c r="GJ258" s="267"/>
      <c r="GM258" s="358"/>
      <c r="GN258" s="267"/>
      <c r="GO258" s="267"/>
      <c r="GP258" s="267"/>
      <c r="GQ258" s="267"/>
      <c r="GR258" s="267"/>
      <c r="GS258" s="267"/>
      <c r="GT258" s="267"/>
      <c r="GU258" s="267"/>
      <c r="GV258" s="267"/>
      <c r="GW258" s="267"/>
      <c r="GX258" s="267"/>
      <c r="GY258" s="267"/>
      <c r="GZ258" s="267"/>
      <c r="HA258" s="267"/>
      <c r="HB258" s="267"/>
      <c r="HC258" s="267"/>
      <c r="HD258" s="267"/>
      <c r="HE258" s="267"/>
      <c r="HF258" s="267"/>
      <c r="HG258" s="267"/>
      <c r="HH258" s="267"/>
      <c r="HI258" s="267"/>
      <c r="HJ258" s="267"/>
      <c r="HK258" s="267"/>
      <c r="HL258" s="267"/>
      <c r="HM258" s="267"/>
      <c r="HP258" s="358"/>
      <c r="HQ258" s="267"/>
      <c r="HR258" s="267"/>
      <c r="HS258" s="267"/>
      <c r="HT258" s="267"/>
      <c r="HU258" s="267"/>
      <c r="HV258" s="267"/>
      <c r="HW258" s="267"/>
      <c r="HX258" s="267"/>
      <c r="HY258" s="267"/>
      <c r="HZ258" s="267"/>
      <c r="IA258" s="267"/>
      <c r="IC258" s="267"/>
      <c r="ID258" s="267"/>
      <c r="IE258" s="267"/>
      <c r="IF258" s="267"/>
      <c r="IG258" s="267"/>
      <c r="IH258" s="267"/>
      <c r="II258" s="267"/>
      <c r="IJ258" s="267"/>
      <c r="IK258" s="267"/>
      <c r="IL258" s="267"/>
      <c r="IM258" s="267"/>
      <c r="IN258" s="267"/>
      <c r="IO258" s="267"/>
      <c r="IP258" s="267"/>
      <c r="IQ258" s="267"/>
      <c r="IR258" s="267"/>
      <c r="IS258" s="267"/>
      <c r="IT258" s="267"/>
      <c r="IU258" s="267"/>
      <c r="IV258" s="267"/>
      <c r="IW258" s="267"/>
      <c r="IX258" s="267"/>
      <c r="IY258" s="267"/>
      <c r="IZ258" s="272"/>
      <c r="JA258" s="270"/>
      <c r="JB258" s="270"/>
      <c r="JC258" s="270"/>
      <c r="JD258" s="270"/>
      <c r="JE258" s="234"/>
      <c r="JF258" s="250"/>
      <c r="JG258" s="245"/>
      <c r="JH258" s="245"/>
      <c r="JI258" s="245"/>
      <c r="JJ258" s="245"/>
      <c r="JK258" s="245"/>
      <c r="JL258" s="245"/>
      <c r="JM258" s="245"/>
      <c r="JN258" s="245"/>
      <c r="JO258" s="245"/>
      <c r="JP258" s="245"/>
      <c r="JQ258" s="245"/>
      <c r="JR258" s="245"/>
      <c r="JS258" s="245"/>
      <c r="JT258" s="245"/>
      <c r="JU258" s="245"/>
      <c r="JV258" s="245"/>
      <c r="JW258" s="245"/>
      <c r="JX258" s="245"/>
      <c r="JY258" s="245"/>
      <c r="JZ258" s="245"/>
      <c r="KA258" s="245"/>
      <c r="KB258" s="245"/>
      <c r="KC258" s="245"/>
      <c r="KD258" s="245"/>
      <c r="KE258" s="245"/>
      <c r="KF258" s="245"/>
      <c r="KG258" s="245"/>
      <c r="KH258" s="245"/>
      <c r="KI258" s="245"/>
      <c r="KJ258" s="245"/>
      <c r="KK258" s="245"/>
      <c r="KL258" s="234"/>
      <c r="KN258" s="245"/>
      <c r="KO258" s="245"/>
      <c r="KP258" s="245"/>
      <c r="KQ258" s="245"/>
      <c r="KR258" s="245"/>
      <c r="KS258" s="245"/>
      <c r="KT258" s="245"/>
      <c r="KU258" s="245"/>
      <c r="KV258" s="245"/>
      <c r="KW258" s="245"/>
      <c r="KX258" s="245"/>
      <c r="KY258" s="245"/>
      <c r="KZ258" s="245"/>
      <c r="LA258" s="245"/>
      <c r="LB258" s="245"/>
      <c r="LC258" s="245"/>
      <c r="LD258" s="245"/>
      <c r="LE258" s="245"/>
      <c r="LF258" s="245"/>
      <c r="LG258" s="245"/>
      <c r="LH258" s="245"/>
      <c r="LI258" s="245"/>
      <c r="LJ258" s="245"/>
      <c r="LK258" s="245"/>
      <c r="LL258" s="245"/>
      <c r="LM258" s="245"/>
      <c r="LN258" s="245"/>
      <c r="LO258" s="245"/>
      <c r="LP258" s="245"/>
      <c r="LQ258" s="245"/>
      <c r="LR258" s="245"/>
      <c r="QU258" s="235"/>
      <c r="QV258" s="235"/>
    </row>
    <row r="259" spans="1:495" s="223" customFormat="1" ht="15" hidden="1">
      <c r="A259" s="603">
        <f t="shared" si="1028"/>
        <v>247</v>
      </c>
      <c r="B259" s="341" t="s">
        <v>416</v>
      </c>
      <c r="C259" s="267"/>
      <c r="D259" s="267"/>
      <c r="E259" s="267"/>
      <c r="F259" s="267"/>
      <c r="G259" s="267"/>
      <c r="H259" s="267"/>
      <c r="I259" s="267"/>
      <c r="J259" s="267"/>
      <c r="K259" s="267"/>
      <c r="L259" s="267"/>
      <c r="M259" s="267"/>
      <c r="N259" s="267"/>
      <c r="O259" s="267"/>
      <c r="P259" s="267"/>
      <c r="Q259" s="267"/>
      <c r="R259" s="267"/>
      <c r="S259" s="267"/>
      <c r="T259" s="267"/>
      <c r="U259" s="267"/>
      <c r="V259" s="267"/>
      <c r="W259" s="267"/>
      <c r="X259" s="267"/>
      <c r="Y259" s="267"/>
      <c r="Z259" s="267"/>
      <c r="AA259" s="267"/>
      <c r="AB259" s="267"/>
      <c r="AC259" s="267"/>
      <c r="AD259" s="267"/>
      <c r="AE259" s="267"/>
      <c r="AF259" s="267"/>
      <c r="AG259" s="267"/>
      <c r="AJ259" s="366">
        <f>IF(AJ157&lt;0,AJ157,0)</f>
        <v>0</v>
      </c>
      <c r="AK259" s="267"/>
      <c r="AL259" s="267"/>
      <c r="AM259" s="267"/>
      <c r="AN259" s="267"/>
      <c r="AO259" s="267"/>
      <c r="AP259" s="267"/>
      <c r="AQ259" s="267"/>
      <c r="AR259" s="267"/>
      <c r="AS259" s="267"/>
      <c r="AT259" s="267"/>
      <c r="AU259" s="267"/>
      <c r="AV259" s="267"/>
      <c r="AW259" s="267"/>
      <c r="AX259" s="267"/>
      <c r="AY259" s="267"/>
      <c r="AZ259" s="267"/>
      <c r="BA259" s="267"/>
      <c r="BB259" s="267"/>
      <c r="BC259" s="267"/>
      <c r="BD259" s="267"/>
      <c r="BE259" s="267"/>
      <c r="BF259" s="267"/>
      <c r="BG259" s="267"/>
      <c r="BH259" s="267"/>
      <c r="BI259" s="267"/>
      <c r="BJ259" s="267"/>
      <c r="BM259" s="366">
        <f>IF(BM157&lt;0,BM157,0)</f>
        <v>0</v>
      </c>
      <c r="BN259" s="267"/>
      <c r="BO259" s="267"/>
      <c r="BP259" s="267"/>
      <c r="BQ259" s="267"/>
      <c r="BR259" s="267"/>
      <c r="BS259" s="267"/>
      <c r="BT259" s="267"/>
      <c r="BU259" s="267"/>
      <c r="BV259" s="267"/>
      <c r="BW259" s="267"/>
      <c r="BX259" s="267"/>
      <c r="BY259" s="267"/>
      <c r="BZ259" s="267"/>
      <c r="CA259" s="267"/>
      <c r="CB259" s="267"/>
      <c r="CC259" s="267"/>
      <c r="CD259" s="267"/>
      <c r="CE259" s="267"/>
      <c r="CF259" s="267"/>
      <c r="CG259" s="267"/>
      <c r="CH259" s="267"/>
      <c r="CI259" s="267"/>
      <c r="CJ259" s="267"/>
      <c r="CK259" s="267"/>
      <c r="CL259" s="267"/>
      <c r="CM259" s="267"/>
      <c r="CP259" s="366">
        <f>IF(CP157&lt;0,CP157,0)</f>
        <v>0</v>
      </c>
      <c r="CQ259" s="267"/>
      <c r="CR259" s="267"/>
      <c r="CS259" s="267"/>
      <c r="CT259" s="267"/>
      <c r="CU259" s="267"/>
      <c r="CV259" s="267"/>
      <c r="CW259" s="267"/>
      <c r="CX259" s="267"/>
      <c r="CY259" s="267"/>
      <c r="CZ259" s="267"/>
      <c r="DA259" s="267"/>
      <c r="DB259" s="267"/>
      <c r="DC259" s="267"/>
      <c r="DD259" s="267"/>
      <c r="DE259" s="267"/>
      <c r="DF259" s="267"/>
      <c r="DG259" s="267"/>
      <c r="DH259" s="267"/>
      <c r="DI259" s="267"/>
      <c r="DJ259" s="267"/>
      <c r="DK259" s="267"/>
      <c r="DL259" s="267"/>
      <c r="DM259" s="267"/>
      <c r="DN259" s="267"/>
      <c r="DO259" s="267"/>
      <c r="DP259" s="267"/>
      <c r="DS259" s="366">
        <f>IF(DS157&lt;0,DS157,0)</f>
        <v>0</v>
      </c>
      <c r="DT259" s="267"/>
      <c r="DU259" s="267"/>
      <c r="DV259" s="267"/>
      <c r="DW259" s="267"/>
      <c r="DX259" s="267"/>
      <c r="DY259" s="267"/>
      <c r="DZ259" s="267"/>
      <c r="EA259" s="267"/>
      <c r="EB259" s="267"/>
      <c r="EC259" s="267"/>
      <c r="ED259" s="267"/>
      <c r="EG259" s="366">
        <f t="shared" ref="EG259:EV259" si="1583">IF(EG157&lt;0,EG157,0)</f>
        <v>0</v>
      </c>
      <c r="EH259" s="366">
        <f t="shared" si="1583"/>
        <v>0</v>
      </c>
      <c r="EI259" s="366">
        <f t="shared" si="1583"/>
        <v>0</v>
      </c>
      <c r="EJ259" s="366">
        <f t="shared" si="1583"/>
        <v>0</v>
      </c>
      <c r="EK259" s="366">
        <f t="shared" si="1583"/>
        <v>0</v>
      </c>
      <c r="EL259" s="366">
        <f t="shared" si="1583"/>
        <v>0</v>
      </c>
      <c r="EM259" s="366">
        <f t="shared" si="1583"/>
        <v>0</v>
      </c>
      <c r="EN259" s="366">
        <f t="shared" si="1583"/>
        <v>0</v>
      </c>
      <c r="EO259" s="366">
        <f t="shared" si="1583"/>
        <v>0</v>
      </c>
      <c r="EP259" s="366">
        <f t="shared" si="1583"/>
        <v>0</v>
      </c>
      <c r="EQ259" s="366">
        <f t="shared" si="1583"/>
        <v>0</v>
      </c>
      <c r="ER259" s="366">
        <f t="shared" si="1583"/>
        <v>0</v>
      </c>
      <c r="ES259" s="366">
        <f t="shared" si="1583"/>
        <v>0</v>
      </c>
      <c r="ET259" s="366">
        <f t="shared" si="1583"/>
        <v>0</v>
      </c>
      <c r="EU259" s="366">
        <f t="shared" si="1583"/>
        <v>0</v>
      </c>
      <c r="EV259" s="366">
        <f t="shared" si="1583"/>
        <v>0</v>
      </c>
      <c r="EW259" s="267"/>
      <c r="EX259" s="267"/>
      <c r="EY259" s="267"/>
      <c r="EZ259" s="267"/>
      <c r="FA259" s="267"/>
      <c r="FB259" s="267"/>
      <c r="FC259" s="267"/>
      <c r="FD259" s="267"/>
      <c r="FE259" s="267"/>
      <c r="FF259" s="267"/>
      <c r="FG259" s="267"/>
      <c r="FJ259" s="366">
        <f>IF(FJ157&lt;0,FJ157,0)</f>
        <v>0</v>
      </c>
      <c r="FK259" s="267"/>
      <c r="FL259" s="267"/>
      <c r="FM259" s="267"/>
      <c r="FN259" s="267"/>
      <c r="FO259" s="267"/>
      <c r="FP259" s="267"/>
      <c r="FQ259" s="267"/>
      <c r="FR259" s="267"/>
      <c r="FS259" s="267"/>
      <c r="FT259" s="267"/>
      <c r="FU259" s="267"/>
      <c r="FV259" s="267"/>
      <c r="FW259" s="267"/>
      <c r="FX259" s="267"/>
      <c r="FY259" s="267"/>
      <c r="FZ259" s="267"/>
      <c r="GA259" s="267"/>
      <c r="GB259" s="267"/>
      <c r="GC259" s="267"/>
      <c r="GD259" s="267"/>
      <c r="GE259" s="267"/>
      <c r="GF259" s="267"/>
      <c r="GG259" s="267"/>
      <c r="GH259" s="267"/>
      <c r="GI259" s="267"/>
      <c r="GJ259" s="267"/>
      <c r="GM259" s="366">
        <f>IF(GM157&lt;0,GM157,0)</f>
        <v>0</v>
      </c>
      <c r="GN259" s="267"/>
      <c r="GO259" s="267"/>
      <c r="GP259" s="267"/>
      <c r="GQ259" s="267"/>
      <c r="GR259" s="267"/>
      <c r="GS259" s="267"/>
      <c r="GT259" s="267"/>
      <c r="GU259" s="267"/>
      <c r="GV259" s="267"/>
      <c r="GW259" s="267"/>
      <c r="GX259" s="267"/>
      <c r="GY259" s="267"/>
      <c r="GZ259" s="267"/>
      <c r="HA259" s="267"/>
      <c r="HB259" s="267"/>
      <c r="HC259" s="267"/>
      <c r="HD259" s="267"/>
      <c r="HE259" s="267"/>
      <c r="HF259" s="267"/>
      <c r="HG259" s="267"/>
      <c r="HH259" s="267"/>
      <c r="HI259" s="267"/>
      <c r="HJ259" s="267"/>
      <c r="HK259" s="267"/>
      <c r="HL259" s="267"/>
      <c r="HM259" s="267"/>
      <c r="HP259" s="366"/>
      <c r="HQ259" s="267"/>
      <c r="HR259" s="267"/>
      <c r="HS259" s="267"/>
      <c r="HT259" s="267"/>
      <c r="HU259" s="267"/>
      <c r="HV259" s="267"/>
      <c r="HW259" s="267"/>
      <c r="HX259" s="267"/>
      <c r="HY259" s="267"/>
      <c r="HZ259" s="267"/>
      <c r="IA259" s="267"/>
      <c r="IC259" s="267"/>
      <c r="ID259" s="267"/>
      <c r="IE259" s="267"/>
      <c r="IF259" s="267"/>
      <c r="IG259" s="267"/>
      <c r="IH259" s="267"/>
      <c r="II259" s="267"/>
      <c r="IJ259" s="267"/>
      <c r="IK259" s="267"/>
      <c r="IL259" s="267"/>
      <c r="IM259" s="267"/>
      <c r="IN259" s="267"/>
      <c r="IO259" s="267"/>
      <c r="IP259" s="267"/>
      <c r="IQ259" s="267"/>
      <c r="IR259" s="267"/>
      <c r="IS259" s="267"/>
      <c r="IT259" s="267"/>
      <c r="IU259" s="267"/>
      <c r="IV259" s="267"/>
      <c r="IW259" s="267"/>
      <c r="IX259" s="267"/>
      <c r="IY259" s="267"/>
      <c r="IZ259" s="272"/>
      <c r="JA259" s="270"/>
      <c r="JB259" s="270"/>
      <c r="JC259" s="270"/>
      <c r="JD259" s="270"/>
      <c r="JE259" s="234"/>
      <c r="JF259" s="250"/>
      <c r="JG259" s="245"/>
      <c r="JH259" s="245"/>
      <c r="JI259" s="245"/>
      <c r="JJ259" s="245"/>
      <c r="JK259" s="245"/>
      <c r="JL259" s="245"/>
      <c r="JM259" s="245"/>
      <c r="JN259" s="245"/>
      <c r="JO259" s="245"/>
      <c r="JP259" s="245"/>
      <c r="JQ259" s="245"/>
      <c r="JR259" s="245"/>
      <c r="JS259" s="245"/>
      <c r="JT259" s="245"/>
      <c r="JU259" s="245"/>
      <c r="JV259" s="245"/>
      <c r="JW259" s="245"/>
      <c r="JX259" s="245"/>
      <c r="JY259" s="245"/>
      <c r="JZ259" s="245"/>
      <c r="KA259" s="245"/>
      <c r="KB259" s="245"/>
      <c r="KC259" s="245"/>
      <c r="KD259" s="245"/>
      <c r="KE259" s="245"/>
      <c r="KF259" s="245"/>
      <c r="KG259" s="245"/>
      <c r="KH259" s="245"/>
      <c r="KI259" s="245"/>
      <c r="KJ259" s="245"/>
      <c r="KK259" s="245"/>
      <c r="KL259" s="234"/>
      <c r="KN259" s="245"/>
      <c r="KO259" s="245"/>
      <c r="KP259" s="245"/>
      <c r="KQ259" s="245"/>
      <c r="KR259" s="245"/>
      <c r="KS259" s="245"/>
      <c r="KT259" s="245"/>
      <c r="KU259" s="245"/>
      <c r="KV259" s="245"/>
      <c r="KW259" s="245"/>
      <c r="KX259" s="245"/>
      <c r="KY259" s="245"/>
      <c r="KZ259" s="245"/>
      <c r="LA259" s="245"/>
      <c r="LB259" s="245"/>
      <c r="LC259" s="245"/>
      <c r="LD259" s="245"/>
      <c r="LE259" s="245"/>
      <c r="LF259" s="245"/>
      <c r="LG259" s="245"/>
      <c r="LH259" s="245"/>
      <c r="LI259" s="245"/>
      <c r="LJ259" s="245"/>
      <c r="LK259" s="245"/>
      <c r="LL259" s="245"/>
      <c r="LM259" s="245"/>
      <c r="LN259" s="245"/>
      <c r="LO259" s="245"/>
      <c r="LP259" s="245"/>
      <c r="LQ259" s="245"/>
      <c r="LR259" s="245"/>
      <c r="QU259" s="235"/>
      <c r="QV259" s="235"/>
    </row>
    <row r="260" spans="1:495" s="223" customFormat="1" hidden="1">
      <c r="A260" s="603">
        <f t="shared" si="1028"/>
        <v>248</v>
      </c>
      <c r="B260" s="380" t="s">
        <v>417</v>
      </c>
      <c r="C260" s="266"/>
      <c r="D260" s="266"/>
      <c r="E260" s="266"/>
      <c r="F260" s="266"/>
      <c r="G260" s="266"/>
      <c r="H260" s="266"/>
      <c r="I260" s="266"/>
      <c r="J260" s="266"/>
      <c r="K260" s="266"/>
      <c r="L260" s="266"/>
      <c r="M260" s="266"/>
      <c r="N260" s="266"/>
      <c r="O260" s="266"/>
      <c r="P260" s="266"/>
      <c r="Q260" s="266"/>
      <c r="R260" s="266"/>
      <c r="S260" s="266"/>
      <c r="T260" s="266"/>
      <c r="U260" s="266"/>
      <c r="V260" s="266"/>
      <c r="W260" s="266"/>
      <c r="X260" s="266"/>
      <c r="Y260" s="266"/>
      <c r="Z260" s="266"/>
      <c r="AA260" s="266"/>
      <c r="AB260" s="266"/>
      <c r="AC260" s="266"/>
      <c r="AD260" s="266"/>
      <c r="AE260" s="266"/>
      <c r="AF260" s="266"/>
      <c r="AG260" s="266"/>
      <c r="AJ260" s="367">
        <f>AJ167</f>
        <v>0</v>
      </c>
      <c r="AK260" s="266"/>
      <c r="AL260" s="266"/>
      <c r="AM260" s="266"/>
      <c r="AN260" s="266"/>
      <c r="AO260" s="266"/>
      <c r="AP260" s="266"/>
      <c r="AQ260" s="266"/>
      <c r="AR260" s="266"/>
      <c r="AS260" s="266"/>
      <c r="AT260" s="266"/>
      <c r="AU260" s="266"/>
      <c r="AV260" s="266"/>
      <c r="AW260" s="266"/>
      <c r="AX260" s="266"/>
      <c r="AY260" s="266"/>
      <c r="AZ260" s="266"/>
      <c r="BA260" s="266"/>
      <c r="BB260" s="266"/>
      <c r="BC260" s="266"/>
      <c r="BD260" s="266"/>
      <c r="BE260" s="266"/>
      <c r="BF260" s="266"/>
      <c r="BG260" s="266"/>
      <c r="BH260" s="266"/>
      <c r="BI260" s="266"/>
      <c r="BJ260" s="266"/>
      <c r="BM260" s="367">
        <f>BM167</f>
        <v>0</v>
      </c>
      <c r="BN260" s="266"/>
      <c r="BO260" s="266"/>
      <c r="BP260" s="266"/>
      <c r="BQ260" s="266"/>
      <c r="BR260" s="266"/>
      <c r="BS260" s="266"/>
      <c r="BT260" s="266"/>
      <c r="BU260" s="266"/>
      <c r="BV260" s="266"/>
      <c r="BW260" s="266"/>
      <c r="BX260" s="266"/>
      <c r="BY260" s="266"/>
      <c r="BZ260" s="266"/>
      <c r="CA260" s="266"/>
      <c r="CB260" s="266"/>
      <c r="CC260" s="266"/>
      <c r="CD260" s="266"/>
      <c r="CE260" s="266"/>
      <c r="CF260" s="266"/>
      <c r="CG260" s="266"/>
      <c r="CH260" s="266"/>
      <c r="CI260" s="266"/>
      <c r="CJ260" s="266"/>
      <c r="CK260" s="266"/>
      <c r="CL260" s="266"/>
      <c r="CM260" s="266"/>
      <c r="CP260" s="367">
        <f>CP167</f>
        <v>0</v>
      </c>
      <c r="CQ260" s="266"/>
      <c r="CR260" s="266"/>
      <c r="CS260" s="266"/>
      <c r="CT260" s="266"/>
      <c r="CU260" s="266"/>
      <c r="CV260" s="266"/>
      <c r="CW260" s="266"/>
      <c r="CX260" s="266"/>
      <c r="CY260" s="266"/>
      <c r="CZ260" s="266"/>
      <c r="DA260" s="266"/>
      <c r="DB260" s="266"/>
      <c r="DC260" s="266"/>
      <c r="DD260" s="266"/>
      <c r="DE260" s="266"/>
      <c r="DF260" s="266"/>
      <c r="DG260" s="266"/>
      <c r="DH260" s="266"/>
      <c r="DI260" s="266"/>
      <c r="DJ260" s="266"/>
      <c r="DK260" s="266"/>
      <c r="DL260" s="266"/>
      <c r="DM260" s="266"/>
      <c r="DN260" s="266"/>
      <c r="DO260" s="266"/>
      <c r="DP260" s="266"/>
      <c r="DS260" s="367">
        <f>DS167</f>
        <v>0</v>
      </c>
      <c r="DT260" s="266"/>
      <c r="DU260" s="266"/>
      <c r="DV260" s="266"/>
      <c r="DW260" s="266"/>
      <c r="DX260" s="266"/>
      <c r="DY260" s="266"/>
      <c r="DZ260" s="266"/>
      <c r="EA260" s="266"/>
      <c r="EB260" s="266"/>
      <c r="EC260" s="266"/>
      <c r="ED260" s="266"/>
      <c r="EG260" s="367">
        <f t="shared" ref="EG260:EV260" si="1584">EG167</f>
        <v>0</v>
      </c>
      <c r="EH260" s="367">
        <f t="shared" si="1584"/>
        <v>0</v>
      </c>
      <c r="EI260" s="367">
        <f t="shared" si="1584"/>
        <v>0</v>
      </c>
      <c r="EJ260" s="367">
        <f t="shared" si="1584"/>
        <v>0</v>
      </c>
      <c r="EK260" s="367">
        <f t="shared" si="1584"/>
        <v>0</v>
      </c>
      <c r="EL260" s="367">
        <f t="shared" si="1584"/>
        <v>0</v>
      </c>
      <c r="EM260" s="367">
        <f t="shared" si="1584"/>
        <v>0</v>
      </c>
      <c r="EN260" s="367">
        <f t="shared" si="1584"/>
        <v>0</v>
      </c>
      <c r="EO260" s="367">
        <f t="shared" si="1584"/>
        <v>0</v>
      </c>
      <c r="EP260" s="367">
        <f t="shared" si="1584"/>
        <v>0</v>
      </c>
      <c r="EQ260" s="367">
        <f t="shared" si="1584"/>
        <v>0</v>
      </c>
      <c r="ER260" s="367">
        <f t="shared" si="1584"/>
        <v>0</v>
      </c>
      <c r="ES260" s="367">
        <f t="shared" si="1584"/>
        <v>0</v>
      </c>
      <c r="ET260" s="367">
        <f t="shared" si="1584"/>
        <v>0</v>
      </c>
      <c r="EU260" s="367">
        <f t="shared" si="1584"/>
        <v>0</v>
      </c>
      <c r="EV260" s="367">
        <f t="shared" si="1584"/>
        <v>0</v>
      </c>
      <c r="EW260" s="266"/>
      <c r="EX260" s="266"/>
      <c r="EY260" s="266"/>
      <c r="EZ260" s="266"/>
      <c r="FA260" s="266"/>
      <c r="FB260" s="266"/>
      <c r="FC260" s="266"/>
      <c r="FD260" s="266"/>
      <c r="FE260" s="266"/>
      <c r="FF260" s="266"/>
      <c r="FG260" s="266"/>
      <c r="FJ260" s="367">
        <f>FJ167</f>
        <v>0</v>
      </c>
      <c r="FK260" s="266"/>
      <c r="FL260" s="266"/>
      <c r="FM260" s="266"/>
      <c r="FN260" s="266"/>
      <c r="FO260" s="266"/>
      <c r="FP260" s="266"/>
      <c r="FQ260" s="266"/>
      <c r="FR260" s="266"/>
      <c r="FS260" s="266"/>
      <c r="FT260" s="266"/>
      <c r="FU260" s="266"/>
      <c r="FV260" s="266"/>
      <c r="FW260" s="266"/>
      <c r="FX260" s="266"/>
      <c r="FY260" s="266"/>
      <c r="FZ260" s="266"/>
      <c r="GA260" s="266"/>
      <c r="GB260" s="266"/>
      <c r="GC260" s="266"/>
      <c r="GD260" s="266"/>
      <c r="GE260" s="266"/>
      <c r="GF260" s="266"/>
      <c r="GG260" s="266"/>
      <c r="GH260" s="266"/>
      <c r="GI260" s="266"/>
      <c r="GJ260" s="266"/>
      <c r="GM260" s="367">
        <f>GM167</f>
        <v>0</v>
      </c>
      <c r="GN260" s="266"/>
      <c r="GO260" s="266"/>
      <c r="GP260" s="266"/>
      <c r="GQ260" s="266"/>
      <c r="GR260" s="266"/>
      <c r="GS260" s="266"/>
      <c r="GT260" s="266"/>
      <c r="GU260" s="266"/>
      <c r="GV260" s="266"/>
      <c r="GW260" s="266"/>
      <c r="GX260" s="266"/>
      <c r="GY260" s="266"/>
      <c r="GZ260" s="266"/>
      <c r="HA260" s="266"/>
      <c r="HB260" s="266"/>
      <c r="HC260" s="266"/>
      <c r="HD260" s="266"/>
      <c r="HE260" s="266"/>
      <c r="HF260" s="266"/>
      <c r="HG260" s="266"/>
      <c r="HH260" s="266"/>
      <c r="HI260" s="266"/>
      <c r="HJ260" s="266"/>
      <c r="HK260" s="266"/>
      <c r="HL260" s="266"/>
      <c r="HM260" s="266"/>
      <c r="HP260" s="367"/>
      <c r="HQ260" s="266"/>
      <c r="HR260" s="266"/>
      <c r="HS260" s="266"/>
      <c r="HT260" s="266"/>
      <c r="HU260" s="266"/>
      <c r="HV260" s="266"/>
      <c r="HW260" s="266"/>
      <c r="HX260" s="266"/>
      <c r="HY260" s="266"/>
      <c r="HZ260" s="266"/>
      <c r="IA260" s="266"/>
      <c r="IC260" s="266"/>
      <c r="ID260" s="266"/>
      <c r="IE260" s="266"/>
      <c r="IF260" s="266"/>
      <c r="IG260" s="266"/>
      <c r="IH260" s="266"/>
      <c r="II260" s="266"/>
      <c r="IJ260" s="266"/>
      <c r="IK260" s="266"/>
      <c r="IL260" s="266"/>
      <c r="IM260" s="266"/>
      <c r="IN260" s="266"/>
      <c r="IO260" s="266"/>
      <c r="IP260" s="266"/>
      <c r="IQ260" s="266"/>
      <c r="IR260" s="266"/>
      <c r="IS260" s="266"/>
      <c r="IT260" s="266"/>
      <c r="IU260" s="266"/>
      <c r="IV260" s="266"/>
      <c r="IW260" s="266"/>
      <c r="IX260" s="266"/>
      <c r="IY260" s="266"/>
      <c r="IZ260" s="335"/>
      <c r="JA260" s="270"/>
      <c r="JB260" s="270"/>
      <c r="JC260" s="270"/>
      <c r="JD260" s="270"/>
      <c r="JE260" s="234"/>
      <c r="JF260" s="250"/>
      <c r="JG260" s="245"/>
      <c r="JH260" s="245"/>
      <c r="JI260" s="245"/>
      <c r="JJ260" s="245"/>
      <c r="JK260" s="245"/>
      <c r="JL260" s="245"/>
      <c r="JM260" s="245"/>
      <c r="JN260" s="245"/>
      <c r="JO260" s="245"/>
      <c r="JP260" s="245"/>
      <c r="JQ260" s="245"/>
      <c r="JR260" s="245"/>
      <c r="JS260" s="245"/>
      <c r="JT260" s="245"/>
      <c r="JU260" s="245"/>
      <c r="JV260" s="245"/>
      <c r="JW260" s="245"/>
      <c r="JX260" s="245"/>
      <c r="JY260" s="245"/>
      <c r="JZ260" s="245"/>
      <c r="KA260" s="245"/>
      <c r="KB260" s="245"/>
      <c r="KC260" s="245"/>
      <c r="KD260" s="245"/>
      <c r="KE260" s="245"/>
      <c r="KF260" s="245"/>
      <c r="KG260" s="245"/>
      <c r="KH260" s="245"/>
      <c r="KI260" s="245"/>
      <c r="KJ260" s="245"/>
      <c r="KK260" s="245"/>
      <c r="KL260" s="234"/>
      <c r="KN260" s="245"/>
      <c r="KO260" s="245"/>
      <c r="KP260" s="245"/>
      <c r="KQ260" s="245"/>
      <c r="KR260" s="245"/>
      <c r="KS260" s="245"/>
      <c r="KT260" s="245"/>
      <c r="KU260" s="245"/>
      <c r="KV260" s="245"/>
      <c r="KW260" s="245"/>
      <c r="KX260" s="245"/>
      <c r="KY260" s="245"/>
      <c r="KZ260" s="245"/>
      <c r="LA260" s="245"/>
      <c r="LB260" s="245"/>
      <c r="LC260" s="245"/>
      <c r="LD260" s="245"/>
      <c r="LE260" s="245"/>
      <c r="LF260" s="245"/>
      <c r="LG260" s="245"/>
      <c r="LH260" s="245"/>
      <c r="LI260" s="245"/>
      <c r="LJ260" s="245"/>
      <c r="LK260" s="245"/>
      <c r="LL260" s="245"/>
      <c r="LM260" s="245"/>
      <c r="LN260" s="245"/>
      <c r="LO260" s="245"/>
      <c r="LP260" s="245"/>
      <c r="LQ260" s="245"/>
      <c r="LR260" s="245"/>
      <c r="QU260" s="235"/>
      <c r="QV260" s="235"/>
    </row>
    <row r="261" spans="1:495" s="223" customFormat="1" ht="15" hidden="1">
      <c r="A261" s="603">
        <f t="shared" si="1028"/>
        <v>249</v>
      </c>
      <c r="B261" s="379" t="s">
        <v>420</v>
      </c>
      <c r="C261" s="368"/>
      <c r="D261" s="369"/>
      <c r="E261" s="369"/>
      <c r="F261" s="369"/>
      <c r="G261" s="369"/>
      <c r="H261" s="369"/>
      <c r="I261" s="369"/>
      <c r="J261" s="369"/>
      <c r="K261" s="369"/>
      <c r="L261" s="369"/>
      <c r="M261" s="369"/>
      <c r="N261" s="369"/>
      <c r="O261" s="369"/>
      <c r="P261" s="369"/>
      <c r="Q261" s="369"/>
      <c r="R261" s="369"/>
      <c r="S261" s="369"/>
      <c r="T261" s="369"/>
      <c r="U261" s="369"/>
      <c r="V261" s="369"/>
      <c r="W261" s="369"/>
      <c r="X261" s="370"/>
      <c r="Y261" s="369"/>
      <c r="Z261" s="369"/>
      <c r="AA261" s="369"/>
      <c r="AB261" s="369"/>
      <c r="AC261" s="369"/>
      <c r="AD261" s="369"/>
      <c r="AE261" s="369"/>
      <c r="AF261" s="370"/>
      <c r="AG261" s="370"/>
      <c r="AJ261" s="371"/>
      <c r="AK261" s="370"/>
      <c r="AL261" s="370"/>
      <c r="AM261" s="370"/>
      <c r="AN261" s="370"/>
      <c r="AO261" s="370"/>
      <c r="AP261" s="370"/>
      <c r="AQ261" s="370"/>
      <c r="AR261" s="370"/>
      <c r="AS261" s="370"/>
      <c r="AT261" s="370"/>
      <c r="AU261" s="370"/>
      <c r="AV261" s="370"/>
      <c r="AW261" s="370"/>
      <c r="AX261" s="370"/>
      <c r="AY261" s="370"/>
      <c r="AZ261" s="370"/>
      <c r="BA261" s="370"/>
      <c r="BB261" s="372"/>
      <c r="BC261" s="369"/>
      <c r="BD261" s="369"/>
      <c r="BE261" s="369"/>
      <c r="BF261" s="369"/>
      <c r="BG261" s="369"/>
      <c r="BH261" s="369"/>
      <c r="BI261" s="370"/>
      <c r="BJ261" s="370"/>
      <c r="BM261" s="371"/>
      <c r="BN261" s="370"/>
      <c r="BO261" s="370"/>
      <c r="BP261" s="372"/>
      <c r="BQ261" s="369"/>
      <c r="BR261" s="369"/>
      <c r="BS261" s="369"/>
      <c r="BT261" s="369"/>
      <c r="BU261" s="369"/>
      <c r="BV261" s="369"/>
      <c r="BW261" s="369"/>
      <c r="BX261" s="369"/>
      <c r="BY261" s="369"/>
      <c r="BZ261" s="369"/>
      <c r="CA261" s="369"/>
      <c r="CB261" s="369"/>
      <c r="CC261" s="369"/>
      <c r="CD261" s="369"/>
      <c r="CE261" s="369"/>
      <c r="CF261" s="369"/>
      <c r="CG261" s="369"/>
      <c r="CH261" s="369"/>
      <c r="CI261" s="369"/>
      <c r="CJ261" s="369"/>
      <c r="CK261" s="369"/>
      <c r="CL261" s="370"/>
      <c r="CM261" s="370"/>
      <c r="CP261" s="371"/>
      <c r="CQ261" s="370"/>
      <c r="CR261" s="370"/>
      <c r="CS261" s="372"/>
      <c r="CT261" s="369"/>
      <c r="CU261" s="369"/>
      <c r="CV261" s="369"/>
      <c r="CW261" s="369"/>
      <c r="CX261" s="369"/>
      <c r="CY261" s="369"/>
      <c r="CZ261" s="370"/>
      <c r="DA261" s="370"/>
      <c r="DB261" s="370"/>
      <c r="DC261" s="370"/>
      <c r="DD261" s="370"/>
      <c r="DE261" s="370"/>
      <c r="DF261" s="370"/>
      <c r="DG261" s="370"/>
      <c r="DH261" s="370"/>
      <c r="DI261" s="370"/>
      <c r="DJ261" s="370"/>
      <c r="DK261" s="370"/>
      <c r="DL261" s="370"/>
      <c r="DM261" s="370"/>
      <c r="DN261" s="370"/>
      <c r="DO261" s="370"/>
      <c r="DP261" s="370"/>
      <c r="DS261" s="371"/>
      <c r="DT261" s="370"/>
      <c r="DU261" s="370"/>
      <c r="DV261" s="372"/>
      <c r="DW261" s="369"/>
      <c r="DX261" s="369"/>
      <c r="DY261" s="369"/>
      <c r="DZ261" s="369"/>
      <c r="EA261" s="369"/>
      <c r="EB261" s="369"/>
      <c r="EC261" s="370"/>
      <c r="ED261" s="370"/>
      <c r="EG261" s="371"/>
      <c r="EH261" s="371"/>
      <c r="EI261" s="371"/>
      <c r="EJ261" s="371"/>
      <c r="EK261" s="371"/>
      <c r="EL261" s="371"/>
      <c r="EM261" s="371"/>
      <c r="EN261" s="371"/>
      <c r="EO261" s="371"/>
      <c r="EP261" s="371"/>
      <c r="EQ261" s="371"/>
      <c r="ER261" s="371"/>
      <c r="ES261" s="371"/>
      <c r="ET261" s="371"/>
      <c r="EU261" s="371"/>
      <c r="EV261" s="371"/>
      <c r="EW261" s="370"/>
      <c r="EX261" s="370"/>
      <c r="EY261" s="372"/>
      <c r="EZ261" s="369"/>
      <c r="FA261" s="369"/>
      <c r="FB261" s="369"/>
      <c r="FC261" s="369"/>
      <c r="FD261" s="369"/>
      <c r="FE261" s="369"/>
      <c r="FF261" s="370"/>
      <c r="FG261" s="370"/>
      <c r="FJ261" s="371"/>
      <c r="FK261" s="370"/>
      <c r="FL261" s="370"/>
      <c r="FM261" s="372"/>
      <c r="FN261" s="369"/>
      <c r="FO261" s="369"/>
      <c r="FP261" s="369"/>
      <c r="FQ261" s="369"/>
      <c r="FR261" s="369"/>
      <c r="FS261" s="369"/>
      <c r="FT261" s="369"/>
      <c r="FU261" s="369"/>
      <c r="FV261" s="369"/>
      <c r="FW261" s="369"/>
      <c r="FX261" s="369"/>
      <c r="FY261" s="369"/>
      <c r="FZ261" s="369"/>
      <c r="GA261" s="369"/>
      <c r="GB261" s="369"/>
      <c r="GC261" s="369"/>
      <c r="GD261" s="369"/>
      <c r="GE261" s="369"/>
      <c r="GF261" s="369"/>
      <c r="GG261" s="369"/>
      <c r="GH261" s="369"/>
      <c r="GI261" s="370"/>
      <c r="GJ261" s="370"/>
      <c r="GM261" s="371"/>
      <c r="GN261" s="370"/>
      <c r="GO261" s="370"/>
      <c r="GP261" s="372"/>
      <c r="GQ261" s="369"/>
      <c r="GR261" s="369"/>
      <c r="GS261" s="369"/>
      <c r="GT261" s="369"/>
      <c r="GU261" s="369"/>
      <c r="GV261" s="369"/>
      <c r="GW261" s="369"/>
      <c r="GX261" s="369"/>
      <c r="GY261" s="369"/>
      <c r="GZ261" s="369"/>
      <c r="HA261" s="369"/>
      <c r="HB261" s="369"/>
      <c r="HC261" s="369"/>
      <c r="HD261" s="369"/>
      <c r="HE261" s="369"/>
      <c r="HF261" s="369"/>
      <c r="HG261" s="369"/>
      <c r="HH261" s="369"/>
      <c r="HI261" s="369"/>
      <c r="HJ261" s="369"/>
      <c r="HK261" s="369"/>
      <c r="HL261" s="370"/>
      <c r="HM261" s="370"/>
      <c r="HP261" s="371"/>
      <c r="HQ261" s="370"/>
      <c r="HR261" s="370"/>
      <c r="HS261" s="372"/>
      <c r="HT261" s="369"/>
      <c r="HU261" s="369"/>
      <c r="HV261" s="369"/>
      <c r="HW261" s="369"/>
      <c r="HX261" s="369"/>
      <c r="HY261" s="369"/>
      <c r="HZ261" s="370"/>
      <c r="IA261" s="370"/>
      <c r="IC261" s="369"/>
      <c r="ID261" s="369"/>
      <c r="IE261" s="369"/>
      <c r="IF261" s="369"/>
      <c r="IG261" s="369"/>
      <c r="IH261" s="369"/>
      <c r="II261" s="369"/>
      <c r="IJ261" s="369"/>
      <c r="IK261" s="369"/>
      <c r="IL261" s="369"/>
      <c r="IM261" s="369"/>
      <c r="IN261" s="369"/>
      <c r="IO261" s="369"/>
      <c r="IP261" s="369"/>
      <c r="IQ261" s="369"/>
      <c r="IR261" s="369"/>
      <c r="IS261" s="369"/>
      <c r="IT261" s="369"/>
      <c r="IU261" s="369"/>
      <c r="IV261" s="369"/>
      <c r="IW261" s="369"/>
      <c r="IX261" s="369"/>
      <c r="IY261" s="369"/>
      <c r="IZ261" s="369"/>
      <c r="JA261" s="370"/>
      <c r="JB261" s="370"/>
      <c r="JC261" s="370"/>
      <c r="JD261" s="370"/>
      <c r="JE261" s="234"/>
      <c r="JF261" s="250"/>
      <c r="JG261" s="245"/>
      <c r="JH261" s="245"/>
      <c r="JI261" s="245"/>
      <c r="JJ261" s="245"/>
      <c r="JK261" s="245"/>
      <c r="JL261" s="245"/>
      <c r="JM261" s="245"/>
      <c r="JN261" s="245"/>
      <c r="JO261" s="245"/>
      <c r="JP261" s="245"/>
      <c r="JQ261" s="245"/>
      <c r="JR261" s="245"/>
      <c r="JS261" s="245"/>
      <c r="JT261" s="245"/>
      <c r="JU261" s="245"/>
      <c r="JV261" s="245"/>
      <c r="JW261" s="245"/>
      <c r="JX261" s="245"/>
      <c r="JY261" s="245"/>
      <c r="JZ261" s="245"/>
      <c r="KA261" s="245"/>
      <c r="KB261" s="245"/>
      <c r="KC261" s="245"/>
      <c r="KD261" s="245"/>
      <c r="KE261" s="245"/>
      <c r="KF261" s="245"/>
      <c r="KG261" s="245"/>
      <c r="KH261" s="245"/>
      <c r="KI261" s="245"/>
      <c r="KJ261" s="245"/>
      <c r="KK261" s="245"/>
      <c r="KL261" s="234"/>
      <c r="KN261" s="245"/>
      <c r="KO261" s="245"/>
      <c r="KP261" s="245"/>
      <c r="KQ261" s="245"/>
      <c r="KR261" s="245"/>
      <c r="KS261" s="245"/>
      <c r="KT261" s="245"/>
      <c r="KU261" s="245"/>
      <c r="KV261" s="245"/>
      <c r="KW261" s="245"/>
      <c r="KX261" s="245"/>
      <c r="KY261" s="245"/>
      <c r="KZ261" s="245"/>
      <c r="LA261" s="245"/>
      <c r="LB261" s="245"/>
      <c r="LC261" s="245"/>
      <c r="LD261" s="245"/>
      <c r="LE261" s="245"/>
      <c r="LF261" s="245"/>
      <c r="LG261" s="245"/>
      <c r="LH261" s="245"/>
      <c r="LI261" s="245"/>
      <c r="LJ261" s="245"/>
      <c r="LK261" s="245"/>
      <c r="LL261" s="245"/>
      <c r="LM261" s="245"/>
      <c r="LN261" s="245"/>
      <c r="LO261" s="245"/>
      <c r="LP261" s="245"/>
      <c r="LQ261" s="245"/>
      <c r="LR261" s="245"/>
      <c r="QU261" s="235"/>
      <c r="QV261" s="235"/>
    </row>
    <row r="262" spans="1:495" s="223" customFormat="1" ht="15" hidden="1">
      <c r="A262" s="603">
        <f t="shared" si="1028"/>
        <v>250</v>
      </c>
      <c r="B262" s="341" t="s">
        <v>416</v>
      </c>
      <c r="C262" s="368"/>
      <c r="D262" s="369"/>
      <c r="E262" s="369"/>
      <c r="F262" s="369"/>
      <c r="G262" s="369"/>
      <c r="H262" s="369"/>
      <c r="I262" s="369"/>
      <c r="J262" s="369"/>
      <c r="K262" s="369"/>
      <c r="L262" s="369"/>
      <c r="M262" s="369"/>
      <c r="N262" s="369"/>
      <c r="O262" s="369"/>
      <c r="P262" s="369"/>
      <c r="Q262" s="369"/>
      <c r="R262" s="369"/>
      <c r="S262" s="369"/>
      <c r="T262" s="369"/>
      <c r="U262" s="369"/>
      <c r="V262" s="369"/>
      <c r="W262" s="369"/>
      <c r="X262" s="370"/>
      <c r="Y262" s="369"/>
      <c r="Z262" s="369"/>
      <c r="AA262" s="369"/>
      <c r="AB262" s="369"/>
      <c r="AC262" s="369"/>
      <c r="AD262" s="369"/>
      <c r="AE262" s="369"/>
      <c r="AF262" s="370"/>
      <c r="AG262" s="370"/>
      <c r="AJ262" s="374">
        <v>0</v>
      </c>
      <c r="AK262" s="370"/>
      <c r="AL262" s="370"/>
      <c r="AM262" s="370"/>
      <c r="AN262" s="370"/>
      <c r="AO262" s="370"/>
      <c r="AP262" s="370"/>
      <c r="AQ262" s="370"/>
      <c r="AR262" s="370"/>
      <c r="AS262" s="370"/>
      <c r="AT262" s="370"/>
      <c r="AU262" s="370"/>
      <c r="AV262" s="370"/>
      <c r="AW262" s="370"/>
      <c r="AX262" s="370"/>
      <c r="AY262" s="370"/>
      <c r="AZ262" s="370"/>
      <c r="BA262" s="370"/>
      <c r="BB262" s="375"/>
      <c r="BC262" s="369"/>
      <c r="BD262" s="369"/>
      <c r="BE262" s="369"/>
      <c r="BF262" s="369"/>
      <c r="BG262" s="369"/>
      <c r="BH262" s="369"/>
      <c r="BI262" s="370"/>
      <c r="BJ262" s="370"/>
      <c r="BM262" s="374">
        <v>0</v>
      </c>
      <c r="BN262" s="370"/>
      <c r="BO262" s="370"/>
      <c r="BP262" s="375"/>
      <c r="BQ262" s="369"/>
      <c r="BR262" s="369"/>
      <c r="BS262" s="369"/>
      <c r="BT262" s="369"/>
      <c r="BU262" s="369"/>
      <c r="BV262" s="369"/>
      <c r="BW262" s="369"/>
      <c r="BX262" s="369"/>
      <c r="BY262" s="369"/>
      <c r="BZ262" s="369"/>
      <c r="CA262" s="369"/>
      <c r="CB262" s="369"/>
      <c r="CC262" s="369"/>
      <c r="CD262" s="369"/>
      <c r="CE262" s="369"/>
      <c r="CF262" s="369"/>
      <c r="CG262" s="369"/>
      <c r="CH262" s="369"/>
      <c r="CI262" s="369"/>
      <c r="CJ262" s="369"/>
      <c r="CK262" s="369"/>
      <c r="CL262" s="370"/>
      <c r="CM262" s="370"/>
      <c r="CP262" s="374"/>
      <c r="CQ262" s="370"/>
      <c r="CR262" s="370"/>
      <c r="CS262" s="375"/>
      <c r="CT262" s="369"/>
      <c r="CU262" s="369"/>
      <c r="CV262" s="369"/>
      <c r="CW262" s="369"/>
      <c r="CX262" s="369"/>
      <c r="CY262" s="369"/>
      <c r="CZ262" s="370"/>
      <c r="DA262" s="370"/>
      <c r="DB262" s="370"/>
      <c r="DC262" s="370"/>
      <c r="DD262" s="370"/>
      <c r="DE262" s="370"/>
      <c r="DF262" s="370"/>
      <c r="DG262" s="370"/>
      <c r="DH262" s="370"/>
      <c r="DI262" s="370"/>
      <c r="DJ262" s="370"/>
      <c r="DK262" s="370"/>
      <c r="DL262" s="370"/>
      <c r="DM262" s="370"/>
      <c r="DN262" s="370"/>
      <c r="DO262" s="370"/>
      <c r="DP262" s="370"/>
      <c r="DS262" s="374"/>
      <c r="DT262" s="370"/>
      <c r="DU262" s="370"/>
      <c r="DV262" s="375"/>
      <c r="DW262" s="369"/>
      <c r="DX262" s="369"/>
      <c r="DY262" s="369"/>
      <c r="DZ262" s="369"/>
      <c r="EA262" s="369"/>
      <c r="EB262" s="369"/>
      <c r="EC262" s="370"/>
      <c r="ED262" s="370"/>
      <c r="EG262" s="374"/>
      <c r="EH262" s="374"/>
      <c r="EI262" s="374"/>
      <c r="EJ262" s="374"/>
      <c r="EK262" s="374"/>
      <c r="EL262" s="374"/>
      <c r="EM262" s="374"/>
      <c r="EN262" s="374"/>
      <c r="EO262" s="374"/>
      <c r="EP262" s="374"/>
      <c r="EQ262" s="374"/>
      <c r="ER262" s="374"/>
      <c r="ES262" s="374"/>
      <c r="ET262" s="374"/>
      <c r="EU262" s="374"/>
      <c r="EV262" s="374"/>
      <c r="EW262" s="370"/>
      <c r="EX262" s="370"/>
      <c r="EY262" s="375"/>
      <c r="EZ262" s="369"/>
      <c r="FA262" s="369"/>
      <c r="FB262" s="369"/>
      <c r="FC262" s="369"/>
      <c r="FD262" s="369"/>
      <c r="FE262" s="369"/>
      <c r="FF262" s="370"/>
      <c r="FG262" s="370"/>
      <c r="FJ262" s="374"/>
      <c r="FK262" s="370"/>
      <c r="FL262" s="370"/>
      <c r="FM262" s="375"/>
      <c r="FN262" s="369"/>
      <c r="FO262" s="369"/>
      <c r="FP262" s="369"/>
      <c r="FQ262" s="369"/>
      <c r="FR262" s="369"/>
      <c r="FS262" s="369"/>
      <c r="FT262" s="369"/>
      <c r="FU262" s="369"/>
      <c r="FV262" s="369"/>
      <c r="FW262" s="369"/>
      <c r="FX262" s="369"/>
      <c r="FY262" s="369"/>
      <c r="FZ262" s="369"/>
      <c r="GA262" s="369"/>
      <c r="GB262" s="369"/>
      <c r="GC262" s="369"/>
      <c r="GD262" s="369"/>
      <c r="GE262" s="369"/>
      <c r="GF262" s="369"/>
      <c r="GG262" s="369"/>
      <c r="GH262" s="369"/>
      <c r="GI262" s="370"/>
      <c r="GJ262" s="370"/>
      <c r="GM262" s="374"/>
      <c r="GN262" s="370"/>
      <c r="GO262" s="370"/>
      <c r="GP262" s="375"/>
      <c r="GQ262" s="369"/>
      <c r="GR262" s="369"/>
      <c r="GS262" s="369"/>
      <c r="GT262" s="369"/>
      <c r="GU262" s="369"/>
      <c r="GV262" s="369"/>
      <c r="GW262" s="369"/>
      <c r="GX262" s="369"/>
      <c r="GY262" s="369"/>
      <c r="GZ262" s="369"/>
      <c r="HA262" s="369"/>
      <c r="HB262" s="369"/>
      <c r="HC262" s="369"/>
      <c r="HD262" s="369"/>
      <c r="HE262" s="369"/>
      <c r="HF262" s="369"/>
      <c r="HG262" s="369"/>
      <c r="HH262" s="369"/>
      <c r="HI262" s="369"/>
      <c r="HJ262" s="369"/>
      <c r="HK262" s="369"/>
      <c r="HL262" s="370"/>
      <c r="HM262" s="370"/>
      <c r="HP262" s="374"/>
      <c r="HQ262" s="370"/>
      <c r="HR262" s="370"/>
      <c r="HS262" s="375"/>
      <c r="HT262" s="369"/>
      <c r="HU262" s="369"/>
      <c r="HV262" s="369"/>
      <c r="HW262" s="369"/>
      <c r="HX262" s="369"/>
      <c r="HY262" s="369"/>
      <c r="HZ262" s="370"/>
      <c r="IA262" s="370"/>
      <c r="IC262" s="369"/>
      <c r="ID262" s="369"/>
      <c r="IE262" s="369"/>
      <c r="IF262" s="369"/>
      <c r="IG262" s="369"/>
      <c r="IH262" s="369"/>
      <c r="II262" s="369"/>
      <c r="IJ262" s="369"/>
      <c r="IK262" s="369"/>
      <c r="IL262" s="369"/>
      <c r="IM262" s="369"/>
      <c r="IN262" s="369"/>
      <c r="IO262" s="369"/>
      <c r="IP262" s="369"/>
      <c r="IQ262" s="369"/>
      <c r="IR262" s="369"/>
      <c r="IS262" s="369"/>
      <c r="IT262" s="369"/>
      <c r="IU262" s="369"/>
      <c r="IV262" s="369"/>
      <c r="IW262" s="369"/>
      <c r="IX262" s="369"/>
      <c r="IY262" s="369"/>
      <c r="IZ262" s="369"/>
      <c r="JA262" s="370"/>
      <c r="JB262" s="370"/>
      <c r="JC262" s="370"/>
      <c r="JD262" s="370"/>
      <c r="JE262" s="234"/>
      <c r="JF262" s="250"/>
      <c r="JG262" s="245"/>
      <c r="JH262" s="245"/>
      <c r="JI262" s="245"/>
      <c r="JJ262" s="245"/>
      <c r="JK262" s="245"/>
      <c r="JL262" s="245"/>
      <c r="JM262" s="245"/>
      <c r="JN262" s="245"/>
      <c r="JO262" s="245"/>
      <c r="JP262" s="245"/>
      <c r="JQ262" s="245"/>
      <c r="JR262" s="245"/>
      <c r="JS262" s="245"/>
      <c r="JT262" s="245"/>
      <c r="JU262" s="245"/>
      <c r="JV262" s="245"/>
      <c r="JW262" s="245"/>
      <c r="JX262" s="245"/>
      <c r="JY262" s="245"/>
      <c r="JZ262" s="245"/>
      <c r="KA262" s="245"/>
      <c r="KB262" s="245"/>
      <c r="KC262" s="245"/>
      <c r="KD262" s="245"/>
      <c r="KE262" s="245"/>
      <c r="KF262" s="245"/>
      <c r="KG262" s="245"/>
      <c r="KH262" s="245"/>
      <c r="KI262" s="245"/>
      <c r="KJ262" s="245"/>
      <c r="KK262" s="245"/>
      <c r="KL262" s="234"/>
      <c r="KN262" s="245"/>
      <c r="KO262" s="245"/>
      <c r="KP262" s="245"/>
      <c r="KQ262" s="245"/>
      <c r="KR262" s="245"/>
      <c r="KS262" s="245"/>
      <c r="KT262" s="245"/>
      <c r="KU262" s="245"/>
      <c r="KV262" s="245"/>
      <c r="KW262" s="245"/>
      <c r="KX262" s="245"/>
      <c r="KY262" s="245"/>
      <c r="KZ262" s="245"/>
      <c r="LA262" s="245"/>
      <c r="LB262" s="245"/>
      <c r="LC262" s="245"/>
      <c r="LD262" s="245"/>
      <c r="LE262" s="245"/>
      <c r="LF262" s="245"/>
      <c r="LG262" s="245"/>
      <c r="LH262" s="245"/>
      <c r="LI262" s="245"/>
      <c r="LJ262" s="245"/>
      <c r="LK262" s="245"/>
      <c r="LL262" s="245"/>
      <c r="LM262" s="245"/>
      <c r="LN262" s="245"/>
      <c r="LO262" s="245"/>
      <c r="LP262" s="245"/>
      <c r="LQ262" s="245"/>
      <c r="LR262" s="245"/>
      <c r="QU262" s="235"/>
      <c r="QV262" s="235"/>
    </row>
    <row r="263" spans="1:495" s="223" customFormat="1" hidden="1">
      <c r="A263" s="603">
        <f t="shared" si="1028"/>
        <v>251</v>
      </c>
      <c r="B263" s="380" t="s">
        <v>417</v>
      </c>
      <c r="C263" s="368"/>
      <c r="D263" s="369"/>
      <c r="E263" s="369"/>
      <c r="F263" s="369"/>
      <c r="G263" s="369"/>
      <c r="H263" s="369"/>
      <c r="I263" s="369"/>
      <c r="J263" s="369"/>
      <c r="K263" s="369"/>
      <c r="L263" s="369"/>
      <c r="M263" s="369"/>
      <c r="N263" s="369"/>
      <c r="O263" s="369"/>
      <c r="P263" s="369"/>
      <c r="Q263" s="369"/>
      <c r="R263" s="369"/>
      <c r="S263" s="369"/>
      <c r="T263" s="369"/>
      <c r="U263" s="369"/>
      <c r="V263" s="369"/>
      <c r="W263" s="369"/>
      <c r="X263" s="370"/>
      <c r="Y263" s="369"/>
      <c r="Z263" s="369"/>
      <c r="AA263" s="369"/>
      <c r="AB263" s="369"/>
      <c r="AC263" s="369"/>
      <c r="AD263" s="369"/>
      <c r="AE263" s="369"/>
      <c r="AF263" s="370"/>
      <c r="AG263" s="370"/>
      <c r="AJ263" s="375"/>
      <c r="AK263" s="370"/>
      <c r="AL263" s="370"/>
      <c r="AM263" s="370"/>
      <c r="AN263" s="370"/>
      <c r="AO263" s="370"/>
      <c r="AP263" s="370"/>
      <c r="AQ263" s="370"/>
      <c r="AR263" s="370"/>
      <c r="AS263" s="370"/>
      <c r="AT263" s="370"/>
      <c r="AU263" s="370"/>
      <c r="AV263" s="370"/>
      <c r="AW263" s="370"/>
      <c r="AX263" s="370"/>
      <c r="AY263" s="370"/>
      <c r="AZ263" s="370"/>
      <c r="BA263" s="370"/>
      <c r="BB263" s="376"/>
      <c r="BC263" s="369"/>
      <c r="BD263" s="369"/>
      <c r="BE263" s="369"/>
      <c r="BF263" s="369"/>
      <c r="BG263" s="369"/>
      <c r="BH263" s="369"/>
      <c r="BI263" s="370"/>
      <c r="BJ263" s="370"/>
      <c r="BM263" s="375"/>
      <c r="BN263" s="370"/>
      <c r="BO263" s="370"/>
      <c r="BP263" s="376"/>
      <c r="BQ263" s="369"/>
      <c r="BR263" s="369"/>
      <c r="BS263" s="369"/>
      <c r="BT263" s="369"/>
      <c r="BU263" s="369"/>
      <c r="BV263" s="369"/>
      <c r="BW263" s="369"/>
      <c r="BX263" s="369"/>
      <c r="BY263" s="369"/>
      <c r="BZ263" s="369"/>
      <c r="CA263" s="369"/>
      <c r="CB263" s="369"/>
      <c r="CC263" s="369"/>
      <c r="CD263" s="369"/>
      <c r="CE263" s="369"/>
      <c r="CF263" s="369"/>
      <c r="CG263" s="369"/>
      <c r="CH263" s="369"/>
      <c r="CI263" s="369"/>
      <c r="CJ263" s="369"/>
      <c r="CK263" s="369"/>
      <c r="CL263" s="370"/>
      <c r="CM263" s="370"/>
      <c r="CP263" s="375"/>
      <c r="CQ263" s="370"/>
      <c r="CR263" s="370"/>
      <c r="CS263" s="376"/>
      <c r="CT263" s="369"/>
      <c r="CU263" s="369"/>
      <c r="CV263" s="369"/>
      <c r="CW263" s="369"/>
      <c r="CX263" s="369"/>
      <c r="CY263" s="369"/>
      <c r="CZ263" s="370"/>
      <c r="DA263" s="370"/>
      <c r="DB263" s="370"/>
      <c r="DC263" s="370"/>
      <c r="DD263" s="370"/>
      <c r="DE263" s="370"/>
      <c r="DF263" s="370"/>
      <c r="DG263" s="370"/>
      <c r="DH263" s="370"/>
      <c r="DI263" s="370"/>
      <c r="DJ263" s="370"/>
      <c r="DK263" s="370"/>
      <c r="DL263" s="370"/>
      <c r="DM263" s="370"/>
      <c r="DN263" s="370"/>
      <c r="DO263" s="370"/>
      <c r="DP263" s="370"/>
      <c r="DS263" s="375"/>
      <c r="DT263" s="370"/>
      <c r="DU263" s="370"/>
      <c r="DV263" s="376"/>
      <c r="DW263" s="369"/>
      <c r="DX263" s="369"/>
      <c r="DY263" s="369"/>
      <c r="DZ263" s="369"/>
      <c r="EA263" s="369"/>
      <c r="EB263" s="369"/>
      <c r="EC263" s="370"/>
      <c r="ED263" s="370"/>
      <c r="EG263" s="375"/>
      <c r="EH263" s="375"/>
      <c r="EI263" s="375"/>
      <c r="EJ263" s="375"/>
      <c r="EK263" s="375"/>
      <c r="EL263" s="375"/>
      <c r="EM263" s="375"/>
      <c r="EN263" s="375"/>
      <c r="EO263" s="375"/>
      <c r="EP263" s="375"/>
      <c r="EQ263" s="375"/>
      <c r="ER263" s="375"/>
      <c r="ES263" s="375"/>
      <c r="ET263" s="375"/>
      <c r="EU263" s="375"/>
      <c r="EV263" s="375"/>
      <c r="EW263" s="370"/>
      <c r="EX263" s="370"/>
      <c r="EY263" s="376"/>
      <c r="EZ263" s="369"/>
      <c r="FA263" s="369"/>
      <c r="FB263" s="369"/>
      <c r="FC263" s="369"/>
      <c r="FD263" s="369"/>
      <c r="FE263" s="369"/>
      <c r="FF263" s="370"/>
      <c r="FG263" s="370"/>
      <c r="FJ263" s="375"/>
      <c r="FK263" s="370"/>
      <c r="FL263" s="370"/>
      <c r="FM263" s="376"/>
      <c r="FN263" s="369"/>
      <c r="FO263" s="369"/>
      <c r="FP263" s="369"/>
      <c r="FQ263" s="369"/>
      <c r="FR263" s="369"/>
      <c r="FS263" s="369"/>
      <c r="FT263" s="369"/>
      <c r="FU263" s="369"/>
      <c r="FV263" s="369"/>
      <c r="FW263" s="369"/>
      <c r="FX263" s="369"/>
      <c r="FY263" s="369"/>
      <c r="FZ263" s="369"/>
      <c r="GA263" s="369"/>
      <c r="GB263" s="369"/>
      <c r="GC263" s="369"/>
      <c r="GD263" s="369"/>
      <c r="GE263" s="369"/>
      <c r="GF263" s="369"/>
      <c r="GG263" s="369"/>
      <c r="GH263" s="369"/>
      <c r="GI263" s="370"/>
      <c r="GJ263" s="370"/>
      <c r="GM263" s="375"/>
      <c r="GN263" s="370"/>
      <c r="GO263" s="370"/>
      <c r="GP263" s="376"/>
      <c r="GQ263" s="369"/>
      <c r="GR263" s="369"/>
      <c r="GS263" s="369"/>
      <c r="GT263" s="369"/>
      <c r="GU263" s="369"/>
      <c r="GV263" s="369"/>
      <c r="GW263" s="369"/>
      <c r="GX263" s="369"/>
      <c r="GY263" s="369"/>
      <c r="GZ263" s="369"/>
      <c r="HA263" s="369"/>
      <c r="HB263" s="369"/>
      <c r="HC263" s="369"/>
      <c r="HD263" s="369"/>
      <c r="HE263" s="369"/>
      <c r="HF263" s="369"/>
      <c r="HG263" s="369"/>
      <c r="HH263" s="369"/>
      <c r="HI263" s="369"/>
      <c r="HJ263" s="369"/>
      <c r="HK263" s="369"/>
      <c r="HL263" s="370"/>
      <c r="HM263" s="370"/>
      <c r="HP263" s="375"/>
      <c r="HQ263" s="370"/>
      <c r="HR263" s="370"/>
      <c r="HS263" s="376"/>
      <c r="HT263" s="369"/>
      <c r="HU263" s="369"/>
      <c r="HV263" s="369"/>
      <c r="HW263" s="369"/>
      <c r="HX263" s="369"/>
      <c r="HY263" s="369"/>
      <c r="HZ263" s="370"/>
      <c r="IA263" s="370"/>
      <c r="IC263" s="369"/>
      <c r="ID263" s="369"/>
      <c r="IE263" s="369"/>
      <c r="IF263" s="369"/>
      <c r="IG263" s="369"/>
      <c r="IH263" s="369"/>
      <c r="II263" s="369"/>
      <c r="IJ263" s="369"/>
      <c r="IK263" s="369"/>
      <c r="IL263" s="369"/>
      <c r="IM263" s="369"/>
      <c r="IN263" s="369"/>
      <c r="IO263" s="369"/>
      <c r="IP263" s="369"/>
      <c r="IQ263" s="369"/>
      <c r="IR263" s="369"/>
      <c r="IS263" s="369"/>
      <c r="IT263" s="369"/>
      <c r="IU263" s="369"/>
      <c r="IV263" s="369"/>
      <c r="IW263" s="369"/>
      <c r="IX263" s="369"/>
      <c r="IY263" s="369"/>
      <c r="IZ263" s="369"/>
      <c r="JA263" s="370"/>
      <c r="JB263" s="370"/>
      <c r="JC263" s="370"/>
      <c r="JD263" s="370"/>
      <c r="JE263" s="234"/>
      <c r="JF263" s="250"/>
      <c r="JG263" s="245"/>
      <c r="JH263" s="245"/>
      <c r="JI263" s="245"/>
      <c r="JJ263" s="245"/>
      <c r="JK263" s="245"/>
      <c r="JL263" s="245"/>
      <c r="JM263" s="245"/>
      <c r="JN263" s="245"/>
      <c r="JO263" s="245"/>
      <c r="JP263" s="245"/>
      <c r="JQ263" s="245"/>
      <c r="JR263" s="245"/>
      <c r="JS263" s="245"/>
      <c r="JT263" s="245"/>
      <c r="JU263" s="245"/>
      <c r="JV263" s="245"/>
      <c r="JW263" s="245"/>
      <c r="JX263" s="245"/>
      <c r="JY263" s="245"/>
      <c r="JZ263" s="245"/>
      <c r="KA263" s="245"/>
      <c r="KB263" s="245"/>
      <c r="KC263" s="245"/>
      <c r="KD263" s="245"/>
      <c r="KE263" s="245"/>
      <c r="KF263" s="245"/>
      <c r="KG263" s="245"/>
      <c r="KH263" s="245"/>
      <c r="KI263" s="245"/>
      <c r="KJ263" s="245"/>
      <c r="KK263" s="245"/>
      <c r="KL263" s="234"/>
      <c r="KN263" s="245"/>
      <c r="KO263" s="245"/>
      <c r="KP263" s="245"/>
      <c r="KQ263" s="245"/>
      <c r="KR263" s="245"/>
      <c r="KS263" s="245"/>
      <c r="KT263" s="245"/>
      <c r="KU263" s="245"/>
      <c r="KV263" s="245"/>
      <c r="KW263" s="245"/>
      <c r="KX263" s="245"/>
      <c r="KY263" s="245"/>
      <c r="KZ263" s="245"/>
      <c r="LA263" s="245"/>
      <c r="LB263" s="245"/>
      <c r="LC263" s="245"/>
      <c r="LD263" s="245"/>
      <c r="LE263" s="245"/>
      <c r="LF263" s="245"/>
      <c r="LG263" s="245"/>
      <c r="LH263" s="245"/>
      <c r="LI263" s="245"/>
      <c r="LJ263" s="245"/>
      <c r="LK263" s="245"/>
      <c r="LL263" s="245"/>
      <c r="LM263" s="245"/>
      <c r="LN263" s="245"/>
      <c r="LO263" s="245"/>
      <c r="LP263" s="245"/>
      <c r="LQ263" s="245"/>
      <c r="LR263" s="245"/>
      <c r="QU263" s="235"/>
      <c r="QV263" s="235"/>
    </row>
    <row r="264" spans="1:495" s="223" customFormat="1" hidden="1">
      <c r="A264" s="603">
        <f t="shared" si="1028"/>
        <v>252</v>
      </c>
      <c r="B264" s="373"/>
      <c r="C264" s="368"/>
      <c r="D264" s="369"/>
      <c r="E264" s="369"/>
      <c r="F264" s="369"/>
      <c r="G264" s="369"/>
      <c r="H264" s="369"/>
      <c r="I264" s="369"/>
      <c r="J264" s="369"/>
      <c r="K264" s="369"/>
      <c r="L264" s="369"/>
      <c r="M264" s="369"/>
      <c r="N264" s="369"/>
      <c r="O264" s="369"/>
      <c r="P264" s="369"/>
      <c r="Q264" s="369"/>
      <c r="R264" s="369"/>
      <c r="S264" s="369"/>
      <c r="T264" s="369"/>
      <c r="U264" s="369"/>
      <c r="V264" s="369"/>
      <c r="W264" s="369"/>
      <c r="X264" s="370"/>
      <c r="Y264" s="369"/>
      <c r="Z264" s="369"/>
      <c r="AA264" s="369"/>
      <c r="AB264" s="369"/>
      <c r="AC264" s="369"/>
      <c r="AD264" s="369"/>
      <c r="AE264" s="369"/>
      <c r="AF264" s="370"/>
      <c r="AG264" s="370"/>
      <c r="AJ264" s="375"/>
      <c r="AK264" s="370"/>
      <c r="AL264" s="370"/>
      <c r="AM264" s="370"/>
      <c r="AN264" s="370"/>
      <c r="AO264" s="370"/>
      <c r="AP264" s="370"/>
      <c r="AQ264" s="370"/>
      <c r="AR264" s="370"/>
      <c r="AS264" s="370"/>
      <c r="AT264" s="370"/>
      <c r="AU264" s="370"/>
      <c r="AV264" s="370"/>
      <c r="AW264" s="370"/>
      <c r="AX264" s="370"/>
      <c r="AY264" s="370"/>
      <c r="AZ264" s="370"/>
      <c r="BA264" s="370"/>
      <c r="BB264" s="376"/>
      <c r="BC264" s="369"/>
      <c r="BD264" s="369"/>
      <c r="BE264" s="369"/>
      <c r="BF264" s="369"/>
      <c r="BG264" s="369"/>
      <c r="BH264" s="369"/>
      <c r="BI264" s="370"/>
      <c r="BJ264" s="370"/>
      <c r="BM264" s="375"/>
      <c r="BN264" s="370"/>
      <c r="BO264" s="370"/>
      <c r="BP264" s="376"/>
      <c r="BQ264" s="369"/>
      <c r="BR264" s="369"/>
      <c r="BS264" s="369"/>
      <c r="BT264" s="369"/>
      <c r="BU264" s="369"/>
      <c r="BV264" s="369"/>
      <c r="BW264" s="369"/>
      <c r="BX264" s="369"/>
      <c r="BY264" s="369"/>
      <c r="BZ264" s="369"/>
      <c r="CA264" s="369"/>
      <c r="CB264" s="369"/>
      <c r="CC264" s="369"/>
      <c r="CD264" s="369"/>
      <c r="CE264" s="369"/>
      <c r="CF264" s="369"/>
      <c r="CG264" s="369"/>
      <c r="CH264" s="369"/>
      <c r="CI264" s="369"/>
      <c r="CJ264" s="369"/>
      <c r="CK264" s="369"/>
      <c r="CL264" s="370"/>
      <c r="CM264" s="370"/>
      <c r="CP264" s="375"/>
      <c r="CQ264" s="370"/>
      <c r="CR264" s="370"/>
      <c r="CS264" s="376"/>
      <c r="CT264" s="369"/>
      <c r="CU264" s="369"/>
      <c r="CV264" s="369"/>
      <c r="CW264" s="369"/>
      <c r="CX264" s="369"/>
      <c r="CY264" s="369"/>
      <c r="CZ264" s="370"/>
      <c r="DA264" s="370"/>
      <c r="DB264" s="370"/>
      <c r="DC264" s="370"/>
      <c r="DD264" s="370"/>
      <c r="DE264" s="370"/>
      <c r="DF264" s="370"/>
      <c r="DG264" s="370"/>
      <c r="DH264" s="370"/>
      <c r="DI264" s="370"/>
      <c r="DJ264" s="370"/>
      <c r="DK264" s="370"/>
      <c r="DL264" s="370"/>
      <c r="DM264" s="370"/>
      <c r="DN264" s="370"/>
      <c r="DO264" s="370"/>
      <c r="DP264" s="370"/>
      <c r="DS264" s="375"/>
      <c r="DT264" s="370"/>
      <c r="DU264" s="370"/>
      <c r="DV264" s="376"/>
      <c r="DW264" s="369"/>
      <c r="DX264" s="369"/>
      <c r="DY264" s="369"/>
      <c r="DZ264" s="369"/>
      <c r="EA264" s="369"/>
      <c r="EB264" s="369"/>
      <c r="EC264" s="370"/>
      <c r="ED264" s="370"/>
      <c r="EG264" s="375"/>
      <c r="EH264" s="375"/>
      <c r="EI264" s="375"/>
      <c r="EJ264" s="375"/>
      <c r="EK264" s="375"/>
      <c r="EL264" s="375"/>
      <c r="EM264" s="375"/>
      <c r="EN264" s="375"/>
      <c r="EO264" s="375"/>
      <c r="EP264" s="375"/>
      <c r="EQ264" s="375"/>
      <c r="ER264" s="375"/>
      <c r="ES264" s="375"/>
      <c r="ET264" s="375"/>
      <c r="EU264" s="375"/>
      <c r="EV264" s="375"/>
      <c r="EW264" s="370"/>
      <c r="EX264" s="370"/>
      <c r="EY264" s="376"/>
      <c r="EZ264" s="369"/>
      <c r="FA264" s="369"/>
      <c r="FB264" s="369"/>
      <c r="FC264" s="369"/>
      <c r="FD264" s="369"/>
      <c r="FE264" s="369"/>
      <c r="FF264" s="370"/>
      <c r="FG264" s="370"/>
      <c r="FJ264" s="375"/>
      <c r="FK264" s="370"/>
      <c r="FL264" s="370"/>
      <c r="FM264" s="376"/>
      <c r="FN264" s="369"/>
      <c r="FO264" s="369"/>
      <c r="FP264" s="369"/>
      <c r="FQ264" s="369"/>
      <c r="FR264" s="369"/>
      <c r="FS264" s="369"/>
      <c r="FT264" s="369"/>
      <c r="FU264" s="369"/>
      <c r="FV264" s="369"/>
      <c r="FW264" s="369"/>
      <c r="FX264" s="369"/>
      <c r="FY264" s="369"/>
      <c r="FZ264" s="369"/>
      <c r="GA264" s="369"/>
      <c r="GB264" s="369"/>
      <c r="GC264" s="369"/>
      <c r="GD264" s="369"/>
      <c r="GE264" s="369"/>
      <c r="GF264" s="369"/>
      <c r="GG264" s="369"/>
      <c r="GH264" s="369"/>
      <c r="GI264" s="370"/>
      <c r="GJ264" s="370"/>
      <c r="GM264" s="375"/>
      <c r="GN264" s="370"/>
      <c r="GO264" s="370"/>
      <c r="GP264" s="376"/>
      <c r="GQ264" s="369"/>
      <c r="GR264" s="369"/>
      <c r="GS264" s="369"/>
      <c r="GT264" s="369"/>
      <c r="GU264" s="369"/>
      <c r="GV264" s="369"/>
      <c r="GW264" s="369"/>
      <c r="GX264" s="369"/>
      <c r="GY264" s="369"/>
      <c r="GZ264" s="369"/>
      <c r="HA264" s="369"/>
      <c r="HB264" s="369"/>
      <c r="HC264" s="369"/>
      <c r="HD264" s="369"/>
      <c r="HE264" s="369"/>
      <c r="HF264" s="369"/>
      <c r="HG264" s="369"/>
      <c r="HH264" s="369"/>
      <c r="HI264" s="369"/>
      <c r="HJ264" s="369"/>
      <c r="HK264" s="369"/>
      <c r="HL264" s="370"/>
      <c r="HM264" s="370"/>
      <c r="HP264" s="375"/>
      <c r="HQ264" s="370"/>
      <c r="HR264" s="370"/>
      <c r="HS264" s="376"/>
      <c r="HT264" s="369"/>
      <c r="HU264" s="369"/>
      <c r="HV264" s="369"/>
      <c r="HW264" s="369"/>
      <c r="HX264" s="369"/>
      <c r="HY264" s="369"/>
      <c r="HZ264" s="370"/>
      <c r="IA264" s="370"/>
      <c r="IC264" s="369"/>
      <c r="ID264" s="369"/>
      <c r="IE264" s="369"/>
      <c r="IF264" s="369"/>
      <c r="IG264" s="369"/>
      <c r="IH264" s="369"/>
      <c r="II264" s="369"/>
      <c r="IJ264" s="369"/>
      <c r="IK264" s="369"/>
      <c r="IL264" s="369"/>
      <c r="IM264" s="369"/>
      <c r="IN264" s="369"/>
      <c r="IO264" s="369"/>
      <c r="IP264" s="369"/>
      <c r="IQ264" s="369"/>
      <c r="IR264" s="369"/>
      <c r="IS264" s="369"/>
      <c r="IT264" s="369"/>
      <c r="IU264" s="369"/>
      <c r="IV264" s="369"/>
      <c r="IW264" s="369"/>
      <c r="IX264" s="369"/>
      <c r="IY264" s="369"/>
      <c r="IZ264" s="369"/>
      <c r="JA264" s="370"/>
      <c r="JB264" s="370"/>
      <c r="JC264" s="370"/>
      <c r="JD264" s="370"/>
      <c r="JE264" s="234"/>
      <c r="JF264" s="250"/>
      <c r="JG264" s="245"/>
      <c r="JH264" s="245"/>
      <c r="JI264" s="245"/>
      <c r="JJ264" s="245"/>
      <c r="JK264" s="245"/>
      <c r="JL264" s="245"/>
      <c r="JM264" s="245"/>
      <c r="JN264" s="245"/>
      <c r="JO264" s="245"/>
      <c r="JP264" s="245"/>
      <c r="JQ264" s="245"/>
      <c r="JR264" s="245"/>
      <c r="JS264" s="245"/>
      <c r="JT264" s="245"/>
      <c r="JU264" s="245"/>
      <c r="JV264" s="245"/>
      <c r="JW264" s="245"/>
      <c r="JX264" s="245"/>
      <c r="JY264" s="245"/>
      <c r="JZ264" s="245"/>
      <c r="KA264" s="245"/>
      <c r="KB264" s="245"/>
      <c r="KC264" s="245"/>
      <c r="KD264" s="245"/>
      <c r="KE264" s="245"/>
      <c r="KF264" s="245"/>
      <c r="KG264" s="245"/>
      <c r="KH264" s="245"/>
      <c r="KI264" s="245"/>
      <c r="KJ264" s="245"/>
      <c r="KK264" s="245"/>
      <c r="KL264" s="234"/>
      <c r="KN264" s="245"/>
      <c r="KO264" s="245"/>
      <c r="KP264" s="245"/>
      <c r="KQ264" s="245"/>
      <c r="KR264" s="245"/>
      <c r="KS264" s="245"/>
      <c r="KT264" s="245"/>
      <c r="KU264" s="245"/>
      <c r="KV264" s="245"/>
      <c r="KW264" s="245"/>
      <c r="KX264" s="245"/>
      <c r="KY264" s="245"/>
      <c r="KZ264" s="245"/>
      <c r="LA264" s="245"/>
      <c r="LB264" s="245"/>
      <c r="LC264" s="245"/>
      <c r="LD264" s="245"/>
      <c r="LE264" s="245"/>
      <c r="LF264" s="245"/>
      <c r="LG264" s="245"/>
      <c r="LH264" s="245"/>
      <c r="LI264" s="245"/>
      <c r="LJ264" s="245"/>
      <c r="LK264" s="245"/>
      <c r="LL264" s="245"/>
      <c r="LM264" s="245"/>
      <c r="LN264" s="245"/>
      <c r="LO264" s="245"/>
      <c r="LP264" s="245"/>
      <c r="LQ264" s="245"/>
      <c r="LR264" s="245"/>
      <c r="QU264" s="235"/>
      <c r="QV264" s="235"/>
    </row>
    <row r="265" spans="1:495" s="223" customFormat="1" hidden="1" outlineLevel="1">
      <c r="A265" s="603">
        <f t="shared" si="1028"/>
        <v>253</v>
      </c>
      <c r="B265" s="373"/>
      <c r="C265" s="368"/>
      <c r="D265" s="369"/>
      <c r="E265" s="369"/>
      <c r="F265" s="369"/>
      <c r="G265" s="369"/>
      <c r="H265" s="369"/>
      <c r="I265" s="369"/>
      <c r="J265" s="369"/>
      <c r="K265" s="369"/>
      <c r="L265" s="369"/>
      <c r="M265" s="369"/>
      <c r="N265" s="369"/>
      <c r="O265" s="369"/>
      <c r="P265" s="369"/>
      <c r="Q265" s="369"/>
      <c r="R265" s="369"/>
      <c r="S265" s="369"/>
      <c r="T265" s="369"/>
      <c r="U265" s="369"/>
      <c r="V265" s="369"/>
      <c r="W265" s="369"/>
      <c r="X265" s="370"/>
      <c r="Y265" s="369"/>
      <c r="Z265" s="369"/>
      <c r="AA265" s="369"/>
      <c r="AB265" s="369"/>
      <c r="AC265" s="369"/>
      <c r="AD265" s="369"/>
      <c r="AE265" s="369"/>
      <c r="AF265" s="370"/>
      <c r="AG265" s="370"/>
      <c r="AJ265" s="374"/>
      <c r="AK265" s="370"/>
      <c r="AL265" s="370"/>
      <c r="AM265" s="370"/>
      <c r="AN265" s="370"/>
      <c r="AO265" s="370"/>
      <c r="AP265" s="370"/>
      <c r="AQ265" s="370"/>
      <c r="AR265" s="370"/>
      <c r="AS265" s="370"/>
      <c r="AT265" s="370"/>
      <c r="AU265" s="370"/>
      <c r="AV265" s="370"/>
      <c r="AW265" s="370"/>
      <c r="AX265" s="370"/>
      <c r="AY265" s="370"/>
      <c r="AZ265" s="370"/>
      <c r="BA265" s="370"/>
      <c r="BB265" s="375"/>
      <c r="BC265" s="369"/>
      <c r="BD265" s="369"/>
      <c r="BE265" s="369"/>
      <c r="BF265" s="369"/>
      <c r="BG265" s="369"/>
      <c r="BH265" s="369"/>
      <c r="BI265" s="370"/>
      <c r="BJ265" s="370"/>
      <c r="BM265" s="374"/>
      <c r="BN265" s="370"/>
      <c r="BO265" s="370"/>
      <c r="BP265" s="375"/>
      <c r="BQ265" s="369"/>
      <c r="BR265" s="369"/>
      <c r="BS265" s="369"/>
      <c r="BT265" s="369"/>
      <c r="BU265" s="369"/>
      <c r="BV265" s="369"/>
      <c r="BW265" s="369"/>
      <c r="BX265" s="369"/>
      <c r="BY265" s="369"/>
      <c r="BZ265" s="369"/>
      <c r="CA265" s="369"/>
      <c r="CB265" s="369"/>
      <c r="CC265" s="369"/>
      <c r="CD265" s="369"/>
      <c r="CE265" s="369"/>
      <c r="CF265" s="369"/>
      <c r="CG265" s="369"/>
      <c r="CH265" s="369"/>
      <c r="CI265" s="369"/>
      <c r="CJ265" s="369"/>
      <c r="CK265" s="369"/>
      <c r="CL265" s="370"/>
      <c r="CM265" s="370"/>
      <c r="CP265" s="374"/>
      <c r="CQ265" s="370"/>
      <c r="CR265" s="370"/>
      <c r="CS265" s="375"/>
      <c r="CT265" s="369"/>
      <c r="CU265" s="369"/>
      <c r="CV265" s="369"/>
      <c r="CW265" s="369"/>
      <c r="CX265" s="369"/>
      <c r="CY265" s="369"/>
      <c r="CZ265" s="370"/>
      <c r="DA265" s="370"/>
      <c r="DB265" s="370"/>
      <c r="DC265" s="370"/>
      <c r="DD265" s="370"/>
      <c r="DE265" s="370"/>
      <c r="DF265" s="370"/>
      <c r="DG265" s="370"/>
      <c r="DH265" s="370"/>
      <c r="DI265" s="370"/>
      <c r="DJ265" s="370"/>
      <c r="DK265" s="370"/>
      <c r="DL265" s="370"/>
      <c r="DM265" s="370"/>
      <c r="DN265" s="370"/>
      <c r="DO265" s="370"/>
      <c r="DP265" s="370"/>
      <c r="DS265" s="374"/>
      <c r="DT265" s="370"/>
      <c r="DU265" s="370"/>
      <c r="DV265" s="375"/>
      <c r="DW265" s="369"/>
      <c r="DX265" s="369"/>
      <c r="DY265" s="369"/>
      <c r="DZ265" s="369"/>
      <c r="EA265" s="369"/>
      <c r="EB265" s="369"/>
      <c r="EC265" s="370"/>
      <c r="ED265" s="370"/>
      <c r="EG265" s="374"/>
      <c r="EH265" s="374"/>
      <c r="EI265" s="374"/>
      <c r="EJ265" s="374"/>
      <c r="EK265" s="374"/>
      <c r="EL265" s="374"/>
      <c r="EM265" s="374"/>
      <c r="EN265" s="374"/>
      <c r="EO265" s="374"/>
      <c r="EP265" s="374"/>
      <c r="EQ265" s="374"/>
      <c r="ER265" s="374"/>
      <c r="ES265" s="374"/>
      <c r="ET265" s="374"/>
      <c r="EU265" s="374"/>
      <c r="EV265" s="374"/>
      <c r="EW265" s="370"/>
      <c r="EX265" s="370"/>
      <c r="EY265" s="375"/>
      <c r="EZ265" s="369"/>
      <c r="FA265" s="369"/>
      <c r="FB265" s="369"/>
      <c r="FC265" s="369"/>
      <c r="FD265" s="369"/>
      <c r="FE265" s="369"/>
      <c r="FF265" s="370"/>
      <c r="FG265" s="370"/>
      <c r="FJ265" s="374"/>
      <c r="FK265" s="370"/>
      <c r="FL265" s="370"/>
      <c r="FM265" s="375"/>
      <c r="FN265" s="369"/>
      <c r="FO265" s="369"/>
      <c r="FP265" s="369"/>
      <c r="FQ265" s="369"/>
      <c r="FR265" s="369"/>
      <c r="FS265" s="369"/>
      <c r="FT265" s="369"/>
      <c r="FU265" s="369"/>
      <c r="FV265" s="369"/>
      <c r="FW265" s="369"/>
      <c r="FX265" s="369"/>
      <c r="FY265" s="369"/>
      <c r="FZ265" s="369"/>
      <c r="GA265" s="369"/>
      <c r="GB265" s="369"/>
      <c r="GC265" s="369"/>
      <c r="GD265" s="369"/>
      <c r="GE265" s="369"/>
      <c r="GF265" s="369"/>
      <c r="GG265" s="369"/>
      <c r="GH265" s="369"/>
      <c r="GI265" s="370"/>
      <c r="GJ265" s="370"/>
      <c r="GM265" s="374"/>
      <c r="GN265" s="370"/>
      <c r="GO265" s="370"/>
      <c r="GP265" s="375"/>
      <c r="GQ265" s="369"/>
      <c r="GR265" s="369"/>
      <c r="GS265" s="369"/>
      <c r="GT265" s="369"/>
      <c r="GU265" s="369"/>
      <c r="GV265" s="369"/>
      <c r="GW265" s="369"/>
      <c r="GX265" s="369"/>
      <c r="GY265" s="369"/>
      <c r="GZ265" s="369"/>
      <c r="HA265" s="369"/>
      <c r="HB265" s="369"/>
      <c r="HC265" s="369"/>
      <c r="HD265" s="369"/>
      <c r="HE265" s="369"/>
      <c r="HF265" s="369"/>
      <c r="HG265" s="369"/>
      <c r="HH265" s="369"/>
      <c r="HI265" s="369"/>
      <c r="HJ265" s="369"/>
      <c r="HK265" s="369"/>
      <c r="HL265" s="370"/>
      <c r="HM265" s="370"/>
      <c r="HP265" s="374"/>
      <c r="HQ265" s="370"/>
      <c r="HR265" s="370"/>
      <c r="HS265" s="375"/>
      <c r="HT265" s="369"/>
      <c r="HU265" s="369"/>
      <c r="HV265" s="369"/>
      <c r="HW265" s="369"/>
      <c r="HX265" s="369"/>
      <c r="HY265" s="369"/>
      <c r="HZ265" s="370"/>
      <c r="IA265" s="370"/>
      <c r="IC265" s="369"/>
      <c r="ID265" s="369"/>
      <c r="IE265" s="369"/>
      <c r="IF265" s="369"/>
      <c r="IG265" s="369"/>
      <c r="IH265" s="369"/>
      <c r="II265" s="369"/>
      <c r="IJ265" s="369"/>
      <c r="IK265" s="369"/>
      <c r="IL265" s="369"/>
      <c r="IM265" s="369"/>
      <c r="IN265" s="369"/>
      <c r="IO265" s="369"/>
      <c r="IP265" s="369"/>
      <c r="IQ265" s="369"/>
      <c r="IR265" s="369"/>
      <c r="IS265" s="369"/>
      <c r="IT265" s="369"/>
      <c r="IU265" s="369"/>
      <c r="IV265" s="369"/>
      <c r="IW265" s="369"/>
      <c r="IX265" s="369"/>
      <c r="IY265" s="369"/>
      <c r="IZ265" s="369"/>
      <c r="JA265" s="370"/>
      <c r="JB265" s="370"/>
      <c r="JC265" s="370"/>
      <c r="JD265" s="370"/>
      <c r="JE265" s="234"/>
      <c r="JF265" s="250"/>
      <c r="JG265" s="245"/>
      <c r="JH265" s="245"/>
      <c r="JI265" s="245"/>
      <c r="JJ265" s="245"/>
      <c r="JK265" s="245"/>
      <c r="JL265" s="245"/>
      <c r="JM265" s="245"/>
      <c r="JN265" s="245"/>
      <c r="JO265" s="245"/>
      <c r="JP265" s="245"/>
      <c r="JQ265" s="245"/>
      <c r="JR265" s="245"/>
      <c r="JS265" s="245"/>
      <c r="JT265" s="245"/>
      <c r="JU265" s="245"/>
      <c r="JV265" s="245"/>
      <c r="JW265" s="245"/>
      <c r="JX265" s="245"/>
      <c r="JY265" s="245"/>
      <c r="JZ265" s="245"/>
      <c r="KA265" s="245"/>
      <c r="KB265" s="245"/>
      <c r="KC265" s="245"/>
      <c r="KD265" s="245"/>
      <c r="KE265" s="245"/>
      <c r="KF265" s="245"/>
      <c r="KG265" s="245"/>
      <c r="KH265" s="245"/>
      <c r="KI265" s="245"/>
      <c r="KJ265" s="245"/>
      <c r="KK265" s="245"/>
      <c r="KL265" s="234"/>
      <c r="KN265" s="245"/>
      <c r="KO265" s="245"/>
      <c r="KP265" s="245"/>
      <c r="KQ265" s="245"/>
      <c r="KR265" s="245"/>
      <c r="KS265" s="245"/>
      <c r="KT265" s="245"/>
      <c r="KU265" s="245"/>
      <c r="KV265" s="245"/>
      <c r="KW265" s="245"/>
      <c r="KX265" s="245"/>
      <c r="KY265" s="245"/>
      <c r="KZ265" s="245"/>
      <c r="LA265" s="245"/>
      <c r="LB265" s="245"/>
      <c r="LC265" s="245"/>
      <c r="LD265" s="245"/>
      <c r="LE265" s="245"/>
      <c r="LF265" s="245"/>
      <c r="LG265" s="245"/>
      <c r="LH265" s="245"/>
      <c r="LI265" s="245"/>
      <c r="LJ265" s="245"/>
      <c r="LK265" s="245"/>
      <c r="LL265" s="245"/>
      <c r="LM265" s="245"/>
      <c r="LN265" s="245"/>
      <c r="LO265" s="245"/>
      <c r="LP265" s="245"/>
      <c r="LQ265" s="245"/>
      <c r="LR265" s="245"/>
      <c r="QU265" s="235"/>
      <c r="QV265" s="235"/>
    </row>
    <row r="266" spans="1:495" s="223" customFormat="1" hidden="1" outlineLevel="1">
      <c r="A266" s="603">
        <f t="shared" si="1028"/>
        <v>254</v>
      </c>
      <c r="B266" s="365"/>
      <c r="C266" s="368"/>
      <c r="D266" s="369"/>
      <c r="E266" s="369"/>
      <c r="F266" s="369"/>
      <c r="G266" s="369"/>
      <c r="H266" s="369"/>
      <c r="I266" s="369"/>
      <c r="J266" s="369"/>
      <c r="K266" s="369"/>
      <c r="L266" s="369"/>
      <c r="M266" s="369"/>
      <c r="N266" s="369"/>
      <c r="O266" s="369"/>
      <c r="P266" s="369"/>
      <c r="Q266" s="369"/>
      <c r="R266" s="369"/>
      <c r="S266" s="369"/>
      <c r="T266" s="369"/>
      <c r="U266" s="369"/>
      <c r="V266" s="369"/>
      <c r="W266" s="369"/>
      <c r="X266" s="370"/>
      <c r="Y266" s="369"/>
      <c r="Z266" s="369"/>
      <c r="AA266" s="369"/>
      <c r="AB266" s="369"/>
      <c r="AC266" s="369"/>
      <c r="AD266" s="369"/>
      <c r="AE266" s="369"/>
      <c r="AF266" s="370"/>
      <c r="AG266" s="370"/>
      <c r="AJ266" s="374" t="e">
        <f>IF(#REF!&lt;0,#REF!,0)</f>
        <v>#REF!</v>
      </c>
      <c r="AK266" s="370"/>
      <c r="AL266" s="370"/>
      <c r="AM266" s="370"/>
      <c r="AN266" s="370"/>
      <c r="AO266" s="370"/>
      <c r="AP266" s="370"/>
      <c r="AQ266" s="370"/>
      <c r="AR266" s="370"/>
      <c r="AS266" s="370"/>
      <c r="AT266" s="370"/>
      <c r="AU266" s="370"/>
      <c r="AV266" s="370"/>
      <c r="AW266" s="370"/>
      <c r="AX266" s="370"/>
      <c r="AY266" s="370"/>
      <c r="AZ266" s="370"/>
      <c r="BA266" s="370"/>
      <c r="BB266" s="375"/>
      <c r="BC266" s="369"/>
      <c r="BD266" s="369"/>
      <c r="BE266" s="369"/>
      <c r="BF266" s="369"/>
      <c r="BG266" s="369"/>
      <c r="BH266" s="369"/>
      <c r="BI266" s="370"/>
      <c r="BJ266" s="370"/>
      <c r="BM266" s="374" t="e">
        <f>IF(#REF!&lt;0,#REF!,0)</f>
        <v>#REF!</v>
      </c>
      <c r="BN266" s="370"/>
      <c r="BO266" s="370"/>
      <c r="BP266" s="375"/>
      <c r="BQ266" s="369"/>
      <c r="BR266" s="369"/>
      <c r="BS266" s="369"/>
      <c r="BT266" s="369"/>
      <c r="BU266" s="369"/>
      <c r="BV266" s="369"/>
      <c r="BW266" s="369"/>
      <c r="BX266" s="369"/>
      <c r="BY266" s="369"/>
      <c r="BZ266" s="369"/>
      <c r="CA266" s="369"/>
      <c r="CB266" s="369"/>
      <c r="CC266" s="369"/>
      <c r="CD266" s="369"/>
      <c r="CE266" s="369"/>
      <c r="CF266" s="369"/>
      <c r="CG266" s="369"/>
      <c r="CH266" s="369"/>
      <c r="CI266" s="369"/>
      <c r="CJ266" s="369"/>
      <c r="CK266" s="369"/>
      <c r="CL266" s="370"/>
      <c r="CM266" s="370"/>
      <c r="CP266" s="374" t="e">
        <f>IF(#REF!&lt;0,#REF!,0)</f>
        <v>#REF!</v>
      </c>
      <c r="CQ266" s="370"/>
      <c r="CR266" s="370"/>
      <c r="CS266" s="375"/>
      <c r="CT266" s="369"/>
      <c r="CU266" s="369"/>
      <c r="CV266" s="369"/>
      <c r="CW266" s="369"/>
      <c r="CX266" s="369"/>
      <c r="CY266" s="369"/>
      <c r="CZ266" s="370"/>
      <c r="DA266" s="370"/>
      <c r="DB266" s="370"/>
      <c r="DC266" s="370"/>
      <c r="DD266" s="370"/>
      <c r="DE266" s="370"/>
      <c r="DF266" s="370"/>
      <c r="DG266" s="370"/>
      <c r="DH266" s="370"/>
      <c r="DI266" s="370"/>
      <c r="DJ266" s="370"/>
      <c r="DK266" s="370"/>
      <c r="DL266" s="370"/>
      <c r="DM266" s="370"/>
      <c r="DN266" s="370"/>
      <c r="DO266" s="370"/>
      <c r="DP266" s="370"/>
      <c r="DS266" s="374" t="e">
        <f>IF(#REF!&lt;0,#REF!,0)</f>
        <v>#REF!</v>
      </c>
      <c r="DT266" s="370"/>
      <c r="DU266" s="370"/>
      <c r="DV266" s="375"/>
      <c r="DW266" s="369"/>
      <c r="DX266" s="369"/>
      <c r="DY266" s="369"/>
      <c r="DZ266" s="369"/>
      <c r="EA266" s="369"/>
      <c r="EB266" s="369"/>
      <c r="EC266" s="370"/>
      <c r="ED266" s="370"/>
      <c r="EG266" s="374" t="e">
        <f>IF(#REF!&lt;0,#REF!,0)</f>
        <v>#REF!</v>
      </c>
      <c r="EH266" s="374" t="e">
        <f>IF(#REF!&lt;0,#REF!,0)</f>
        <v>#REF!</v>
      </c>
      <c r="EI266" s="374" t="e">
        <f>IF(#REF!&lt;0,#REF!,0)</f>
        <v>#REF!</v>
      </c>
      <c r="EJ266" s="374" t="e">
        <f>IF(#REF!&lt;0,#REF!,0)</f>
        <v>#REF!</v>
      </c>
      <c r="EK266" s="374" t="e">
        <f>IF(#REF!&lt;0,#REF!,0)</f>
        <v>#REF!</v>
      </c>
      <c r="EL266" s="374" t="e">
        <f>IF(#REF!&lt;0,#REF!,0)</f>
        <v>#REF!</v>
      </c>
      <c r="EM266" s="374" t="e">
        <f>IF(#REF!&lt;0,#REF!,0)</f>
        <v>#REF!</v>
      </c>
      <c r="EN266" s="374" t="e">
        <f>IF(#REF!&lt;0,#REF!,0)</f>
        <v>#REF!</v>
      </c>
      <c r="EO266" s="374" t="e">
        <f>IF(#REF!&lt;0,#REF!,0)</f>
        <v>#REF!</v>
      </c>
      <c r="EP266" s="374" t="e">
        <f>IF(#REF!&lt;0,#REF!,0)</f>
        <v>#REF!</v>
      </c>
      <c r="EQ266" s="374" t="e">
        <f>IF(#REF!&lt;0,#REF!,0)</f>
        <v>#REF!</v>
      </c>
      <c r="ER266" s="374" t="e">
        <f>IF(#REF!&lt;0,#REF!,0)</f>
        <v>#REF!</v>
      </c>
      <c r="ES266" s="374" t="e">
        <f>IF(#REF!&lt;0,#REF!,0)</f>
        <v>#REF!</v>
      </c>
      <c r="ET266" s="374" t="e">
        <f>IF(#REF!&lt;0,#REF!,0)</f>
        <v>#REF!</v>
      </c>
      <c r="EU266" s="374" t="e">
        <f>IF(#REF!&lt;0,#REF!,0)</f>
        <v>#REF!</v>
      </c>
      <c r="EV266" s="374" t="e">
        <f>IF(#REF!&lt;0,#REF!,0)</f>
        <v>#REF!</v>
      </c>
      <c r="EW266" s="370"/>
      <c r="EX266" s="370"/>
      <c r="EY266" s="375"/>
      <c r="EZ266" s="369"/>
      <c r="FA266" s="369"/>
      <c r="FB266" s="369"/>
      <c r="FC266" s="369"/>
      <c r="FD266" s="369"/>
      <c r="FE266" s="369"/>
      <c r="FF266" s="370"/>
      <c r="FG266" s="370"/>
      <c r="FJ266" s="374" t="e">
        <f>IF(#REF!&lt;0,#REF!,0)</f>
        <v>#REF!</v>
      </c>
      <c r="FK266" s="370"/>
      <c r="FL266" s="370"/>
      <c r="FM266" s="375"/>
      <c r="FN266" s="369"/>
      <c r="FO266" s="369"/>
      <c r="FP266" s="369"/>
      <c r="FQ266" s="369"/>
      <c r="FR266" s="369"/>
      <c r="FS266" s="369"/>
      <c r="FT266" s="369"/>
      <c r="FU266" s="369"/>
      <c r="FV266" s="369"/>
      <c r="FW266" s="369"/>
      <c r="FX266" s="369"/>
      <c r="FY266" s="369"/>
      <c r="FZ266" s="369"/>
      <c r="GA266" s="369"/>
      <c r="GB266" s="369"/>
      <c r="GC266" s="369"/>
      <c r="GD266" s="369"/>
      <c r="GE266" s="369"/>
      <c r="GF266" s="369"/>
      <c r="GG266" s="369"/>
      <c r="GH266" s="369"/>
      <c r="GI266" s="370"/>
      <c r="GJ266" s="370"/>
      <c r="GM266" s="374" t="e">
        <f>IF(#REF!&lt;0,#REF!,0)</f>
        <v>#REF!</v>
      </c>
      <c r="GN266" s="370"/>
      <c r="GO266" s="370"/>
      <c r="GP266" s="375"/>
      <c r="GQ266" s="369"/>
      <c r="GR266" s="369"/>
      <c r="GS266" s="369"/>
      <c r="GT266" s="369"/>
      <c r="GU266" s="369"/>
      <c r="GV266" s="369"/>
      <c r="GW266" s="369"/>
      <c r="GX266" s="369"/>
      <c r="GY266" s="369"/>
      <c r="GZ266" s="369"/>
      <c r="HA266" s="369"/>
      <c r="HB266" s="369"/>
      <c r="HC266" s="369"/>
      <c r="HD266" s="369"/>
      <c r="HE266" s="369"/>
      <c r="HF266" s="369"/>
      <c r="HG266" s="369"/>
      <c r="HH266" s="369"/>
      <c r="HI266" s="369"/>
      <c r="HJ266" s="369"/>
      <c r="HK266" s="369"/>
      <c r="HL266" s="370"/>
      <c r="HM266" s="370"/>
      <c r="HP266" s="374"/>
      <c r="HQ266" s="370"/>
      <c r="HR266" s="370"/>
      <c r="HS266" s="375"/>
      <c r="HT266" s="369"/>
      <c r="HU266" s="369"/>
      <c r="HV266" s="369"/>
      <c r="HW266" s="369"/>
      <c r="HX266" s="369"/>
      <c r="HY266" s="369"/>
      <c r="HZ266" s="370"/>
      <c r="IA266" s="370"/>
      <c r="IC266" s="369"/>
      <c r="ID266" s="369"/>
      <c r="IE266" s="369"/>
      <c r="IF266" s="369"/>
      <c r="IG266" s="369"/>
      <c r="IH266" s="369"/>
      <c r="II266" s="369"/>
      <c r="IJ266" s="369"/>
      <c r="IK266" s="369"/>
      <c r="IL266" s="369"/>
      <c r="IM266" s="369"/>
      <c r="IN266" s="369"/>
      <c r="IO266" s="369"/>
      <c r="IP266" s="369"/>
      <c r="IQ266" s="369"/>
      <c r="IR266" s="369"/>
      <c r="IS266" s="369"/>
      <c r="IT266" s="369"/>
      <c r="IU266" s="369"/>
      <c r="IV266" s="369"/>
      <c r="IW266" s="369"/>
      <c r="IX266" s="369"/>
      <c r="IY266" s="369"/>
      <c r="IZ266" s="369"/>
      <c r="JA266" s="370"/>
      <c r="JB266" s="370"/>
      <c r="JC266" s="370"/>
      <c r="JD266" s="370"/>
      <c r="JE266" s="234"/>
      <c r="JF266" s="250"/>
      <c r="JG266" s="245"/>
      <c r="JH266" s="245"/>
      <c r="JI266" s="245"/>
      <c r="JJ266" s="245"/>
      <c r="JK266" s="245"/>
      <c r="JL266" s="245"/>
      <c r="JM266" s="245"/>
      <c r="JN266" s="245"/>
      <c r="JO266" s="245"/>
      <c r="JP266" s="245"/>
      <c r="JQ266" s="245"/>
      <c r="JR266" s="245"/>
      <c r="JS266" s="245"/>
      <c r="JT266" s="245"/>
      <c r="JU266" s="245"/>
      <c r="JV266" s="245"/>
      <c r="JW266" s="245"/>
      <c r="JX266" s="245"/>
      <c r="JY266" s="245"/>
      <c r="JZ266" s="245"/>
      <c r="KA266" s="245"/>
      <c r="KB266" s="245"/>
      <c r="KC266" s="245"/>
      <c r="KD266" s="245"/>
      <c r="KE266" s="245"/>
      <c r="KF266" s="245"/>
      <c r="KG266" s="245"/>
      <c r="KH266" s="245"/>
      <c r="KI266" s="245"/>
      <c r="KJ266" s="245"/>
      <c r="KK266" s="245"/>
      <c r="KL266" s="234"/>
      <c r="KN266" s="245"/>
      <c r="KO266" s="245"/>
      <c r="KP266" s="245"/>
      <c r="KQ266" s="245"/>
      <c r="KR266" s="245"/>
      <c r="KS266" s="245"/>
      <c r="KT266" s="245"/>
      <c r="KU266" s="245"/>
      <c r="KV266" s="245"/>
      <c r="KW266" s="245"/>
      <c r="KX266" s="245"/>
      <c r="KY266" s="245"/>
      <c r="KZ266" s="245"/>
      <c r="LA266" s="245"/>
      <c r="LB266" s="245"/>
      <c r="LC266" s="245"/>
      <c r="LD266" s="245"/>
      <c r="LE266" s="245"/>
      <c r="LF266" s="245"/>
      <c r="LG266" s="245"/>
      <c r="LH266" s="245"/>
      <c r="LI266" s="245"/>
      <c r="LJ266" s="245"/>
      <c r="LK266" s="245"/>
      <c r="LL266" s="245"/>
      <c r="LM266" s="245"/>
      <c r="LN266" s="245"/>
      <c r="LO266" s="245"/>
      <c r="LP266" s="245"/>
      <c r="LQ266" s="245"/>
      <c r="LR266" s="245"/>
      <c r="QU266" s="235"/>
      <c r="QV266" s="235"/>
    </row>
    <row r="267" spans="1:495" s="223" customFormat="1" hidden="1" outlineLevel="1">
      <c r="A267" s="603">
        <f t="shared" si="1028"/>
        <v>255</v>
      </c>
      <c r="B267" s="365"/>
      <c r="C267" s="368"/>
      <c r="D267" s="369"/>
      <c r="E267" s="369"/>
      <c r="F267" s="369"/>
      <c r="G267" s="369"/>
      <c r="H267" s="369"/>
      <c r="I267" s="369"/>
      <c r="J267" s="369"/>
      <c r="K267" s="369"/>
      <c r="L267" s="369"/>
      <c r="M267" s="369"/>
      <c r="N267" s="369"/>
      <c r="O267" s="369"/>
      <c r="P267" s="369"/>
      <c r="Q267" s="369"/>
      <c r="R267" s="369"/>
      <c r="S267" s="369"/>
      <c r="T267" s="369"/>
      <c r="U267" s="369"/>
      <c r="V267" s="369"/>
      <c r="W267" s="369"/>
      <c r="X267" s="370"/>
      <c r="Y267" s="369"/>
      <c r="Z267" s="369"/>
      <c r="AA267" s="369"/>
      <c r="AB267" s="369"/>
      <c r="AC267" s="369"/>
      <c r="AD267" s="369"/>
      <c r="AE267" s="369"/>
      <c r="AF267" s="370"/>
      <c r="AG267" s="370"/>
      <c r="AJ267" s="377">
        <f>AJ137</f>
        <v>0</v>
      </c>
      <c r="AK267" s="370"/>
      <c r="AL267" s="370"/>
      <c r="AM267" s="370"/>
      <c r="AN267" s="370"/>
      <c r="AO267" s="370"/>
      <c r="AP267" s="370"/>
      <c r="AQ267" s="370"/>
      <c r="AR267" s="370"/>
      <c r="AS267" s="370"/>
      <c r="AT267" s="370"/>
      <c r="AU267" s="370"/>
      <c r="AV267" s="370"/>
      <c r="AW267" s="370"/>
      <c r="AX267" s="370"/>
      <c r="AY267" s="370"/>
      <c r="AZ267" s="370"/>
      <c r="BA267" s="370"/>
      <c r="BB267" s="375"/>
      <c r="BC267" s="369"/>
      <c r="BD267" s="369"/>
      <c r="BE267" s="369"/>
      <c r="BF267" s="369"/>
      <c r="BG267" s="369"/>
      <c r="BH267" s="369"/>
      <c r="BI267" s="370"/>
      <c r="BJ267" s="370"/>
      <c r="BM267" s="377">
        <f>BM137</f>
        <v>0</v>
      </c>
      <c r="BN267" s="370"/>
      <c r="BO267" s="370"/>
      <c r="BP267" s="375"/>
      <c r="BQ267" s="369"/>
      <c r="BR267" s="369"/>
      <c r="BS267" s="369"/>
      <c r="BT267" s="369"/>
      <c r="BU267" s="369"/>
      <c r="BV267" s="369"/>
      <c r="BW267" s="369"/>
      <c r="BX267" s="369"/>
      <c r="BY267" s="369"/>
      <c r="BZ267" s="369"/>
      <c r="CA267" s="369"/>
      <c r="CB267" s="369"/>
      <c r="CC267" s="369"/>
      <c r="CD267" s="369"/>
      <c r="CE267" s="369"/>
      <c r="CF267" s="369"/>
      <c r="CG267" s="369"/>
      <c r="CH267" s="369"/>
      <c r="CI267" s="369"/>
      <c r="CJ267" s="369"/>
      <c r="CK267" s="369"/>
      <c r="CL267" s="370"/>
      <c r="CM267" s="370"/>
      <c r="CP267" s="377">
        <f>CP137</f>
        <v>0</v>
      </c>
      <c r="CQ267" s="370"/>
      <c r="CR267" s="370"/>
      <c r="CS267" s="375"/>
      <c r="CT267" s="369"/>
      <c r="CU267" s="369"/>
      <c r="CV267" s="369"/>
      <c r="CW267" s="369"/>
      <c r="CX267" s="369"/>
      <c r="CY267" s="369"/>
      <c r="CZ267" s="370"/>
      <c r="DA267" s="370"/>
      <c r="DB267" s="370"/>
      <c r="DC267" s="370"/>
      <c r="DD267" s="370"/>
      <c r="DE267" s="370"/>
      <c r="DF267" s="370"/>
      <c r="DG267" s="370"/>
      <c r="DH267" s="370"/>
      <c r="DI267" s="370"/>
      <c r="DJ267" s="370"/>
      <c r="DK267" s="370"/>
      <c r="DL267" s="370"/>
      <c r="DM267" s="370"/>
      <c r="DN267" s="370"/>
      <c r="DO267" s="370"/>
      <c r="DP267" s="370"/>
      <c r="DS267" s="377">
        <f>DS137</f>
        <v>0</v>
      </c>
      <c r="DT267" s="370"/>
      <c r="DU267" s="370"/>
      <c r="DV267" s="375"/>
      <c r="DW267" s="369"/>
      <c r="DX267" s="369"/>
      <c r="DY267" s="369"/>
      <c r="DZ267" s="369"/>
      <c r="EA267" s="369"/>
      <c r="EB267" s="369"/>
      <c r="EC267" s="370"/>
      <c r="ED267" s="370"/>
      <c r="EG267" s="377">
        <f t="shared" ref="EG267:EV267" si="1585">EG137</f>
        <v>0</v>
      </c>
      <c r="EH267" s="377">
        <f t="shared" si="1585"/>
        <v>0</v>
      </c>
      <c r="EI267" s="377">
        <f t="shared" si="1585"/>
        <v>0</v>
      </c>
      <c r="EJ267" s="377">
        <f t="shared" si="1585"/>
        <v>0</v>
      </c>
      <c r="EK267" s="377">
        <f t="shared" si="1585"/>
        <v>0</v>
      </c>
      <c r="EL267" s="377">
        <f t="shared" si="1585"/>
        <v>0</v>
      </c>
      <c r="EM267" s="377">
        <f t="shared" si="1585"/>
        <v>0</v>
      </c>
      <c r="EN267" s="377">
        <f t="shared" si="1585"/>
        <v>0</v>
      </c>
      <c r="EO267" s="377">
        <f t="shared" si="1585"/>
        <v>0</v>
      </c>
      <c r="EP267" s="377">
        <f t="shared" si="1585"/>
        <v>0</v>
      </c>
      <c r="EQ267" s="377">
        <f t="shared" si="1585"/>
        <v>0</v>
      </c>
      <c r="ER267" s="377">
        <f t="shared" si="1585"/>
        <v>0</v>
      </c>
      <c r="ES267" s="377">
        <f t="shared" si="1585"/>
        <v>0</v>
      </c>
      <c r="ET267" s="377">
        <f t="shared" si="1585"/>
        <v>0</v>
      </c>
      <c r="EU267" s="377">
        <f t="shared" si="1585"/>
        <v>0</v>
      </c>
      <c r="EV267" s="377">
        <f t="shared" si="1585"/>
        <v>0</v>
      </c>
      <c r="EW267" s="370"/>
      <c r="EX267" s="370"/>
      <c r="EY267" s="375"/>
      <c r="EZ267" s="369"/>
      <c r="FA267" s="369"/>
      <c r="FB267" s="369"/>
      <c r="FC267" s="369"/>
      <c r="FD267" s="369"/>
      <c r="FE267" s="369"/>
      <c r="FF267" s="370"/>
      <c r="FG267" s="370"/>
      <c r="FJ267" s="377">
        <f>FJ137</f>
        <v>0</v>
      </c>
      <c r="FK267" s="370"/>
      <c r="FL267" s="370"/>
      <c r="FM267" s="375"/>
      <c r="FN267" s="369"/>
      <c r="FO267" s="369"/>
      <c r="FP267" s="369"/>
      <c r="FQ267" s="369"/>
      <c r="FR267" s="369"/>
      <c r="FS267" s="369"/>
      <c r="FT267" s="369"/>
      <c r="FU267" s="369"/>
      <c r="FV267" s="369"/>
      <c r="FW267" s="369"/>
      <c r="FX267" s="369"/>
      <c r="FY267" s="369"/>
      <c r="FZ267" s="369"/>
      <c r="GA267" s="369"/>
      <c r="GB267" s="369"/>
      <c r="GC267" s="369"/>
      <c r="GD267" s="369"/>
      <c r="GE267" s="369"/>
      <c r="GF267" s="369"/>
      <c r="GG267" s="369"/>
      <c r="GH267" s="369"/>
      <c r="GI267" s="370"/>
      <c r="GJ267" s="370"/>
      <c r="GM267" s="377">
        <f>GM137</f>
        <v>0</v>
      </c>
      <c r="GN267" s="370"/>
      <c r="GO267" s="370"/>
      <c r="GP267" s="375"/>
      <c r="GQ267" s="369"/>
      <c r="GR267" s="369"/>
      <c r="GS267" s="369"/>
      <c r="GT267" s="369"/>
      <c r="GU267" s="369"/>
      <c r="GV267" s="369"/>
      <c r="GW267" s="369"/>
      <c r="GX267" s="369"/>
      <c r="GY267" s="369"/>
      <c r="GZ267" s="369"/>
      <c r="HA267" s="369"/>
      <c r="HB267" s="369"/>
      <c r="HC267" s="369"/>
      <c r="HD267" s="369"/>
      <c r="HE267" s="369"/>
      <c r="HF267" s="369"/>
      <c r="HG267" s="369"/>
      <c r="HH267" s="369"/>
      <c r="HI267" s="369"/>
      <c r="HJ267" s="369"/>
      <c r="HK267" s="369"/>
      <c r="HL267" s="370"/>
      <c r="HM267" s="370"/>
      <c r="HP267" s="377"/>
      <c r="HQ267" s="370"/>
      <c r="HR267" s="370"/>
      <c r="HS267" s="375"/>
      <c r="HT267" s="369"/>
      <c r="HU267" s="369"/>
      <c r="HV267" s="369"/>
      <c r="HW267" s="369"/>
      <c r="HX267" s="369"/>
      <c r="HY267" s="369"/>
      <c r="HZ267" s="370"/>
      <c r="IA267" s="370"/>
      <c r="IC267" s="369"/>
      <c r="ID267" s="369"/>
      <c r="IE267" s="369"/>
      <c r="IF267" s="369"/>
      <c r="IG267" s="369"/>
      <c r="IH267" s="369"/>
      <c r="II267" s="369"/>
      <c r="IJ267" s="369"/>
      <c r="IK267" s="369"/>
      <c r="IL267" s="369"/>
      <c r="IM267" s="369"/>
      <c r="IN267" s="369"/>
      <c r="IO267" s="369"/>
      <c r="IP267" s="369"/>
      <c r="IQ267" s="369"/>
      <c r="IR267" s="369"/>
      <c r="IS267" s="369"/>
      <c r="IT267" s="369"/>
      <c r="IU267" s="369"/>
      <c r="IV267" s="369"/>
      <c r="IW267" s="369"/>
      <c r="IX267" s="369"/>
      <c r="IY267" s="369"/>
      <c r="IZ267" s="369"/>
      <c r="JA267" s="370"/>
      <c r="JB267" s="370"/>
      <c r="JC267" s="370"/>
      <c r="JD267" s="370"/>
      <c r="JE267" s="234"/>
      <c r="JF267" s="250"/>
      <c r="JG267" s="245"/>
      <c r="JH267" s="245"/>
      <c r="JI267" s="245"/>
      <c r="JJ267" s="245"/>
      <c r="JK267" s="245"/>
      <c r="JL267" s="245"/>
      <c r="JM267" s="245"/>
      <c r="JN267" s="245"/>
      <c r="JO267" s="245"/>
      <c r="JP267" s="245"/>
      <c r="JQ267" s="245"/>
      <c r="JR267" s="245"/>
      <c r="JS267" s="245"/>
      <c r="JT267" s="245"/>
      <c r="JU267" s="245"/>
      <c r="JV267" s="245"/>
      <c r="JW267" s="245"/>
      <c r="JX267" s="245"/>
      <c r="JY267" s="245"/>
      <c r="JZ267" s="245"/>
      <c r="KA267" s="245"/>
      <c r="KB267" s="245"/>
      <c r="KC267" s="245"/>
      <c r="KD267" s="245"/>
      <c r="KE267" s="245"/>
      <c r="KF267" s="245"/>
      <c r="KG267" s="245"/>
      <c r="KH267" s="245"/>
      <c r="KI267" s="245"/>
      <c r="KJ267" s="245"/>
      <c r="KK267" s="245"/>
      <c r="KL267" s="234"/>
      <c r="KN267" s="245"/>
      <c r="KO267" s="245"/>
      <c r="KP267" s="245"/>
      <c r="KQ267" s="245"/>
      <c r="KR267" s="245"/>
      <c r="KS267" s="245"/>
      <c r="KT267" s="245"/>
      <c r="KU267" s="245"/>
      <c r="KV267" s="245"/>
      <c r="KW267" s="245"/>
      <c r="KX267" s="245"/>
      <c r="KY267" s="245"/>
      <c r="KZ267" s="245"/>
      <c r="LA267" s="245"/>
      <c r="LB267" s="245"/>
      <c r="LC267" s="245"/>
      <c r="LD267" s="245"/>
      <c r="LE267" s="245"/>
      <c r="LF267" s="245"/>
      <c r="LG267" s="245"/>
      <c r="LH267" s="245"/>
      <c r="LI267" s="245"/>
      <c r="LJ267" s="245"/>
      <c r="LK267" s="245"/>
      <c r="LL267" s="245"/>
      <c r="LM267" s="245"/>
      <c r="LN267" s="245"/>
      <c r="LO267" s="245"/>
      <c r="LP267" s="245"/>
      <c r="LQ267" s="245"/>
      <c r="LR267" s="245"/>
      <c r="QU267" s="235"/>
      <c r="QV267" s="235"/>
    </row>
    <row r="268" spans="1:495" s="223" customFormat="1" hidden="1" outlineLevel="1">
      <c r="A268" s="603">
        <f t="shared" si="1028"/>
        <v>256</v>
      </c>
      <c r="B268" s="365"/>
      <c r="C268" s="368"/>
      <c r="D268" s="369"/>
      <c r="E268" s="369"/>
      <c r="F268" s="369"/>
      <c r="G268" s="369"/>
      <c r="H268" s="369"/>
      <c r="I268" s="369"/>
      <c r="J268" s="369"/>
      <c r="K268" s="369"/>
      <c r="L268" s="369"/>
      <c r="M268" s="369"/>
      <c r="N268" s="369"/>
      <c r="O268" s="369"/>
      <c r="P268" s="369"/>
      <c r="Q268" s="369"/>
      <c r="R268" s="369"/>
      <c r="S268" s="369"/>
      <c r="T268" s="369"/>
      <c r="U268" s="369"/>
      <c r="V268" s="369"/>
      <c r="W268" s="369"/>
      <c r="X268" s="370"/>
      <c r="Y268" s="369"/>
      <c r="Z268" s="369"/>
      <c r="AA268" s="369"/>
      <c r="AB268" s="369"/>
      <c r="AC268" s="369"/>
      <c r="AD268" s="369"/>
      <c r="AE268" s="369"/>
      <c r="AF268" s="370"/>
      <c r="AG268" s="370"/>
      <c r="AJ268" s="374"/>
      <c r="AK268" s="370"/>
      <c r="AL268" s="370"/>
      <c r="AM268" s="370"/>
      <c r="AN268" s="370"/>
      <c r="AO268" s="370"/>
      <c r="AP268" s="370"/>
      <c r="AQ268" s="370"/>
      <c r="AR268" s="370"/>
      <c r="AS268" s="370"/>
      <c r="AT268" s="370"/>
      <c r="AU268" s="370"/>
      <c r="AV268" s="370"/>
      <c r="AW268" s="370"/>
      <c r="AX268" s="370"/>
      <c r="AY268" s="370"/>
      <c r="AZ268" s="370"/>
      <c r="BA268" s="370"/>
      <c r="BB268" s="375"/>
      <c r="BC268" s="369"/>
      <c r="BD268" s="369"/>
      <c r="BE268" s="369"/>
      <c r="BF268" s="369"/>
      <c r="BG268" s="369"/>
      <c r="BH268" s="369"/>
      <c r="BI268" s="370"/>
      <c r="BJ268" s="370"/>
      <c r="BM268" s="374"/>
      <c r="BN268" s="370"/>
      <c r="BO268" s="370"/>
      <c r="BP268" s="375"/>
      <c r="BQ268" s="369"/>
      <c r="BR268" s="369"/>
      <c r="BS268" s="369"/>
      <c r="BT268" s="369"/>
      <c r="BU268" s="369"/>
      <c r="BV268" s="369"/>
      <c r="BW268" s="369"/>
      <c r="BX268" s="369"/>
      <c r="BY268" s="369"/>
      <c r="BZ268" s="369"/>
      <c r="CA268" s="369"/>
      <c r="CB268" s="369"/>
      <c r="CC268" s="369"/>
      <c r="CD268" s="369"/>
      <c r="CE268" s="369"/>
      <c r="CF268" s="369"/>
      <c r="CG268" s="369"/>
      <c r="CH268" s="369"/>
      <c r="CI268" s="369"/>
      <c r="CJ268" s="369"/>
      <c r="CK268" s="369"/>
      <c r="CL268" s="370"/>
      <c r="CM268" s="370"/>
      <c r="CP268" s="374"/>
      <c r="CQ268" s="370"/>
      <c r="CR268" s="370"/>
      <c r="CS268" s="375"/>
      <c r="CT268" s="369"/>
      <c r="CU268" s="369"/>
      <c r="CV268" s="369"/>
      <c r="CW268" s="369"/>
      <c r="CX268" s="369"/>
      <c r="CY268" s="369"/>
      <c r="CZ268" s="370"/>
      <c r="DA268" s="370"/>
      <c r="DB268" s="370"/>
      <c r="DC268" s="370"/>
      <c r="DD268" s="370"/>
      <c r="DE268" s="370"/>
      <c r="DF268" s="370"/>
      <c r="DG268" s="370"/>
      <c r="DH268" s="370"/>
      <c r="DI268" s="370"/>
      <c r="DJ268" s="370"/>
      <c r="DK268" s="370"/>
      <c r="DL268" s="370"/>
      <c r="DM268" s="370"/>
      <c r="DN268" s="370"/>
      <c r="DO268" s="370"/>
      <c r="DP268" s="370"/>
      <c r="DS268" s="374"/>
      <c r="DT268" s="370"/>
      <c r="DU268" s="370"/>
      <c r="DV268" s="375"/>
      <c r="DW268" s="369"/>
      <c r="DX268" s="369"/>
      <c r="DY268" s="369"/>
      <c r="DZ268" s="369"/>
      <c r="EA268" s="369"/>
      <c r="EB268" s="369"/>
      <c r="EC268" s="370"/>
      <c r="ED268" s="370"/>
      <c r="EG268" s="374"/>
      <c r="EH268" s="374"/>
      <c r="EI268" s="374"/>
      <c r="EJ268" s="374"/>
      <c r="EK268" s="374"/>
      <c r="EL268" s="374"/>
      <c r="EM268" s="374"/>
      <c r="EN268" s="374"/>
      <c r="EO268" s="374"/>
      <c r="EP268" s="374"/>
      <c r="EQ268" s="374"/>
      <c r="ER268" s="374"/>
      <c r="ES268" s="374"/>
      <c r="ET268" s="374"/>
      <c r="EU268" s="374"/>
      <c r="EV268" s="374"/>
      <c r="EW268" s="370"/>
      <c r="EX268" s="370"/>
      <c r="EY268" s="375"/>
      <c r="EZ268" s="369"/>
      <c r="FA268" s="369"/>
      <c r="FB268" s="369"/>
      <c r="FC268" s="369"/>
      <c r="FD268" s="369"/>
      <c r="FE268" s="369"/>
      <c r="FF268" s="370"/>
      <c r="FG268" s="370"/>
      <c r="FJ268" s="374"/>
      <c r="FK268" s="370"/>
      <c r="FL268" s="370"/>
      <c r="FM268" s="375"/>
      <c r="FN268" s="369"/>
      <c r="FO268" s="369"/>
      <c r="FP268" s="369"/>
      <c r="FQ268" s="369"/>
      <c r="FR268" s="369"/>
      <c r="FS268" s="369"/>
      <c r="FT268" s="369"/>
      <c r="FU268" s="369"/>
      <c r="FV268" s="369"/>
      <c r="FW268" s="369"/>
      <c r="FX268" s="369"/>
      <c r="FY268" s="369"/>
      <c r="FZ268" s="369"/>
      <c r="GA268" s="369"/>
      <c r="GB268" s="369"/>
      <c r="GC268" s="369"/>
      <c r="GD268" s="369"/>
      <c r="GE268" s="369"/>
      <c r="GF268" s="369"/>
      <c r="GG268" s="369"/>
      <c r="GH268" s="369"/>
      <c r="GI268" s="370"/>
      <c r="GJ268" s="370"/>
      <c r="GM268" s="374"/>
      <c r="GN268" s="370"/>
      <c r="GO268" s="370"/>
      <c r="GP268" s="375"/>
      <c r="GQ268" s="369"/>
      <c r="GR268" s="369"/>
      <c r="GS268" s="369"/>
      <c r="GT268" s="369"/>
      <c r="GU268" s="369"/>
      <c r="GV268" s="369"/>
      <c r="GW268" s="369"/>
      <c r="GX268" s="369"/>
      <c r="GY268" s="369"/>
      <c r="GZ268" s="369"/>
      <c r="HA268" s="369"/>
      <c r="HB268" s="369"/>
      <c r="HC268" s="369"/>
      <c r="HD268" s="369"/>
      <c r="HE268" s="369"/>
      <c r="HF268" s="369"/>
      <c r="HG268" s="369"/>
      <c r="HH268" s="369"/>
      <c r="HI268" s="369"/>
      <c r="HJ268" s="369"/>
      <c r="HK268" s="369"/>
      <c r="HL268" s="370"/>
      <c r="HM268" s="370"/>
      <c r="HP268" s="374"/>
      <c r="HQ268" s="370"/>
      <c r="HR268" s="370"/>
      <c r="HS268" s="375"/>
      <c r="HT268" s="369"/>
      <c r="HU268" s="369"/>
      <c r="HV268" s="369"/>
      <c r="HW268" s="369"/>
      <c r="HX268" s="369"/>
      <c r="HY268" s="369"/>
      <c r="HZ268" s="370"/>
      <c r="IA268" s="370"/>
      <c r="IC268" s="369"/>
      <c r="ID268" s="369"/>
      <c r="IE268" s="369"/>
      <c r="IF268" s="369"/>
      <c r="IG268" s="369"/>
      <c r="IH268" s="369"/>
      <c r="II268" s="369"/>
      <c r="IJ268" s="369"/>
      <c r="IK268" s="369"/>
      <c r="IL268" s="369"/>
      <c r="IM268" s="369"/>
      <c r="IN268" s="369"/>
      <c r="IO268" s="369"/>
      <c r="IP268" s="369"/>
      <c r="IQ268" s="369"/>
      <c r="IR268" s="369"/>
      <c r="IS268" s="369"/>
      <c r="IT268" s="369"/>
      <c r="IU268" s="369"/>
      <c r="IV268" s="369"/>
      <c r="IW268" s="369"/>
      <c r="IX268" s="369"/>
      <c r="IY268" s="369"/>
      <c r="IZ268" s="369"/>
      <c r="JA268" s="370"/>
      <c r="JB268" s="370"/>
      <c r="JC268" s="370"/>
      <c r="JD268" s="370"/>
      <c r="JE268" s="234"/>
      <c r="JF268" s="250"/>
      <c r="JG268" s="245"/>
      <c r="JH268" s="245"/>
      <c r="JI268" s="245"/>
      <c r="JJ268" s="245"/>
      <c r="JK268" s="245"/>
      <c r="JL268" s="245"/>
      <c r="JM268" s="245"/>
      <c r="JN268" s="245"/>
      <c r="JO268" s="245"/>
      <c r="JP268" s="245"/>
      <c r="JQ268" s="245"/>
      <c r="JR268" s="245"/>
      <c r="JS268" s="245"/>
      <c r="JT268" s="245"/>
      <c r="JU268" s="245"/>
      <c r="JV268" s="245"/>
      <c r="JW268" s="245"/>
      <c r="JX268" s="245"/>
      <c r="JY268" s="245"/>
      <c r="JZ268" s="245"/>
      <c r="KA268" s="245"/>
      <c r="KB268" s="245"/>
      <c r="KC268" s="245"/>
      <c r="KD268" s="245"/>
      <c r="KE268" s="245"/>
      <c r="KF268" s="245"/>
      <c r="KG268" s="245"/>
      <c r="KH268" s="245"/>
      <c r="KI268" s="245"/>
      <c r="KJ268" s="245"/>
      <c r="KK268" s="245"/>
      <c r="KL268" s="234"/>
      <c r="KN268" s="245"/>
      <c r="KO268" s="245"/>
      <c r="KP268" s="245"/>
      <c r="KQ268" s="245"/>
      <c r="KR268" s="245"/>
      <c r="KS268" s="245"/>
      <c r="KT268" s="245"/>
      <c r="KU268" s="245"/>
      <c r="KV268" s="245"/>
      <c r="KW268" s="245"/>
      <c r="KX268" s="245"/>
      <c r="KY268" s="245"/>
      <c r="KZ268" s="245"/>
      <c r="LA268" s="245"/>
      <c r="LB268" s="245"/>
      <c r="LC268" s="245"/>
      <c r="LD268" s="245"/>
      <c r="LE268" s="245"/>
      <c r="LF268" s="245"/>
      <c r="LG268" s="245"/>
      <c r="LH268" s="245"/>
      <c r="LI268" s="245"/>
      <c r="LJ268" s="245"/>
      <c r="LK268" s="245"/>
      <c r="LL268" s="245"/>
      <c r="LM268" s="245"/>
      <c r="LN268" s="245"/>
      <c r="LO268" s="245"/>
      <c r="LP268" s="245"/>
      <c r="LQ268" s="245"/>
      <c r="LR268" s="245"/>
      <c r="QU268" s="235"/>
      <c r="QV268" s="235"/>
    </row>
    <row r="269" spans="1:495" s="223" customFormat="1" ht="15" hidden="1" outlineLevel="1">
      <c r="A269" s="603">
        <f t="shared" si="1028"/>
        <v>257</v>
      </c>
      <c r="B269" s="378"/>
      <c r="C269" s="368"/>
      <c r="D269" s="369"/>
      <c r="E269" s="369"/>
      <c r="F269" s="369"/>
      <c r="G269" s="369"/>
      <c r="H269" s="369"/>
      <c r="I269" s="369"/>
      <c r="J269" s="369"/>
      <c r="K269" s="369"/>
      <c r="L269" s="369"/>
      <c r="M269" s="369"/>
      <c r="N269" s="369"/>
      <c r="O269" s="369"/>
      <c r="P269" s="369"/>
      <c r="Q269" s="369"/>
      <c r="R269" s="369"/>
      <c r="S269" s="369"/>
      <c r="T269" s="369"/>
      <c r="U269" s="369"/>
      <c r="V269" s="369"/>
      <c r="W269" s="369"/>
      <c r="X269" s="370"/>
      <c r="Y269" s="369"/>
      <c r="Z269" s="369"/>
      <c r="AA269" s="369"/>
      <c r="AB269" s="369"/>
      <c r="AC269" s="369"/>
      <c r="AD269" s="369"/>
      <c r="AE269" s="369"/>
      <c r="AF269" s="370"/>
      <c r="AG269" s="370"/>
      <c r="AJ269" s="374"/>
      <c r="AK269" s="370"/>
      <c r="AL269" s="370"/>
      <c r="AM269" s="370"/>
      <c r="AN269" s="370"/>
      <c r="AO269" s="370"/>
      <c r="AP269" s="370"/>
      <c r="AQ269" s="370"/>
      <c r="AR269" s="370"/>
      <c r="AS269" s="370"/>
      <c r="AT269" s="370"/>
      <c r="AU269" s="370"/>
      <c r="AV269" s="370"/>
      <c r="AW269" s="370"/>
      <c r="AX269" s="370"/>
      <c r="AY269" s="370"/>
      <c r="AZ269" s="370"/>
      <c r="BA269" s="370"/>
      <c r="BB269" s="375"/>
      <c r="BC269" s="369"/>
      <c r="BD269" s="369"/>
      <c r="BE269" s="369"/>
      <c r="BF269" s="369"/>
      <c r="BG269" s="369"/>
      <c r="BH269" s="369"/>
      <c r="BI269" s="370"/>
      <c r="BJ269" s="370"/>
      <c r="BM269" s="374"/>
      <c r="BN269" s="370"/>
      <c r="BO269" s="370"/>
      <c r="BP269" s="375"/>
      <c r="BQ269" s="369"/>
      <c r="BR269" s="369"/>
      <c r="BS269" s="369"/>
      <c r="BT269" s="369"/>
      <c r="BU269" s="369"/>
      <c r="BV269" s="369"/>
      <c r="BW269" s="369"/>
      <c r="BX269" s="369"/>
      <c r="BY269" s="369"/>
      <c r="BZ269" s="369"/>
      <c r="CA269" s="369"/>
      <c r="CB269" s="369"/>
      <c r="CC269" s="369"/>
      <c r="CD269" s="369"/>
      <c r="CE269" s="369"/>
      <c r="CF269" s="369"/>
      <c r="CG269" s="369"/>
      <c r="CH269" s="369"/>
      <c r="CI269" s="369"/>
      <c r="CJ269" s="369"/>
      <c r="CK269" s="369"/>
      <c r="CL269" s="370"/>
      <c r="CM269" s="370"/>
      <c r="CP269" s="374"/>
      <c r="CQ269" s="370"/>
      <c r="CR269" s="370"/>
      <c r="CS269" s="375"/>
      <c r="CT269" s="369"/>
      <c r="CU269" s="369"/>
      <c r="CV269" s="369"/>
      <c r="CW269" s="369"/>
      <c r="CX269" s="369"/>
      <c r="CY269" s="369"/>
      <c r="CZ269" s="370"/>
      <c r="DA269" s="370"/>
      <c r="DB269" s="370"/>
      <c r="DC269" s="370"/>
      <c r="DD269" s="370"/>
      <c r="DE269" s="370"/>
      <c r="DF269" s="370"/>
      <c r="DG269" s="370"/>
      <c r="DH269" s="370"/>
      <c r="DI269" s="370"/>
      <c r="DJ269" s="370"/>
      <c r="DK269" s="370"/>
      <c r="DL269" s="370"/>
      <c r="DM269" s="370"/>
      <c r="DN269" s="370"/>
      <c r="DO269" s="370"/>
      <c r="DP269" s="370"/>
      <c r="DS269" s="374"/>
      <c r="DT269" s="370"/>
      <c r="DU269" s="370"/>
      <c r="DV269" s="375"/>
      <c r="DW269" s="369"/>
      <c r="DX269" s="369"/>
      <c r="DY269" s="369"/>
      <c r="DZ269" s="369"/>
      <c r="EA269" s="369"/>
      <c r="EB269" s="369"/>
      <c r="EC269" s="370"/>
      <c r="ED269" s="370"/>
      <c r="EG269" s="374"/>
      <c r="EH269" s="374"/>
      <c r="EI269" s="374"/>
      <c r="EJ269" s="374"/>
      <c r="EK269" s="374"/>
      <c r="EL269" s="374"/>
      <c r="EM269" s="374"/>
      <c r="EN269" s="374"/>
      <c r="EO269" s="374"/>
      <c r="EP269" s="374"/>
      <c r="EQ269" s="374"/>
      <c r="ER269" s="374"/>
      <c r="ES269" s="374"/>
      <c r="ET269" s="374"/>
      <c r="EU269" s="374"/>
      <c r="EV269" s="374"/>
      <c r="EW269" s="370"/>
      <c r="EX269" s="370"/>
      <c r="EY269" s="375"/>
      <c r="EZ269" s="369"/>
      <c r="FA269" s="369"/>
      <c r="FB269" s="369"/>
      <c r="FC269" s="369"/>
      <c r="FD269" s="369"/>
      <c r="FE269" s="369"/>
      <c r="FF269" s="370"/>
      <c r="FG269" s="370"/>
      <c r="FJ269" s="374"/>
      <c r="FK269" s="370"/>
      <c r="FL269" s="370"/>
      <c r="FM269" s="375"/>
      <c r="FN269" s="369"/>
      <c r="FO269" s="369"/>
      <c r="FP269" s="369"/>
      <c r="FQ269" s="369"/>
      <c r="FR269" s="369"/>
      <c r="FS269" s="369"/>
      <c r="FT269" s="369"/>
      <c r="FU269" s="369"/>
      <c r="FV269" s="369"/>
      <c r="FW269" s="369"/>
      <c r="FX269" s="369"/>
      <c r="FY269" s="369"/>
      <c r="FZ269" s="369"/>
      <c r="GA269" s="369"/>
      <c r="GB269" s="369"/>
      <c r="GC269" s="369"/>
      <c r="GD269" s="369"/>
      <c r="GE269" s="369"/>
      <c r="GF269" s="369"/>
      <c r="GG269" s="369"/>
      <c r="GH269" s="369"/>
      <c r="GI269" s="370"/>
      <c r="GJ269" s="370"/>
      <c r="GM269" s="374"/>
      <c r="GN269" s="370"/>
      <c r="GO269" s="370"/>
      <c r="GP269" s="375"/>
      <c r="GQ269" s="369"/>
      <c r="GR269" s="369"/>
      <c r="GS269" s="369"/>
      <c r="GT269" s="369"/>
      <c r="GU269" s="369"/>
      <c r="GV269" s="369"/>
      <c r="GW269" s="369"/>
      <c r="GX269" s="369"/>
      <c r="GY269" s="369"/>
      <c r="GZ269" s="369"/>
      <c r="HA269" s="369"/>
      <c r="HB269" s="369"/>
      <c r="HC269" s="369"/>
      <c r="HD269" s="369"/>
      <c r="HE269" s="369"/>
      <c r="HF269" s="369"/>
      <c r="HG269" s="369"/>
      <c r="HH269" s="369"/>
      <c r="HI269" s="369"/>
      <c r="HJ269" s="369"/>
      <c r="HK269" s="369"/>
      <c r="HL269" s="370"/>
      <c r="HM269" s="370"/>
      <c r="HP269" s="374"/>
      <c r="HQ269" s="370"/>
      <c r="HR269" s="370"/>
      <c r="HS269" s="375"/>
      <c r="HT269" s="369"/>
      <c r="HU269" s="369"/>
      <c r="HV269" s="369"/>
      <c r="HW269" s="369"/>
      <c r="HX269" s="369"/>
      <c r="HY269" s="369"/>
      <c r="HZ269" s="370"/>
      <c r="IA269" s="370"/>
      <c r="IC269" s="369"/>
      <c r="ID269" s="369"/>
      <c r="IE269" s="369"/>
      <c r="IF269" s="369"/>
      <c r="IG269" s="369"/>
      <c r="IH269" s="369"/>
      <c r="II269" s="369"/>
      <c r="IJ269" s="369"/>
      <c r="IK269" s="369"/>
      <c r="IL269" s="369"/>
      <c r="IM269" s="369"/>
      <c r="IN269" s="369"/>
      <c r="IO269" s="369"/>
      <c r="IP269" s="369"/>
      <c r="IQ269" s="369"/>
      <c r="IR269" s="369"/>
      <c r="IS269" s="369"/>
      <c r="IT269" s="369"/>
      <c r="IU269" s="369"/>
      <c r="IV269" s="369"/>
      <c r="IW269" s="369"/>
      <c r="IX269" s="369"/>
      <c r="IY269" s="369"/>
      <c r="IZ269" s="369"/>
      <c r="JA269" s="370"/>
      <c r="JB269" s="370"/>
      <c r="JC269" s="370"/>
      <c r="JD269" s="370"/>
      <c r="JE269" s="234"/>
      <c r="JF269" s="250"/>
      <c r="JG269" s="245"/>
      <c r="JH269" s="245"/>
      <c r="JI269" s="245"/>
      <c r="JJ269" s="245"/>
      <c r="JK269" s="245"/>
      <c r="JL269" s="245"/>
      <c r="JM269" s="245"/>
      <c r="JN269" s="245"/>
      <c r="JO269" s="245"/>
      <c r="JP269" s="245"/>
      <c r="JQ269" s="245"/>
      <c r="JR269" s="245"/>
      <c r="JS269" s="245"/>
      <c r="JT269" s="245"/>
      <c r="JU269" s="245"/>
      <c r="JV269" s="245"/>
      <c r="JW269" s="245"/>
      <c r="JX269" s="245"/>
      <c r="JY269" s="245"/>
      <c r="JZ269" s="245"/>
      <c r="KA269" s="245"/>
      <c r="KB269" s="245"/>
      <c r="KC269" s="245"/>
      <c r="KD269" s="245"/>
      <c r="KE269" s="245"/>
      <c r="KF269" s="245"/>
      <c r="KG269" s="245"/>
      <c r="KH269" s="245"/>
      <c r="KI269" s="245"/>
      <c r="KJ269" s="245"/>
      <c r="KK269" s="245"/>
      <c r="KL269" s="234"/>
      <c r="KN269" s="245"/>
      <c r="KO269" s="245"/>
      <c r="KP269" s="245"/>
      <c r="KQ269" s="245"/>
      <c r="KR269" s="245"/>
      <c r="KS269" s="245"/>
      <c r="KT269" s="245"/>
      <c r="KU269" s="245"/>
      <c r="KV269" s="245"/>
      <c r="KW269" s="245"/>
      <c r="KX269" s="245"/>
      <c r="KY269" s="245"/>
      <c r="KZ269" s="245"/>
      <c r="LA269" s="245"/>
      <c r="LB269" s="245"/>
      <c r="LC269" s="245"/>
      <c r="LD269" s="245"/>
      <c r="LE269" s="245"/>
      <c r="LF269" s="245"/>
      <c r="LG269" s="245"/>
      <c r="LH269" s="245"/>
      <c r="LI269" s="245"/>
      <c r="LJ269" s="245"/>
      <c r="LK269" s="245"/>
      <c r="LL269" s="245"/>
      <c r="LM269" s="245"/>
      <c r="LN269" s="245"/>
      <c r="LO269" s="245"/>
      <c r="LP269" s="245"/>
      <c r="LQ269" s="245"/>
      <c r="LR269" s="245"/>
      <c r="QU269" s="235"/>
      <c r="QV269" s="235"/>
    </row>
    <row r="270" spans="1:495" s="223" customFormat="1" hidden="1" outlineLevel="1">
      <c r="A270" s="603">
        <f t="shared" si="1028"/>
        <v>258</v>
      </c>
      <c r="B270" s="365"/>
      <c r="C270" s="368"/>
      <c r="D270" s="369"/>
      <c r="E270" s="369"/>
      <c r="F270" s="369"/>
      <c r="G270" s="369"/>
      <c r="H270" s="369"/>
      <c r="I270" s="369"/>
      <c r="J270" s="369"/>
      <c r="K270" s="369"/>
      <c r="L270" s="369"/>
      <c r="M270" s="369"/>
      <c r="N270" s="369"/>
      <c r="O270" s="369"/>
      <c r="P270" s="369"/>
      <c r="Q270" s="369"/>
      <c r="R270" s="369"/>
      <c r="S270" s="369"/>
      <c r="T270" s="369"/>
      <c r="U270" s="369"/>
      <c r="V270" s="369"/>
      <c r="W270" s="369"/>
      <c r="X270" s="370"/>
      <c r="Y270" s="369"/>
      <c r="Z270" s="369"/>
      <c r="AA270" s="369"/>
      <c r="AB270" s="369"/>
      <c r="AC270" s="369"/>
      <c r="AD270" s="369"/>
      <c r="AE270" s="369"/>
      <c r="AF270" s="370"/>
      <c r="AG270" s="370"/>
      <c r="AJ270" s="374"/>
      <c r="AK270" s="370"/>
      <c r="AL270" s="370"/>
      <c r="AM270" s="370"/>
      <c r="AN270" s="370"/>
      <c r="AO270" s="370"/>
      <c r="AP270" s="370"/>
      <c r="AQ270" s="370"/>
      <c r="AR270" s="370"/>
      <c r="AS270" s="370"/>
      <c r="AT270" s="370"/>
      <c r="AU270" s="370"/>
      <c r="AV270" s="370"/>
      <c r="AW270" s="370"/>
      <c r="AX270" s="370"/>
      <c r="AY270" s="370"/>
      <c r="AZ270" s="370"/>
      <c r="BA270" s="370"/>
      <c r="BB270" s="375"/>
      <c r="BC270" s="369"/>
      <c r="BD270" s="369"/>
      <c r="BE270" s="369"/>
      <c r="BF270" s="369"/>
      <c r="BG270" s="369"/>
      <c r="BH270" s="369"/>
      <c r="BI270" s="370"/>
      <c r="BJ270" s="370"/>
      <c r="BM270" s="374"/>
      <c r="BN270" s="370"/>
      <c r="BO270" s="370"/>
      <c r="BP270" s="375"/>
      <c r="BQ270" s="369"/>
      <c r="BR270" s="369"/>
      <c r="BS270" s="369"/>
      <c r="BT270" s="369"/>
      <c r="BU270" s="369"/>
      <c r="BV270" s="369"/>
      <c r="BW270" s="369"/>
      <c r="BX270" s="369"/>
      <c r="BY270" s="369"/>
      <c r="BZ270" s="369"/>
      <c r="CA270" s="369"/>
      <c r="CB270" s="369"/>
      <c r="CC270" s="369"/>
      <c r="CD270" s="369"/>
      <c r="CE270" s="369"/>
      <c r="CF270" s="369"/>
      <c r="CG270" s="369"/>
      <c r="CH270" s="369"/>
      <c r="CI270" s="369"/>
      <c r="CJ270" s="369"/>
      <c r="CK270" s="369"/>
      <c r="CL270" s="370"/>
      <c r="CM270" s="370"/>
      <c r="CP270" s="374"/>
      <c r="CQ270" s="370"/>
      <c r="CR270" s="370"/>
      <c r="CS270" s="375"/>
      <c r="CT270" s="369"/>
      <c r="CU270" s="369"/>
      <c r="CV270" s="369"/>
      <c r="CW270" s="369"/>
      <c r="CX270" s="369"/>
      <c r="CY270" s="369"/>
      <c r="CZ270" s="370"/>
      <c r="DA270" s="370"/>
      <c r="DB270" s="370"/>
      <c r="DC270" s="370"/>
      <c r="DD270" s="370"/>
      <c r="DE270" s="370"/>
      <c r="DF270" s="370"/>
      <c r="DG270" s="370"/>
      <c r="DH270" s="370"/>
      <c r="DI270" s="370"/>
      <c r="DJ270" s="370"/>
      <c r="DK270" s="370"/>
      <c r="DL270" s="370"/>
      <c r="DM270" s="370"/>
      <c r="DN270" s="370"/>
      <c r="DO270" s="370"/>
      <c r="DP270" s="370"/>
      <c r="DS270" s="374"/>
      <c r="DT270" s="370"/>
      <c r="DU270" s="370"/>
      <c r="DV270" s="375"/>
      <c r="DW270" s="369"/>
      <c r="DX270" s="369"/>
      <c r="DY270" s="369"/>
      <c r="DZ270" s="369"/>
      <c r="EA270" s="369"/>
      <c r="EB270" s="369"/>
      <c r="EC270" s="370"/>
      <c r="ED270" s="370"/>
      <c r="EG270" s="374"/>
      <c r="EH270" s="374"/>
      <c r="EI270" s="374"/>
      <c r="EJ270" s="374"/>
      <c r="EK270" s="374"/>
      <c r="EL270" s="374"/>
      <c r="EM270" s="374"/>
      <c r="EN270" s="374"/>
      <c r="EO270" s="374"/>
      <c r="EP270" s="374"/>
      <c r="EQ270" s="374"/>
      <c r="ER270" s="374"/>
      <c r="ES270" s="374"/>
      <c r="ET270" s="374"/>
      <c r="EU270" s="374"/>
      <c r="EV270" s="374"/>
      <c r="EW270" s="370"/>
      <c r="EX270" s="370"/>
      <c r="EY270" s="375"/>
      <c r="EZ270" s="369"/>
      <c r="FA270" s="369"/>
      <c r="FB270" s="369"/>
      <c r="FC270" s="369"/>
      <c r="FD270" s="369"/>
      <c r="FE270" s="369"/>
      <c r="FF270" s="370"/>
      <c r="FG270" s="370"/>
      <c r="FJ270" s="374"/>
      <c r="FK270" s="370"/>
      <c r="FL270" s="370"/>
      <c r="FM270" s="375"/>
      <c r="FN270" s="369"/>
      <c r="FO270" s="369"/>
      <c r="FP270" s="369"/>
      <c r="FQ270" s="369"/>
      <c r="FR270" s="369"/>
      <c r="FS270" s="369"/>
      <c r="FT270" s="369"/>
      <c r="FU270" s="369"/>
      <c r="FV270" s="369"/>
      <c r="FW270" s="369"/>
      <c r="FX270" s="369"/>
      <c r="FY270" s="369"/>
      <c r="FZ270" s="369"/>
      <c r="GA270" s="369"/>
      <c r="GB270" s="369"/>
      <c r="GC270" s="369"/>
      <c r="GD270" s="369"/>
      <c r="GE270" s="369"/>
      <c r="GF270" s="369"/>
      <c r="GG270" s="369"/>
      <c r="GH270" s="369"/>
      <c r="GI270" s="370"/>
      <c r="GJ270" s="370"/>
      <c r="GM270" s="374"/>
      <c r="GN270" s="370"/>
      <c r="GO270" s="370"/>
      <c r="GP270" s="375"/>
      <c r="GQ270" s="369"/>
      <c r="GR270" s="369"/>
      <c r="GS270" s="369"/>
      <c r="GT270" s="369"/>
      <c r="GU270" s="369"/>
      <c r="GV270" s="369"/>
      <c r="GW270" s="369"/>
      <c r="GX270" s="369"/>
      <c r="GY270" s="369"/>
      <c r="GZ270" s="369"/>
      <c r="HA270" s="369"/>
      <c r="HB270" s="369"/>
      <c r="HC270" s="369"/>
      <c r="HD270" s="369"/>
      <c r="HE270" s="369"/>
      <c r="HF270" s="369"/>
      <c r="HG270" s="369"/>
      <c r="HH270" s="369"/>
      <c r="HI270" s="369"/>
      <c r="HJ270" s="369"/>
      <c r="HK270" s="369"/>
      <c r="HL270" s="370"/>
      <c r="HM270" s="370"/>
      <c r="HP270" s="374"/>
      <c r="HQ270" s="370"/>
      <c r="HR270" s="370"/>
      <c r="HS270" s="375"/>
      <c r="HT270" s="369"/>
      <c r="HU270" s="369"/>
      <c r="HV270" s="369"/>
      <c r="HW270" s="369"/>
      <c r="HX270" s="369"/>
      <c r="HY270" s="369"/>
      <c r="HZ270" s="370"/>
      <c r="IA270" s="370"/>
      <c r="IC270" s="369"/>
      <c r="ID270" s="369"/>
      <c r="IE270" s="369"/>
      <c r="IF270" s="369"/>
      <c r="IG270" s="369"/>
      <c r="IH270" s="369"/>
      <c r="II270" s="369"/>
      <c r="IJ270" s="369"/>
      <c r="IK270" s="369"/>
      <c r="IL270" s="369"/>
      <c r="IM270" s="369"/>
      <c r="IN270" s="369"/>
      <c r="IO270" s="369"/>
      <c r="IP270" s="369"/>
      <c r="IQ270" s="369"/>
      <c r="IR270" s="369"/>
      <c r="IS270" s="369"/>
      <c r="IT270" s="369"/>
      <c r="IU270" s="369"/>
      <c r="IV270" s="369"/>
      <c r="IW270" s="369"/>
      <c r="IX270" s="369"/>
      <c r="IY270" s="369"/>
      <c r="IZ270" s="369"/>
      <c r="JA270" s="370"/>
      <c r="JB270" s="370"/>
      <c r="JC270" s="370"/>
      <c r="JD270" s="370"/>
      <c r="JE270" s="234"/>
      <c r="JF270" s="250"/>
      <c r="JG270" s="245"/>
      <c r="JH270" s="245"/>
      <c r="JI270" s="245"/>
      <c r="JJ270" s="245"/>
      <c r="JK270" s="245"/>
      <c r="JL270" s="245"/>
      <c r="JM270" s="245"/>
      <c r="JN270" s="245"/>
      <c r="JO270" s="245"/>
      <c r="JP270" s="245"/>
      <c r="JQ270" s="245"/>
      <c r="JR270" s="245"/>
      <c r="JS270" s="245"/>
      <c r="JT270" s="245"/>
      <c r="JU270" s="245"/>
      <c r="JV270" s="245"/>
      <c r="JW270" s="245"/>
      <c r="JX270" s="245"/>
      <c r="JY270" s="245"/>
      <c r="JZ270" s="245"/>
      <c r="KA270" s="245"/>
      <c r="KB270" s="245"/>
      <c r="KC270" s="245"/>
      <c r="KD270" s="245"/>
      <c r="KE270" s="245"/>
      <c r="KF270" s="245"/>
      <c r="KG270" s="245"/>
      <c r="KH270" s="245"/>
      <c r="KI270" s="245"/>
      <c r="KJ270" s="245"/>
      <c r="KK270" s="245"/>
      <c r="KL270" s="234"/>
      <c r="KN270" s="245"/>
      <c r="KO270" s="245"/>
      <c r="KP270" s="245"/>
      <c r="KQ270" s="245"/>
      <c r="KR270" s="245"/>
      <c r="KS270" s="245"/>
      <c r="KT270" s="245"/>
      <c r="KU270" s="245"/>
      <c r="KV270" s="245"/>
      <c r="KW270" s="245"/>
      <c r="KX270" s="245"/>
      <c r="KY270" s="245"/>
      <c r="KZ270" s="245"/>
      <c r="LA270" s="245"/>
      <c r="LB270" s="245"/>
      <c r="LC270" s="245"/>
      <c r="LD270" s="245"/>
      <c r="LE270" s="245"/>
      <c r="LF270" s="245"/>
      <c r="LG270" s="245"/>
      <c r="LH270" s="245"/>
      <c r="LI270" s="245"/>
      <c r="LJ270" s="245"/>
      <c r="LK270" s="245"/>
      <c r="LL270" s="245"/>
      <c r="LM270" s="245"/>
      <c r="LN270" s="245"/>
      <c r="LO270" s="245"/>
      <c r="LP270" s="245"/>
      <c r="LQ270" s="245"/>
      <c r="LR270" s="245"/>
      <c r="QU270" s="235"/>
      <c r="QV270" s="235"/>
    </row>
    <row r="271" spans="1:495" s="223" customFormat="1" hidden="1" outlineLevel="1">
      <c r="A271" s="603">
        <f t="shared" ref="A271:A334" si="1586">A270+1</f>
        <v>259</v>
      </c>
      <c r="B271" s="373"/>
      <c r="C271" s="368"/>
      <c r="D271" s="369"/>
      <c r="E271" s="369"/>
      <c r="F271" s="369"/>
      <c r="G271" s="369"/>
      <c r="H271" s="369"/>
      <c r="I271" s="369"/>
      <c r="J271" s="369"/>
      <c r="K271" s="369"/>
      <c r="L271" s="369"/>
      <c r="M271" s="369"/>
      <c r="N271" s="369"/>
      <c r="O271" s="369"/>
      <c r="P271" s="369"/>
      <c r="Q271" s="369"/>
      <c r="R271" s="369"/>
      <c r="S271" s="369"/>
      <c r="T271" s="369"/>
      <c r="U271" s="369"/>
      <c r="V271" s="369"/>
      <c r="W271" s="369"/>
      <c r="X271" s="370"/>
      <c r="Y271" s="369"/>
      <c r="Z271" s="369"/>
      <c r="AA271" s="369"/>
      <c r="AB271" s="369"/>
      <c r="AC271" s="369"/>
      <c r="AD271" s="369"/>
      <c r="AE271" s="369"/>
      <c r="AF271" s="370"/>
      <c r="AG271" s="370"/>
      <c r="AJ271" s="374"/>
      <c r="AK271" s="370"/>
      <c r="AL271" s="370"/>
      <c r="AM271" s="370"/>
      <c r="AN271" s="370"/>
      <c r="AO271" s="370"/>
      <c r="AP271" s="370"/>
      <c r="AQ271" s="370"/>
      <c r="AR271" s="370"/>
      <c r="AS271" s="370"/>
      <c r="AT271" s="370"/>
      <c r="AU271" s="370"/>
      <c r="AV271" s="370"/>
      <c r="AW271" s="370"/>
      <c r="AX271" s="370"/>
      <c r="AY271" s="370"/>
      <c r="AZ271" s="370"/>
      <c r="BA271" s="370"/>
      <c r="BB271" s="375"/>
      <c r="BC271" s="369"/>
      <c r="BD271" s="369"/>
      <c r="BE271" s="369"/>
      <c r="BF271" s="369"/>
      <c r="BG271" s="369"/>
      <c r="BH271" s="369"/>
      <c r="BI271" s="370"/>
      <c r="BJ271" s="370"/>
      <c r="BM271" s="374"/>
      <c r="BN271" s="370"/>
      <c r="BO271" s="370"/>
      <c r="BP271" s="375"/>
      <c r="BQ271" s="369"/>
      <c r="BR271" s="369"/>
      <c r="BS271" s="369"/>
      <c r="BT271" s="369"/>
      <c r="BU271" s="369"/>
      <c r="BV271" s="369"/>
      <c r="BW271" s="369"/>
      <c r="BX271" s="369"/>
      <c r="BY271" s="369"/>
      <c r="BZ271" s="369"/>
      <c r="CA271" s="369"/>
      <c r="CB271" s="369"/>
      <c r="CC271" s="369"/>
      <c r="CD271" s="369"/>
      <c r="CE271" s="369"/>
      <c r="CF271" s="369"/>
      <c r="CG271" s="369"/>
      <c r="CH271" s="369"/>
      <c r="CI271" s="369"/>
      <c r="CJ271" s="369"/>
      <c r="CK271" s="369"/>
      <c r="CL271" s="370"/>
      <c r="CM271" s="370"/>
      <c r="CP271" s="374"/>
      <c r="CQ271" s="370"/>
      <c r="CR271" s="370"/>
      <c r="CS271" s="375"/>
      <c r="CT271" s="369"/>
      <c r="CU271" s="369"/>
      <c r="CV271" s="369"/>
      <c r="CW271" s="369"/>
      <c r="CX271" s="369"/>
      <c r="CY271" s="369"/>
      <c r="CZ271" s="370"/>
      <c r="DA271" s="370"/>
      <c r="DB271" s="370"/>
      <c r="DC271" s="370"/>
      <c r="DD271" s="370"/>
      <c r="DE271" s="370"/>
      <c r="DF271" s="370"/>
      <c r="DG271" s="370"/>
      <c r="DH271" s="370"/>
      <c r="DI271" s="370"/>
      <c r="DJ271" s="370"/>
      <c r="DK271" s="370"/>
      <c r="DL271" s="370"/>
      <c r="DM271" s="370"/>
      <c r="DN271" s="370"/>
      <c r="DO271" s="370"/>
      <c r="DP271" s="370"/>
      <c r="DS271" s="374"/>
      <c r="DT271" s="370"/>
      <c r="DU271" s="370"/>
      <c r="DV271" s="375"/>
      <c r="DW271" s="369"/>
      <c r="DX271" s="369"/>
      <c r="DY271" s="369"/>
      <c r="DZ271" s="369"/>
      <c r="EA271" s="369"/>
      <c r="EB271" s="369"/>
      <c r="EC271" s="370"/>
      <c r="ED271" s="370"/>
      <c r="EG271" s="374"/>
      <c r="EH271" s="374"/>
      <c r="EI271" s="374"/>
      <c r="EJ271" s="374"/>
      <c r="EK271" s="374"/>
      <c r="EL271" s="374"/>
      <c r="EM271" s="374"/>
      <c r="EN271" s="374"/>
      <c r="EO271" s="374"/>
      <c r="EP271" s="374"/>
      <c r="EQ271" s="374"/>
      <c r="ER271" s="374"/>
      <c r="ES271" s="374"/>
      <c r="ET271" s="374"/>
      <c r="EU271" s="374"/>
      <c r="EV271" s="374"/>
      <c r="EW271" s="370"/>
      <c r="EX271" s="370"/>
      <c r="EY271" s="375"/>
      <c r="EZ271" s="369"/>
      <c r="FA271" s="369"/>
      <c r="FB271" s="369"/>
      <c r="FC271" s="369"/>
      <c r="FD271" s="369"/>
      <c r="FE271" s="369"/>
      <c r="FF271" s="370"/>
      <c r="FG271" s="370"/>
      <c r="FJ271" s="374"/>
      <c r="FK271" s="370"/>
      <c r="FL271" s="370"/>
      <c r="FM271" s="375"/>
      <c r="FN271" s="369"/>
      <c r="FO271" s="369"/>
      <c r="FP271" s="369"/>
      <c r="FQ271" s="369"/>
      <c r="FR271" s="369"/>
      <c r="FS271" s="369"/>
      <c r="FT271" s="369"/>
      <c r="FU271" s="369"/>
      <c r="FV271" s="369"/>
      <c r="FW271" s="369"/>
      <c r="FX271" s="369"/>
      <c r="FY271" s="369"/>
      <c r="FZ271" s="369"/>
      <c r="GA271" s="369"/>
      <c r="GB271" s="369"/>
      <c r="GC271" s="369"/>
      <c r="GD271" s="369"/>
      <c r="GE271" s="369"/>
      <c r="GF271" s="369"/>
      <c r="GG271" s="369"/>
      <c r="GH271" s="369"/>
      <c r="GI271" s="370"/>
      <c r="GJ271" s="370"/>
      <c r="GM271" s="374"/>
      <c r="GN271" s="370"/>
      <c r="GO271" s="370"/>
      <c r="GP271" s="375"/>
      <c r="GQ271" s="369"/>
      <c r="GR271" s="369"/>
      <c r="GS271" s="369"/>
      <c r="GT271" s="369"/>
      <c r="GU271" s="369"/>
      <c r="GV271" s="369"/>
      <c r="GW271" s="369"/>
      <c r="GX271" s="369"/>
      <c r="GY271" s="369"/>
      <c r="GZ271" s="369"/>
      <c r="HA271" s="369"/>
      <c r="HB271" s="369"/>
      <c r="HC271" s="369"/>
      <c r="HD271" s="369"/>
      <c r="HE271" s="369"/>
      <c r="HF271" s="369"/>
      <c r="HG271" s="369"/>
      <c r="HH271" s="369"/>
      <c r="HI271" s="369"/>
      <c r="HJ271" s="369"/>
      <c r="HK271" s="369"/>
      <c r="HL271" s="370"/>
      <c r="HM271" s="370"/>
      <c r="HP271" s="374"/>
      <c r="HQ271" s="370"/>
      <c r="HR271" s="370"/>
      <c r="HS271" s="375"/>
      <c r="HT271" s="369"/>
      <c r="HU271" s="369"/>
      <c r="HV271" s="369"/>
      <c r="HW271" s="369"/>
      <c r="HX271" s="369"/>
      <c r="HY271" s="369"/>
      <c r="HZ271" s="370"/>
      <c r="IA271" s="370"/>
      <c r="IC271" s="369"/>
      <c r="ID271" s="369"/>
      <c r="IE271" s="369"/>
      <c r="IF271" s="369"/>
      <c r="IG271" s="369"/>
      <c r="IH271" s="369"/>
      <c r="II271" s="369"/>
      <c r="IJ271" s="369"/>
      <c r="IK271" s="369"/>
      <c r="IL271" s="369"/>
      <c r="IM271" s="369"/>
      <c r="IN271" s="369"/>
      <c r="IO271" s="369"/>
      <c r="IP271" s="369"/>
      <c r="IQ271" s="369"/>
      <c r="IR271" s="369"/>
      <c r="IS271" s="369"/>
      <c r="IT271" s="369"/>
      <c r="IU271" s="369"/>
      <c r="IV271" s="369"/>
      <c r="IW271" s="369"/>
      <c r="IX271" s="369"/>
      <c r="IY271" s="369"/>
      <c r="IZ271" s="369"/>
      <c r="JA271" s="370"/>
      <c r="JB271" s="370"/>
      <c r="JC271" s="370"/>
      <c r="JD271" s="370"/>
      <c r="JE271" s="234"/>
      <c r="JF271" s="250"/>
      <c r="JG271" s="245"/>
      <c r="JH271" s="245"/>
      <c r="JI271" s="245"/>
      <c r="JJ271" s="245"/>
      <c r="JK271" s="245"/>
      <c r="JL271" s="245"/>
      <c r="JM271" s="245"/>
      <c r="JN271" s="245"/>
      <c r="JO271" s="245"/>
      <c r="JP271" s="245"/>
      <c r="JQ271" s="245"/>
      <c r="JR271" s="245"/>
      <c r="JS271" s="245"/>
      <c r="JT271" s="245"/>
      <c r="JU271" s="245"/>
      <c r="JV271" s="245"/>
      <c r="JW271" s="245"/>
      <c r="JX271" s="245"/>
      <c r="JY271" s="245"/>
      <c r="JZ271" s="245"/>
      <c r="KA271" s="245"/>
      <c r="KB271" s="245"/>
      <c r="KC271" s="245"/>
      <c r="KD271" s="245"/>
      <c r="KE271" s="245"/>
      <c r="KF271" s="245"/>
      <c r="KG271" s="245"/>
      <c r="KH271" s="245"/>
      <c r="KI271" s="245"/>
      <c r="KJ271" s="245"/>
      <c r="KK271" s="245"/>
      <c r="KL271" s="234"/>
      <c r="KN271" s="245"/>
      <c r="KO271" s="245"/>
      <c r="KP271" s="245"/>
      <c r="KQ271" s="245"/>
      <c r="KR271" s="245"/>
      <c r="KS271" s="245"/>
      <c r="KT271" s="245"/>
      <c r="KU271" s="245"/>
      <c r="KV271" s="245"/>
      <c r="KW271" s="245"/>
      <c r="KX271" s="245"/>
      <c r="KY271" s="245"/>
      <c r="KZ271" s="245"/>
      <c r="LA271" s="245"/>
      <c r="LB271" s="245"/>
      <c r="LC271" s="245"/>
      <c r="LD271" s="245"/>
      <c r="LE271" s="245"/>
      <c r="LF271" s="245"/>
      <c r="LG271" s="245"/>
      <c r="LH271" s="245"/>
      <c r="LI271" s="245"/>
      <c r="LJ271" s="245"/>
      <c r="LK271" s="245"/>
      <c r="LL271" s="245"/>
      <c r="LM271" s="245"/>
      <c r="LN271" s="245"/>
      <c r="LO271" s="245"/>
      <c r="LP271" s="245"/>
      <c r="LQ271" s="245"/>
      <c r="LR271" s="245"/>
      <c r="QU271" s="235"/>
      <c r="QV271" s="235"/>
    </row>
    <row r="272" spans="1:495" s="223" customFormat="1" hidden="1" outlineLevel="1">
      <c r="A272" s="603">
        <f t="shared" si="1586"/>
        <v>260</v>
      </c>
      <c r="B272" s="373"/>
      <c r="C272" s="272"/>
      <c r="D272" s="268"/>
      <c r="E272" s="268"/>
      <c r="F272" s="268"/>
      <c r="G272" s="268"/>
      <c r="H272" s="268"/>
      <c r="I272" s="268"/>
      <c r="J272" s="268"/>
      <c r="K272" s="268"/>
      <c r="L272" s="268"/>
      <c r="M272" s="268"/>
      <c r="N272" s="268"/>
      <c r="O272" s="268"/>
      <c r="P272" s="268"/>
      <c r="Q272" s="268"/>
      <c r="R272" s="268"/>
      <c r="S272" s="268"/>
      <c r="T272" s="268"/>
      <c r="U272" s="268"/>
      <c r="V272" s="268"/>
      <c r="W272" s="268"/>
      <c r="X272" s="270"/>
      <c r="Y272" s="268"/>
      <c r="Z272" s="268"/>
      <c r="AA272" s="268"/>
      <c r="AB272" s="268"/>
      <c r="AC272" s="268"/>
      <c r="AD272" s="268"/>
      <c r="AE272" s="268"/>
      <c r="AF272" s="270"/>
      <c r="AG272" s="270"/>
      <c r="AJ272" s="269"/>
      <c r="AK272" s="270"/>
      <c r="AL272" s="270"/>
      <c r="AM272" s="270"/>
      <c r="AN272" s="270"/>
      <c r="AO272" s="270"/>
      <c r="AP272" s="270"/>
      <c r="AQ272" s="270"/>
      <c r="AR272" s="270"/>
      <c r="AS272" s="270"/>
      <c r="AT272" s="270"/>
      <c r="AU272" s="270"/>
      <c r="AV272" s="270"/>
      <c r="AW272" s="270"/>
      <c r="AX272" s="270"/>
      <c r="AY272" s="270"/>
      <c r="AZ272" s="270"/>
      <c r="BA272" s="270"/>
      <c r="BB272" s="336"/>
      <c r="BC272" s="268"/>
      <c r="BD272" s="268"/>
      <c r="BE272" s="268"/>
      <c r="BF272" s="268"/>
      <c r="BG272" s="268"/>
      <c r="BH272" s="268"/>
      <c r="BI272" s="270"/>
      <c r="BJ272" s="270"/>
      <c r="BM272" s="269"/>
      <c r="BN272" s="270"/>
      <c r="BO272" s="270"/>
      <c r="BP272" s="336"/>
      <c r="BQ272" s="268"/>
      <c r="BR272" s="268"/>
      <c r="BS272" s="268"/>
      <c r="BT272" s="268"/>
      <c r="BU272" s="268"/>
      <c r="BV272" s="268"/>
      <c r="BW272" s="268"/>
      <c r="BX272" s="268"/>
      <c r="BY272" s="268"/>
      <c r="BZ272" s="268"/>
      <c r="CA272" s="268"/>
      <c r="CB272" s="268"/>
      <c r="CC272" s="268"/>
      <c r="CD272" s="268"/>
      <c r="CE272" s="268"/>
      <c r="CF272" s="268"/>
      <c r="CG272" s="268"/>
      <c r="CH272" s="268"/>
      <c r="CI272" s="268"/>
      <c r="CJ272" s="268"/>
      <c r="CK272" s="268"/>
      <c r="CL272" s="270"/>
      <c r="CM272" s="270"/>
      <c r="CP272" s="269"/>
      <c r="CQ272" s="270"/>
      <c r="CR272" s="270"/>
      <c r="CS272" s="336"/>
      <c r="CT272" s="268"/>
      <c r="CU272" s="268"/>
      <c r="CV272" s="268"/>
      <c r="CW272" s="268"/>
      <c r="CX272" s="268"/>
      <c r="CY272" s="268"/>
      <c r="CZ272" s="270"/>
      <c r="DA272" s="270"/>
      <c r="DB272" s="270"/>
      <c r="DC272" s="270"/>
      <c r="DD272" s="270"/>
      <c r="DE272" s="270"/>
      <c r="DF272" s="270"/>
      <c r="DG272" s="270"/>
      <c r="DH272" s="270"/>
      <c r="DI272" s="270"/>
      <c r="DJ272" s="270"/>
      <c r="DK272" s="270"/>
      <c r="DL272" s="270"/>
      <c r="DM272" s="270"/>
      <c r="DN272" s="270"/>
      <c r="DO272" s="270"/>
      <c r="DP272" s="270"/>
      <c r="DS272" s="269"/>
      <c r="DT272" s="270"/>
      <c r="DU272" s="270"/>
      <c r="DV272" s="336"/>
      <c r="DW272" s="268"/>
      <c r="DX272" s="268"/>
      <c r="DY272" s="268"/>
      <c r="DZ272" s="268"/>
      <c r="EA272" s="268"/>
      <c r="EB272" s="268"/>
      <c r="EC272" s="270"/>
      <c r="ED272" s="270"/>
      <c r="EG272" s="269"/>
      <c r="EH272" s="269"/>
      <c r="EI272" s="269"/>
      <c r="EJ272" s="269"/>
      <c r="EK272" s="269"/>
      <c r="EL272" s="269"/>
      <c r="EM272" s="269"/>
      <c r="EN272" s="269"/>
      <c r="EO272" s="269"/>
      <c r="EP272" s="269"/>
      <c r="EQ272" s="269"/>
      <c r="ER272" s="269"/>
      <c r="ES272" s="269"/>
      <c r="ET272" s="269"/>
      <c r="EU272" s="269"/>
      <c r="EV272" s="269"/>
      <c r="EW272" s="270"/>
      <c r="EX272" s="270"/>
      <c r="EY272" s="336"/>
      <c r="EZ272" s="268"/>
      <c r="FA272" s="268"/>
      <c r="FB272" s="268"/>
      <c r="FC272" s="268"/>
      <c r="FD272" s="268"/>
      <c r="FE272" s="268"/>
      <c r="FF272" s="270"/>
      <c r="FG272" s="270"/>
      <c r="FJ272" s="269"/>
      <c r="FK272" s="270"/>
      <c r="FL272" s="270"/>
      <c r="FM272" s="336"/>
      <c r="FN272" s="268"/>
      <c r="FO272" s="268"/>
      <c r="FP272" s="268"/>
      <c r="FQ272" s="268"/>
      <c r="FR272" s="268"/>
      <c r="FS272" s="268"/>
      <c r="FT272" s="268"/>
      <c r="FU272" s="268"/>
      <c r="FV272" s="268"/>
      <c r="FW272" s="268"/>
      <c r="FX272" s="268"/>
      <c r="FY272" s="268"/>
      <c r="FZ272" s="268"/>
      <c r="GA272" s="268"/>
      <c r="GB272" s="268"/>
      <c r="GC272" s="268"/>
      <c r="GD272" s="268"/>
      <c r="GE272" s="268"/>
      <c r="GF272" s="268"/>
      <c r="GG272" s="268"/>
      <c r="GH272" s="268"/>
      <c r="GI272" s="270"/>
      <c r="GJ272" s="270"/>
      <c r="GM272" s="269"/>
      <c r="GN272" s="270"/>
      <c r="GO272" s="270"/>
      <c r="GP272" s="336"/>
      <c r="GQ272" s="268"/>
      <c r="GR272" s="268"/>
      <c r="GS272" s="268"/>
      <c r="GT272" s="268"/>
      <c r="GU272" s="268"/>
      <c r="GV272" s="268"/>
      <c r="GW272" s="268"/>
      <c r="GX272" s="268"/>
      <c r="GY272" s="268"/>
      <c r="GZ272" s="268"/>
      <c r="HA272" s="268"/>
      <c r="HB272" s="268"/>
      <c r="HC272" s="268"/>
      <c r="HD272" s="268"/>
      <c r="HE272" s="268"/>
      <c r="HF272" s="268"/>
      <c r="HG272" s="268"/>
      <c r="HH272" s="268"/>
      <c r="HI272" s="268"/>
      <c r="HJ272" s="268"/>
      <c r="HK272" s="268"/>
      <c r="HL272" s="270"/>
      <c r="HM272" s="270"/>
      <c r="HP272" s="269"/>
      <c r="HQ272" s="270"/>
      <c r="HR272" s="270"/>
      <c r="HS272" s="336"/>
      <c r="HT272" s="268"/>
      <c r="HU272" s="268"/>
      <c r="HV272" s="268"/>
      <c r="HW272" s="268"/>
      <c r="HX272" s="268"/>
      <c r="HY272" s="268"/>
      <c r="HZ272" s="270"/>
      <c r="IA272" s="270"/>
      <c r="IC272" s="268"/>
      <c r="ID272" s="268"/>
      <c r="IE272" s="268"/>
      <c r="IF272" s="268"/>
      <c r="IG272" s="268"/>
      <c r="IH272" s="268"/>
      <c r="II272" s="268"/>
      <c r="IJ272" s="268"/>
      <c r="IK272" s="268"/>
      <c r="IL272" s="268"/>
      <c r="IM272" s="268"/>
      <c r="IN272" s="268"/>
      <c r="IO272" s="268"/>
      <c r="IP272" s="268"/>
      <c r="IQ272" s="268"/>
      <c r="IR272" s="268"/>
      <c r="IS272" s="268"/>
      <c r="IT272" s="268"/>
      <c r="IU272" s="268"/>
      <c r="IV272" s="268"/>
      <c r="IW272" s="268"/>
      <c r="IX272" s="268"/>
      <c r="IY272" s="268"/>
      <c r="IZ272" s="268"/>
      <c r="JA272" s="270"/>
      <c r="JB272" s="270"/>
      <c r="JC272" s="270"/>
      <c r="JD272" s="270"/>
      <c r="JE272" s="234"/>
      <c r="JF272" s="250"/>
      <c r="JG272" s="245"/>
      <c r="JH272" s="245"/>
      <c r="JI272" s="245"/>
      <c r="JJ272" s="245"/>
      <c r="JK272" s="245"/>
      <c r="JL272" s="245"/>
      <c r="JM272" s="245"/>
      <c r="JN272" s="245"/>
      <c r="JO272" s="245"/>
      <c r="JP272" s="245"/>
      <c r="JQ272" s="245"/>
      <c r="JR272" s="245"/>
      <c r="JS272" s="245"/>
      <c r="JT272" s="245"/>
      <c r="JU272" s="245"/>
      <c r="JV272" s="245"/>
      <c r="JW272" s="245"/>
      <c r="JX272" s="245"/>
      <c r="JY272" s="245"/>
      <c r="JZ272" s="245"/>
      <c r="KA272" s="245"/>
      <c r="KB272" s="245"/>
      <c r="KC272" s="245"/>
      <c r="KD272" s="245"/>
      <c r="KE272" s="245"/>
      <c r="KF272" s="245"/>
      <c r="KG272" s="245"/>
      <c r="KH272" s="245"/>
      <c r="KI272" s="245"/>
      <c r="KJ272" s="245"/>
      <c r="KK272" s="245"/>
      <c r="KL272" s="234"/>
      <c r="KN272" s="245"/>
      <c r="KO272" s="245"/>
      <c r="KP272" s="245"/>
      <c r="KQ272" s="245"/>
      <c r="KR272" s="245"/>
      <c r="KS272" s="245"/>
      <c r="KT272" s="245"/>
      <c r="KU272" s="245"/>
      <c r="KV272" s="245"/>
      <c r="KW272" s="245"/>
      <c r="KX272" s="245"/>
      <c r="KY272" s="245"/>
      <c r="KZ272" s="245"/>
      <c r="LA272" s="245"/>
      <c r="LB272" s="245"/>
      <c r="LC272" s="245"/>
      <c r="LD272" s="245"/>
      <c r="LE272" s="245"/>
      <c r="LF272" s="245"/>
      <c r="LG272" s="245"/>
      <c r="LH272" s="245"/>
      <c r="LI272" s="245"/>
      <c r="LJ272" s="245"/>
      <c r="LK272" s="245"/>
      <c r="LL272" s="245"/>
      <c r="LM272" s="245"/>
      <c r="LN272" s="245"/>
      <c r="LO272" s="245"/>
      <c r="LP272" s="245"/>
      <c r="LQ272" s="245"/>
      <c r="LR272" s="245"/>
      <c r="QU272" s="235"/>
      <c r="QV272" s="235"/>
    </row>
    <row r="273" spans="1:464" s="223" customFormat="1" hidden="1" outlineLevel="1">
      <c r="A273" s="603">
        <f t="shared" si="1586"/>
        <v>261</v>
      </c>
      <c r="B273" s="373"/>
      <c r="C273" s="335"/>
      <c r="D273" s="336"/>
      <c r="E273" s="336"/>
      <c r="F273" s="336"/>
      <c r="G273" s="336"/>
      <c r="H273" s="336"/>
      <c r="I273" s="336"/>
      <c r="J273" s="336"/>
      <c r="K273" s="336"/>
      <c r="L273" s="336"/>
      <c r="M273" s="336"/>
      <c r="N273" s="336"/>
      <c r="O273" s="336"/>
      <c r="P273" s="336"/>
      <c r="Q273" s="336"/>
      <c r="R273" s="336"/>
      <c r="S273" s="336"/>
      <c r="T273" s="336"/>
      <c r="U273" s="336"/>
      <c r="V273" s="336"/>
      <c r="W273" s="336"/>
      <c r="X273" s="269"/>
      <c r="Y273" s="336"/>
      <c r="Z273" s="336"/>
      <c r="AA273" s="336"/>
      <c r="AB273" s="336"/>
      <c r="AC273" s="336"/>
      <c r="AD273" s="336"/>
      <c r="AE273" s="336"/>
      <c r="AF273" s="269"/>
      <c r="AG273" s="269"/>
      <c r="AJ273" s="269"/>
      <c r="AK273" s="269"/>
      <c r="AL273" s="269"/>
      <c r="AM273" s="269"/>
      <c r="AN273" s="269"/>
      <c r="AO273" s="269"/>
      <c r="AP273" s="269"/>
      <c r="AQ273" s="269"/>
      <c r="AR273" s="269"/>
      <c r="AS273" s="269"/>
      <c r="AT273" s="269"/>
      <c r="AU273" s="269"/>
      <c r="AV273" s="269"/>
      <c r="AW273" s="269"/>
      <c r="AX273" s="269"/>
      <c r="AY273" s="269"/>
      <c r="AZ273" s="269"/>
      <c r="BA273" s="269"/>
      <c r="BB273" s="336"/>
      <c r="BC273" s="336"/>
      <c r="BD273" s="336"/>
      <c r="BE273" s="336"/>
      <c r="BF273" s="336"/>
      <c r="BG273" s="336"/>
      <c r="BH273" s="336"/>
      <c r="BI273" s="269"/>
      <c r="BJ273" s="269"/>
      <c r="BM273" s="269"/>
      <c r="BN273" s="269"/>
      <c r="BO273" s="269"/>
      <c r="BP273" s="336"/>
      <c r="BQ273" s="336"/>
      <c r="BR273" s="336"/>
      <c r="BS273" s="336"/>
      <c r="BT273" s="336"/>
      <c r="BU273" s="336"/>
      <c r="BV273" s="336"/>
      <c r="BW273" s="336"/>
      <c r="BX273" s="336"/>
      <c r="BY273" s="336"/>
      <c r="BZ273" s="336"/>
      <c r="CA273" s="336"/>
      <c r="CB273" s="336"/>
      <c r="CC273" s="336"/>
      <c r="CD273" s="336"/>
      <c r="CE273" s="336"/>
      <c r="CF273" s="336"/>
      <c r="CG273" s="336"/>
      <c r="CH273" s="336"/>
      <c r="CI273" s="336"/>
      <c r="CJ273" s="336"/>
      <c r="CK273" s="336"/>
      <c r="CL273" s="269"/>
      <c r="CM273" s="269"/>
      <c r="CP273" s="269"/>
      <c r="CQ273" s="269"/>
      <c r="CR273" s="269"/>
      <c r="CS273" s="336"/>
      <c r="CT273" s="336"/>
      <c r="CU273" s="336"/>
      <c r="CV273" s="336"/>
      <c r="CW273" s="336"/>
      <c r="CX273" s="336"/>
      <c r="CY273" s="336"/>
      <c r="CZ273" s="269"/>
      <c r="DA273" s="269"/>
      <c r="DB273" s="269"/>
      <c r="DC273" s="269"/>
      <c r="DD273" s="269"/>
      <c r="DE273" s="269"/>
      <c r="DF273" s="269"/>
      <c r="DG273" s="269"/>
      <c r="DH273" s="269"/>
      <c r="DI273" s="269"/>
      <c r="DJ273" s="269"/>
      <c r="DK273" s="269"/>
      <c r="DL273" s="269"/>
      <c r="DM273" s="269"/>
      <c r="DN273" s="269"/>
      <c r="DO273" s="269"/>
      <c r="DP273" s="269"/>
      <c r="DS273" s="269"/>
      <c r="DT273" s="269"/>
      <c r="DU273" s="269"/>
      <c r="DV273" s="336"/>
      <c r="DW273" s="336"/>
      <c r="DX273" s="336"/>
      <c r="DY273" s="336"/>
      <c r="DZ273" s="336"/>
      <c r="EA273" s="336"/>
      <c r="EB273" s="336"/>
      <c r="EC273" s="269"/>
      <c r="ED273" s="269"/>
      <c r="EG273" s="269"/>
      <c r="EH273" s="269"/>
      <c r="EI273" s="269"/>
      <c r="EJ273" s="269"/>
      <c r="EK273" s="269"/>
      <c r="EL273" s="269"/>
      <c r="EM273" s="269"/>
      <c r="EN273" s="269"/>
      <c r="EO273" s="269"/>
      <c r="EP273" s="269"/>
      <c r="EQ273" s="269"/>
      <c r="ER273" s="269"/>
      <c r="ES273" s="269"/>
      <c r="ET273" s="269"/>
      <c r="EU273" s="269"/>
      <c r="EV273" s="269"/>
      <c r="EW273" s="269"/>
      <c r="EX273" s="269"/>
      <c r="EY273" s="336"/>
      <c r="EZ273" s="336"/>
      <c r="FA273" s="336"/>
      <c r="FB273" s="336"/>
      <c r="FC273" s="336"/>
      <c r="FD273" s="336"/>
      <c r="FE273" s="336"/>
      <c r="FF273" s="269"/>
      <c r="FG273" s="269"/>
      <c r="FJ273" s="269"/>
      <c r="FK273" s="269"/>
      <c r="FL273" s="269"/>
      <c r="FM273" s="336"/>
      <c r="FN273" s="336"/>
      <c r="FO273" s="336"/>
      <c r="FP273" s="336"/>
      <c r="FQ273" s="336"/>
      <c r="FR273" s="336"/>
      <c r="FS273" s="336"/>
      <c r="FT273" s="336"/>
      <c r="FU273" s="336"/>
      <c r="FV273" s="336"/>
      <c r="FW273" s="336"/>
      <c r="FX273" s="336"/>
      <c r="FY273" s="336"/>
      <c r="FZ273" s="336"/>
      <c r="GA273" s="336"/>
      <c r="GB273" s="336"/>
      <c r="GC273" s="336"/>
      <c r="GD273" s="336"/>
      <c r="GE273" s="336"/>
      <c r="GF273" s="336"/>
      <c r="GG273" s="336"/>
      <c r="GH273" s="336"/>
      <c r="GI273" s="269"/>
      <c r="GJ273" s="269"/>
      <c r="GM273" s="269"/>
      <c r="GN273" s="269"/>
      <c r="GO273" s="269"/>
      <c r="GP273" s="336"/>
      <c r="GQ273" s="336"/>
      <c r="GR273" s="336"/>
      <c r="GS273" s="336"/>
      <c r="GT273" s="336"/>
      <c r="GU273" s="336"/>
      <c r="GV273" s="336"/>
      <c r="GW273" s="336"/>
      <c r="GX273" s="336"/>
      <c r="GY273" s="336"/>
      <c r="GZ273" s="336"/>
      <c r="HA273" s="336"/>
      <c r="HB273" s="336"/>
      <c r="HC273" s="336"/>
      <c r="HD273" s="336"/>
      <c r="HE273" s="336"/>
      <c r="HF273" s="336"/>
      <c r="HG273" s="336"/>
      <c r="HH273" s="336"/>
      <c r="HI273" s="336"/>
      <c r="HJ273" s="336"/>
      <c r="HK273" s="336"/>
      <c r="HL273" s="269"/>
      <c r="HM273" s="269"/>
      <c r="HP273" s="269"/>
      <c r="HQ273" s="269"/>
      <c r="HR273" s="269"/>
      <c r="HS273" s="336"/>
      <c r="HT273" s="336"/>
      <c r="HU273" s="336"/>
      <c r="HV273" s="336"/>
      <c r="HW273" s="336"/>
      <c r="HX273" s="336"/>
      <c r="HY273" s="336"/>
      <c r="HZ273" s="269"/>
      <c r="IA273" s="269"/>
      <c r="IC273" s="336"/>
      <c r="ID273" s="336"/>
      <c r="IE273" s="336"/>
      <c r="IF273" s="336"/>
      <c r="IG273" s="336"/>
      <c r="IH273" s="336"/>
      <c r="II273" s="336"/>
      <c r="IJ273" s="336"/>
      <c r="IK273" s="336"/>
      <c r="IL273" s="336"/>
      <c r="IM273" s="336"/>
      <c r="IN273" s="336"/>
      <c r="IO273" s="336"/>
      <c r="IP273" s="336"/>
      <c r="IQ273" s="336"/>
      <c r="IR273" s="336"/>
      <c r="IS273" s="336"/>
      <c r="IT273" s="336"/>
      <c r="IU273" s="336"/>
      <c r="IV273" s="336"/>
      <c r="IW273" s="336"/>
      <c r="IX273" s="336"/>
      <c r="IY273" s="336"/>
      <c r="IZ273" s="336"/>
      <c r="JA273" s="270"/>
      <c r="JB273" s="270"/>
      <c r="JC273" s="270"/>
      <c r="JD273" s="270"/>
      <c r="JE273" s="234"/>
      <c r="JF273" s="250"/>
      <c r="JG273" s="245"/>
      <c r="JH273" s="245"/>
      <c r="JI273" s="245"/>
      <c r="JJ273" s="245"/>
      <c r="JK273" s="245"/>
      <c r="JL273" s="245"/>
      <c r="JM273" s="245"/>
      <c r="JN273" s="245"/>
      <c r="JO273" s="245"/>
      <c r="JP273" s="245"/>
      <c r="JQ273" s="245"/>
      <c r="JR273" s="245"/>
      <c r="JS273" s="245"/>
      <c r="JT273" s="245"/>
      <c r="JU273" s="245"/>
      <c r="JV273" s="245"/>
      <c r="JW273" s="245"/>
      <c r="JX273" s="245"/>
      <c r="JY273" s="245"/>
      <c r="JZ273" s="245"/>
      <c r="KA273" s="245"/>
      <c r="KB273" s="245"/>
      <c r="KC273" s="245"/>
      <c r="KD273" s="245"/>
      <c r="KE273" s="245"/>
      <c r="KF273" s="245"/>
      <c r="KG273" s="245"/>
      <c r="KH273" s="245"/>
      <c r="KI273" s="245"/>
      <c r="KJ273" s="245"/>
      <c r="KK273" s="245"/>
      <c r="KL273" s="234"/>
      <c r="KN273" s="245"/>
      <c r="KO273" s="245"/>
      <c r="KP273" s="245"/>
      <c r="KQ273" s="245"/>
      <c r="KR273" s="245"/>
      <c r="KS273" s="245"/>
      <c r="KT273" s="245"/>
      <c r="KU273" s="245"/>
      <c r="KV273" s="245"/>
      <c r="KW273" s="245"/>
      <c r="KX273" s="245"/>
      <c r="KY273" s="245"/>
      <c r="KZ273" s="245"/>
      <c r="LA273" s="245"/>
      <c r="LB273" s="245"/>
      <c r="LC273" s="245"/>
      <c r="LD273" s="245"/>
      <c r="LE273" s="245"/>
      <c r="LF273" s="245"/>
      <c r="LG273" s="245"/>
      <c r="LH273" s="245"/>
      <c r="LI273" s="245"/>
      <c r="LJ273" s="245"/>
      <c r="LK273" s="245"/>
      <c r="LL273" s="245"/>
      <c r="LM273" s="245"/>
      <c r="LN273" s="245"/>
      <c r="LO273" s="245"/>
      <c r="LP273" s="245"/>
      <c r="LQ273" s="245"/>
      <c r="LR273" s="245"/>
      <c r="QU273" s="235"/>
      <c r="QV273" s="235"/>
    </row>
    <row r="274" spans="1:464" s="223" customFormat="1" hidden="1" outlineLevel="1">
      <c r="A274" s="603">
        <f t="shared" si="1586"/>
        <v>262</v>
      </c>
      <c r="B274" s="373"/>
      <c r="C274" s="313"/>
      <c r="D274" s="314"/>
      <c r="E274" s="314"/>
      <c r="F274" s="314"/>
      <c r="G274" s="314"/>
      <c r="H274" s="313"/>
      <c r="I274" s="313"/>
      <c r="J274" s="313"/>
      <c r="K274" s="313"/>
      <c r="L274" s="313"/>
      <c r="M274" s="313"/>
      <c r="N274" s="313"/>
      <c r="O274" s="313"/>
      <c r="P274" s="313"/>
      <c r="Q274" s="313"/>
      <c r="R274" s="313"/>
      <c r="S274" s="313"/>
      <c r="T274" s="313"/>
      <c r="U274" s="313"/>
      <c r="V274" s="313"/>
      <c r="W274" s="313"/>
      <c r="X274" s="313"/>
      <c r="Y274" s="313"/>
      <c r="Z274" s="313"/>
      <c r="AA274" s="313"/>
      <c r="AB274" s="313"/>
      <c r="AC274" s="313"/>
      <c r="AD274" s="313"/>
      <c r="AE274" s="313"/>
      <c r="AF274" s="313"/>
      <c r="AG274" s="313"/>
      <c r="AJ274" s="314"/>
      <c r="AK274" s="322"/>
      <c r="AL274" s="322"/>
      <c r="AM274" s="322"/>
      <c r="AN274" s="322"/>
      <c r="AO274" s="322"/>
      <c r="AP274" s="322"/>
      <c r="AQ274" s="322"/>
      <c r="AR274" s="322"/>
      <c r="AS274" s="322"/>
      <c r="AT274" s="322"/>
      <c r="AU274" s="322"/>
      <c r="AV274" s="322"/>
      <c r="AW274" s="322"/>
      <c r="AX274" s="322"/>
      <c r="AY274" s="322"/>
      <c r="AZ274" s="322"/>
      <c r="BA274" s="322"/>
      <c r="BB274" s="314"/>
      <c r="BC274" s="314"/>
      <c r="BD274" s="313"/>
      <c r="BE274" s="313"/>
      <c r="BF274" s="313"/>
      <c r="BG274" s="313"/>
      <c r="BH274" s="313"/>
      <c r="BI274" s="313"/>
      <c r="BJ274" s="313"/>
      <c r="BM274" s="314"/>
      <c r="BN274" s="322"/>
      <c r="BO274" s="322"/>
      <c r="BP274" s="314"/>
      <c r="BQ274" s="314"/>
      <c r="BR274" s="313"/>
      <c r="BS274" s="313"/>
      <c r="BT274" s="313"/>
      <c r="BU274" s="313"/>
      <c r="BV274" s="313"/>
      <c r="BW274" s="313"/>
      <c r="BX274" s="313"/>
      <c r="BY274" s="313"/>
      <c r="BZ274" s="313"/>
      <c r="CA274" s="313"/>
      <c r="CB274" s="313"/>
      <c r="CC274" s="313"/>
      <c r="CD274" s="313"/>
      <c r="CE274" s="313"/>
      <c r="CF274" s="313"/>
      <c r="CG274" s="313"/>
      <c r="CH274" s="313"/>
      <c r="CI274" s="313"/>
      <c r="CJ274" s="313"/>
      <c r="CK274" s="313"/>
      <c r="CL274" s="313"/>
      <c r="CM274" s="313"/>
      <c r="CP274" s="314"/>
      <c r="CQ274" s="322"/>
      <c r="CR274" s="322"/>
      <c r="CS274" s="314"/>
      <c r="CT274" s="314"/>
      <c r="CU274" s="313"/>
      <c r="CV274" s="313"/>
      <c r="CW274" s="313"/>
      <c r="CX274" s="313"/>
      <c r="CY274" s="313"/>
      <c r="CZ274" s="313"/>
      <c r="DA274" s="313"/>
      <c r="DB274" s="313"/>
      <c r="DC274" s="313"/>
      <c r="DD274" s="313"/>
      <c r="DE274" s="313"/>
      <c r="DF274" s="313"/>
      <c r="DG274" s="313"/>
      <c r="DH274" s="313"/>
      <c r="DI274" s="313"/>
      <c r="DJ274" s="313"/>
      <c r="DK274" s="313"/>
      <c r="DL274" s="313"/>
      <c r="DM274" s="313"/>
      <c r="DN274" s="313"/>
      <c r="DO274" s="313"/>
      <c r="DP274" s="313"/>
      <c r="DS274" s="314"/>
      <c r="DT274" s="322"/>
      <c r="DU274" s="322"/>
      <c r="DV274" s="314"/>
      <c r="DW274" s="314"/>
      <c r="DX274" s="313"/>
      <c r="DY274" s="313"/>
      <c r="DZ274" s="313"/>
      <c r="EA274" s="313"/>
      <c r="EB274" s="313"/>
      <c r="EC274" s="313"/>
      <c r="ED274" s="313"/>
      <c r="EG274" s="314"/>
      <c r="EH274" s="314"/>
      <c r="EI274" s="314"/>
      <c r="EJ274" s="314"/>
      <c r="EK274" s="314"/>
      <c r="EL274" s="314"/>
      <c r="EM274" s="314"/>
      <c r="EN274" s="314"/>
      <c r="EO274" s="314"/>
      <c r="EP274" s="314"/>
      <c r="EQ274" s="314"/>
      <c r="ER274" s="314"/>
      <c r="ES274" s="314"/>
      <c r="ET274" s="314"/>
      <c r="EU274" s="314"/>
      <c r="EV274" s="314"/>
      <c r="EW274" s="322"/>
      <c r="EX274" s="322"/>
      <c r="EY274" s="314"/>
      <c r="EZ274" s="314"/>
      <c r="FA274" s="313"/>
      <c r="FB274" s="313"/>
      <c r="FC274" s="313"/>
      <c r="FD274" s="313"/>
      <c r="FE274" s="313"/>
      <c r="FF274" s="313"/>
      <c r="FG274" s="313"/>
      <c r="FJ274" s="314"/>
      <c r="FK274" s="322"/>
      <c r="FL274" s="322"/>
      <c r="FM274" s="314"/>
      <c r="FN274" s="314"/>
      <c r="FO274" s="314"/>
      <c r="FP274" s="314"/>
      <c r="FQ274" s="314"/>
      <c r="FR274" s="314"/>
      <c r="FS274" s="314"/>
      <c r="FT274" s="314"/>
      <c r="FU274" s="314"/>
      <c r="FV274" s="314"/>
      <c r="FW274" s="314"/>
      <c r="FX274" s="314"/>
      <c r="FY274" s="314"/>
      <c r="FZ274" s="314"/>
      <c r="GA274" s="314"/>
      <c r="GB274" s="314"/>
      <c r="GC274" s="314"/>
      <c r="GD274" s="313"/>
      <c r="GE274" s="313"/>
      <c r="GF274" s="313"/>
      <c r="GG274" s="313"/>
      <c r="GH274" s="313"/>
      <c r="GI274" s="313"/>
      <c r="GJ274" s="313"/>
      <c r="GM274" s="314"/>
      <c r="GN274" s="322"/>
      <c r="GO274" s="322"/>
      <c r="GP274" s="314"/>
      <c r="GQ274" s="314"/>
      <c r="GR274" s="313"/>
      <c r="GS274" s="313"/>
      <c r="GT274" s="313"/>
      <c r="GU274" s="313"/>
      <c r="GV274" s="313"/>
      <c r="GW274" s="313"/>
      <c r="GX274" s="313"/>
      <c r="GY274" s="313"/>
      <c r="GZ274" s="313"/>
      <c r="HA274" s="313"/>
      <c r="HB274" s="313"/>
      <c r="HC274" s="313"/>
      <c r="HD274" s="313"/>
      <c r="HE274" s="313"/>
      <c r="HF274" s="313"/>
      <c r="HG274" s="313"/>
      <c r="HH274" s="313"/>
      <c r="HI274" s="313"/>
      <c r="HJ274" s="313"/>
      <c r="HK274" s="313"/>
      <c r="HL274" s="313"/>
      <c r="HM274" s="313"/>
      <c r="HP274" s="314"/>
      <c r="HQ274" s="322"/>
      <c r="HR274" s="322"/>
      <c r="HS274" s="314"/>
      <c r="HT274" s="314"/>
      <c r="HU274" s="313"/>
      <c r="HV274" s="313"/>
      <c r="HW274" s="313"/>
      <c r="HX274" s="313"/>
      <c r="HY274" s="313"/>
      <c r="HZ274" s="313"/>
      <c r="IA274" s="313"/>
      <c r="IC274" s="313"/>
      <c r="ID274" s="313"/>
      <c r="IE274" s="313"/>
      <c r="IF274" s="313"/>
      <c r="IG274" s="313"/>
      <c r="IH274" s="313"/>
      <c r="II274" s="313"/>
      <c r="IJ274" s="313"/>
      <c r="IK274" s="313"/>
      <c r="IL274" s="313"/>
      <c r="IM274" s="313"/>
      <c r="IN274" s="313"/>
      <c r="IO274" s="313"/>
      <c r="IP274" s="313"/>
      <c r="IQ274" s="313"/>
      <c r="IR274" s="313"/>
      <c r="IS274" s="313"/>
      <c r="IT274" s="313"/>
      <c r="IU274" s="313"/>
      <c r="IV274" s="313"/>
      <c r="IW274" s="313"/>
      <c r="IX274" s="313"/>
      <c r="IY274" s="313"/>
      <c r="IZ274" s="322"/>
      <c r="JA274" s="270"/>
      <c r="JB274" s="270"/>
      <c r="JC274" s="270"/>
      <c r="JD274" s="270"/>
      <c r="JE274" s="234"/>
      <c r="JF274" s="250"/>
      <c r="JG274" s="245"/>
      <c r="JH274" s="245"/>
      <c r="JI274" s="245"/>
      <c r="JJ274" s="245"/>
      <c r="JK274" s="245"/>
      <c r="JL274" s="245"/>
      <c r="JM274" s="245"/>
      <c r="JN274" s="245"/>
      <c r="JO274" s="245"/>
      <c r="JP274" s="245"/>
      <c r="JQ274" s="245"/>
      <c r="JR274" s="245"/>
      <c r="JS274" s="245"/>
      <c r="JT274" s="245"/>
      <c r="JU274" s="245"/>
      <c r="JV274" s="245"/>
      <c r="JW274" s="245"/>
      <c r="JX274" s="245"/>
      <c r="JY274" s="245"/>
      <c r="JZ274" s="245"/>
      <c r="KA274" s="245"/>
      <c r="KB274" s="245"/>
      <c r="KC274" s="245"/>
      <c r="KD274" s="245"/>
      <c r="KE274" s="245"/>
      <c r="KF274" s="245"/>
      <c r="KG274" s="245"/>
      <c r="KH274" s="245"/>
      <c r="KI274" s="245"/>
      <c r="KJ274" s="245"/>
      <c r="KK274" s="245"/>
      <c r="KL274" s="234"/>
      <c r="KN274" s="245"/>
      <c r="KO274" s="245"/>
      <c r="KP274" s="245"/>
      <c r="KQ274" s="245"/>
      <c r="KR274" s="245"/>
      <c r="KS274" s="245"/>
      <c r="KT274" s="245"/>
      <c r="KU274" s="245"/>
      <c r="KV274" s="245"/>
      <c r="KW274" s="245"/>
      <c r="KX274" s="245"/>
      <c r="KY274" s="245"/>
      <c r="KZ274" s="245"/>
      <c r="LA274" s="245"/>
      <c r="LB274" s="245"/>
      <c r="LC274" s="245"/>
      <c r="LD274" s="245"/>
      <c r="LE274" s="245"/>
      <c r="LF274" s="245"/>
      <c r="LG274" s="245"/>
      <c r="LH274" s="245"/>
      <c r="LI274" s="245"/>
      <c r="LJ274" s="245"/>
      <c r="LK274" s="245"/>
      <c r="LL274" s="245"/>
      <c r="LM274" s="245"/>
      <c r="LN274" s="245"/>
      <c r="LO274" s="245"/>
      <c r="LP274" s="245"/>
      <c r="LQ274" s="245"/>
      <c r="LR274" s="245"/>
      <c r="QU274" s="235"/>
      <c r="QV274" s="235"/>
    </row>
    <row r="275" spans="1:464" s="223" customFormat="1" hidden="1" outlineLevel="1">
      <c r="A275" s="603">
        <f t="shared" si="1586"/>
        <v>263</v>
      </c>
      <c r="B275" s="373"/>
      <c r="C275" s="267"/>
      <c r="D275" s="270"/>
      <c r="E275" s="270"/>
      <c r="F275" s="270"/>
      <c r="G275" s="270"/>
      <c r="H275" s="267"/>
      <c r="I275" s="267"/>
      <c r="J275" s="267"/>
      <c r="K275" s="267"/>
      <c r="L275" s="267"/>
      <c r="M275" s="267"/>
      <c r="N275" s="267"/>
      <c r="O275" s="267"/>
      <c r="P275" s="267"/>
      <c r="Q275" s="267"/>
      <c r="R275" s="267"/>
      <c r="S275" s="267"/>
      <c r="T275" s="267"/>
      <c r="U275" s="267"/>
      <c r="V275" s="267"/>
      <c r="W275" s="267"/>
      <c r="X275" s="267"/>
      <c r="Y275" s="267"/>
      <c r="Z275" s="267"/>
      <c r="AA275" s="267"/>
      <c r="AB275" s="267"/>
      <c r="AC275" s="267"/>
      <c r="AD275" s="267"/>
      <c r="AE275" s="267"/>
      <c r="AF275" s="267"/>
      <c r="AG275" s="267"/>
      <c r="AJ275" s="270"/>
      <c r="AK275" s="272"/>
      <c r="AL275" s="272"/>
      <c r="AM275" s="272"/>
      <c r="AN275" s="272"/>
      <c r="AO275" s="272"/>
      <c r="AP275" s="272"/>
      <c r="AQ275" s="272"/>
      <c r="AR275" s="272"/>
      <c r="AS275" s="272"/>
      <c r="AT275" s="272"/>
      <c r="AU275" s="272"/>
      <c r="AV275" s="272"/>
      <c r="AW275" s="272"/>
      <c r="AX275" s="272"/>
      <c r="AY275" s="272"/>
      <c r="AZ275" s="272"/>
      <c r="BA275" s="272"/>
      <c r="BB275" s="270"/>
      <c r="BC275" s="270"/>
      <c r="BD275" s="267"/>
      <c r="BE275" s="267"/>
      <c r="BF275" s="267"/>
      <c r="BG275" s="267"/>
      <c r="BH275" s="267"/>
      <c r="BI275" s="267"/>
      <c r="BJ275" s="267"/>
      <c r="BM275" s="270"/>
      <c r="BN275" s="272"/>
      <c r="BO275" s="272"/>
      <c r="BP275" s="270"/>
      <c r="BQ275" s="270"/>
      <c r="BR275" s="267"/>
      <c r="BS275" s="267"/>
      <c r="BT275" s="267"/>
      <c r="BU275" s="267"/>
      <c r="BV275" s="267"/>
      <c r="BW275" s="267"/>
      <c r="BX275" s="267"/>
      <c r="BY275" s="267"/>
      <c r="BZ275" s="267"/>
      <c r="CA275" s="267"/>
      <c r="CB275" s="267"/>
      <c r="CC275" s="267"/>
      <c r="CD275" s="267"/>
      <c r="CE275" s="267"/>
      <c r="CF275" s="267"/>
      <c r="CG275" s="267"/>
      <c r="CH275" s="267"/>
      <c r="CI275" s="267"/>
      <c r="CJ275" s="267"/>
      <c r="CK275" s="267"/>
      <c r="CL275" s="267"/>
      <c r="CM275" s="267"/>
      <c r="CP275" s="270"/>
      <c r="CQ275" s="272"/>
      <c r="CR275" s="272"/>
      <c r="CS275" s="270"/>
      <c r="CT275" s="270"/>
      <c r="CU275" s="267"/>
      <c r="CV275" s="267"/>
      <c r="CW275" s="267"/>
      <c r="CX275" s="267"/>
      <c r="CY275" s="267"/>
      <c r="CZ275" s="267"/>
      <c r="DA275" s="267"/>
      <c r="DB275" s="267"/>
      <c r="DC275" s="267"/>
      <c r="DD275" s="267"/>
      <c r="DE275" s="267"/>
      <c r="DF275" s="267"/>
      <c r="DG275" s="267"/>
      <c r="DH275" s="267"/>
      <c r="DI275" s="267"/>
      <c r="DJ275" s="267"/>
      <c r="DK275" s="267"/>
      <c r="DL275" s="267"/>
      <c r="DM275" s="267"/>
      <c r="DN275" s="267"/>
      <c r="DO275" s="267"/>
      <c r="DP275" s="267"/>
      <c r="DS275" s="270"/>
      <c r="DT275" s="272"/>
      <c r="DU275" s="272"/>
      <c r="DV275" s="270"/>
      <c r="DW275" s="270"/>
      <c r="DX275" s="267"/>
      <c r="DY275" s="267"/>
      <c r="DZ275" s="267"/>
      <c r="EA275" s="267"/>
      <c r="EB275" s="267"/>
      <c r="EC275" s="267"/>
      <c r="ED275" s="267"/>
      <c r="EG275" s="270"/>
      <c r="EH275" s="270"/>
      <c r="EI275" s="270"/>
      <c r="EJ275" s="270"/>
      <c r="EK275" s="270"/>
      <c r="EL275" s="270"/>
      <c r="EM275" s="270"/>
      <c r="EN275" s="270"/>
      <c r="EO275" s="270"/>
      <c r="EP275" s="270"/>
      <c r="EQ275" s="270"/>
      <c r="ER275" s="270"/>
      <c r="ES275" s="270"/>
      <c r="ET275" s="270"/>
      <c r="EU275" s="270"/>
      <c r="EV275" s="270"/>
      <c r="EW275" s="272"/>
      <c r="EX275" s="272"/>
      <c r="EY275" s="270"/>
      <c r="EZ275" s="270"/>
      <c r="FA275" s="267"/>
      <c r="FB275" s="267"/>
      <c r="FC275" s="267"/>
      <c r="FD275" s="267"/>
      <c r="FE275" s="267"/>
      <c r="FF275" s="267"/>
      <c r="FG275" s="267"/>
      <c r="FJ275" s="270"/>
      <c r="FK275" s="272"/>
      <c r="FL275" s="272"/>
      <c r="FM275" s="270"/>
      <c r="FN275" s="270"/>
      <c r="FO275" s="270"/>
      <c r="FP275" s="270"/>
      <c r="FQ275" s="270"/>
      <c r="FR275" s="270"/>
      <c r="FS275" s="270"/>
      <c r="FT275" s="270"/>
      <c r="FU275" s="270"/>
      <c r="FV275" s="270"/>
      <c r="FW275" s="270"/>
      <c r="FX275" s="270"/>
      <c r="FY275" s="270"/>
      <c r="FZ275" s="270"/>
      <c r="GA275" s="270"/>
      <c r="GB275" s="270"/>
      <c r="GC275" s="270"/>
      <c r="GD275" s="267"/>
      <c r="GE275" s="267"/>
      <c r="GF275" s="267"/>
      <c r="GG275" s="267"/>
      <c r="GH275" s="267"/>
      <c r="GI275" s="267"/>
      <c r="GJ275" s="267"/>
      <c r="GM275" s="270"/>
      <c r="GN275" s="272"/>
      <c r="GO275" s="272"/>
      <c r="GP275" s="270"/>
      <c r="GQ275" s="270"/>
      <c r="GR275" s="267"/>
      <c r="GS275" s="267"/>
      <c r="GT275" s="267"/>
      <c r="GU275" s="267"/>
      <c r="GV275" s="267"/>
      <c r="GW275" s="267"/>
      <c r="GX275" s="267"/>
      <c r="GY275" s="267"/>
      <c r="GZ275" s="267"/>
      <c r="HA275" s="267"/>
      <c r="HB275" s="267"/>
      <c r="HC275" s="267"/>
      <c r="HD275" s="267"/>
      <c r="HE275" s="267"/>
      <c r="HF275" s="267"/>
      <c r="HG275" s="267"/>
      <c r="HH275" s="267"/>
      <c r="HI275" s="267"/>
      <c r="HJ275" s="267"/>
      <c r="HK275" s="267"/>
      <c r="HL275" s="267"/>
      <c r="HM275" s="267"/>
      <c r="HP275" s="270"/>
      <c r="HQ275" s="272"/>
      <c r="HR275" s="272"/>
      <c r="HS275" s="270"/>
      <c r="HT275" s="270"/>
      <c r="HU275" s="267"/>
      <c r="HV275" s="267"/>
      <c r="HW275" s="267"/>
      <c r="HX275" s="267"/>
      <c r="HY275" s="267"/>
      <c r="HZ275" s="267"/>
      <c r="IA275" s="267"/>
      <c r="IC275" s="267"/>
      <c r="ID275" s="267"/>
      <c r="IE275" s="267"/>
      <c r="IF275" s="267"/>
      <c r="IG275" s="267"/>
      <c r="IH275" s="267"/>
      <c r="II275" s="267"/>
      <c r="IJ275" s="267"/>
      <c r="IK275" s="267"/>
      <c r="IL275" s="267"/>
      <c r="IM275" s="267"/>
      <c r="IN275" s="267"/>
      <c r="IO275" s="267"/>
      <c r="IP275" s="267"/>
      <c r="IQ275" s="267"/>
      <c r="IR275" s="267"/>
      <c r="IS275" s="267"/>
      <c r="IT275" s="267"/>
      <c r="IU275" s="267"/>
      <c r="IV275" s="267"/>
      <c r="IW275" s="267"/>
      <c r="IX275" s="267"/>
      <c r="IY275" s="267"/>
      <c r="IZ275" s="272"/>
      <c r="JA275" s="270"/>
      <c r="JB275" s="270"/>
      <c r="JC275" s="270"/>
      <c r="JD275" s="270"/>
      <c r="JE275" s="234"/>
      <c r="JF275" s="250"/>
      <c r="JG275" s="245"/>
      <c r="JH275" s="245"/>
      <c r="JI275" s="245"/>
      <c r="JJ275" s="245"/>
      <c r="JK275" s="245"/>
      <c r="JL275" s="245"/>
      <c r="JM275" s="245"/>
      <c r="JN275" s="245"/>
      <c r="JO275" s="245"/>
      <c r="JP275" s="245"/>
      <c r="JQ275" s="245"/>
      <c r="JR275" s="245"/>
      <c r="JS275" s="245"/>
      <c r="JT275" s="245"/>
      <c r="JU275" s="245"/>
      <c r="JV275" s="245"/>
      <c r="JW275" s="245"/>
      <c r="JX275" s="245"/>
      <c r="JY275" s="245"/>
      <c r="JZ275" s="245"/>
      <c r="KA275" s="245"/>
      <c r="KB275" s="245"/>
      <c r="KC275" s="245"/>
      <c r="KD275" s="245"/>
      <c r="KE275" s="245"/>
      <c r="KF275" s="245"/>
      <c r="KG275" s="245"/>
      <c r="KH275" s="245"/>
      <c r="KI275" s="245"/>
      <c r="KJ275" s="245"/>
      <c r="KK275" s="245"/>
      <c r="KL275" s="234"/>
      <c r="KN275" s="245"/>
      <c r="KO275" s="245"/>
      <c r="KP275" s="245"/>
      <c r="KQ275" s="245"/>
      <c r="KR275" s="245"/>
      <c r="KS275" s="245"/>
      <c r="KT275" s="245"/>
      <c r="KU275" s="245"/>
      <c r="KV275" s="245"/>
      <c r="KW275" s="245"/>
      <c r="KX275" s="245"/>
      <c r="KY275" s="245"/>
      <c r="KZ275" s="245"/>
      <c r="LA275" s="245"/>
      <c r="LB275" s="245"/>
      <c r="LC275" s="245"/>
      <c r="LD275" s="245"/>
      <c r="LE275" s="245"/>
      <c r="LF275" s="245"/>
      <c r="LG275" s="245"/>
      <c r="LH275" s="245"/>
      <c r="LI275" s="245"/>
      <c r="LJ275" s="245"/>
      <c r="LK275" s="245"/>
      <c r="LL275" s="245"/>
      <c r="LM275" s="245"/>
      <c r="LN275" s="245"/>
      <c r="LO275" s="245"/>
      <c r="LP275" s="245"/>
      <c r="LQ275" s="245"/>
      <c r="LR275" s="245"/>
      <c r="QU275" s="235"/>
      <c r="QV275" s="235"/>
    </row>
    <row r="276" spans="1:464" s="223" customFormat="1" hidden="1" outlineLevel="1">
      <c r="A276" s="603">
        <f t="shared" si="1586"/>
        <v>264</v>
      </c>
      <c r="B276" s="373"/>
      <c r="C276" s="267"/>
      <c r="D276" s="270"/>
      <c r="E276" s="270"/>
      <c r="F276" s="270"/>
      <c r="G276" s="270"/>
      <c r="H276" s="267"/>
      <c r="I276" s="267"/>
      <c r="J276" s="267"/>
      <c r="K276" s="267"/>
      <c r="L276" s="267"/>
      <c r="M276" s="267"/>
      <c r="N276" s="267"/>
      <c r="O276" s="267"/>
      <c r="P276" s="267"/>
      <c r="Q276" s="267"/>
      <c r="R276" s="267"/>
      <c r="S276" s="267"/>
      <c r="T276" s="267"/>
      <c r="U276" s="267"/>
      <c r="V276" s="267"/>
      <c r="W276" s="267"/>
      <c r="X276" s="267"/>
      <c r="Y276" s="267"/>
      <c r="Z276" s="267"/>
      <c r="AA276" s="267"/>
      <c r="AB276" s="267"/>
      <c r="AC276" s="267"/>
      <c r="AD276" s="267"/>
      <c r="AE276" s="267"/>
      <c r="AF276" s="267"/>
      <c r="AG276" s="267"/>
      <c r="AJ276" s="269"/>
      <c r="AK276" s="272"/>
      <c r="AL276" s="272"/>
      <c r="AM276" s="272"/>
      <c r="AN276" s="272"/>
      <c r="AO276" s="272"/>
      <c r="AP276" s="272"/>
      <c r="AQ276" s="272"/>
      <c r="AR276" s="272"/>
      <c r="AS276" s="272"/>
      <c r="AT276" s="272"/>
      <c r="AU276" s="272"/>
      <c r="AV276" s="272"/>
      <c r="AW276" s="272"/>
      <c r="AX276" s="272"/>
      <c r="AY276" s="272"/>
      <c r="AZ276" s="272"/>
      <c r="BA276" s="272"/>
      <c r="BB276" s="269"/>
      <c r="BC276" s="270"/>
      <c r="BD276" s="267"/>
      <c r="BE276" s="267"/>
      <c r="BF276" s="267"/>
      <c r="BG276" s="267"/>
      <c r="BH276" s="267"/>
      <c r="BI276" s="267"/>
      <c r="BJ276" s="267"/>
      <c r="BM276" s="269"/>
      <c r="BN276" s="272"/>
      <c r="BO276" s="272"/>
      <c r="BP276" s="269"/>
      <c r="BQ276" s="270"/>
      <c r="BR276" s="267"/>
      <c r="BS276" s="267"/>
      <c r="BT276" s="267"/>
      <c r="BU276" s="267"/>
      <c r="BV276" s="267"/>
      <c r="BW276" s="267"/>
      <c r="BX276" s="267"/>
      <c r="BY276" s="267"/>
      <c r="BZ276" s="267"/>
      <c r="CA276" s="267"/>
      <c r="CB276" s="267"/>
      <c r="CC276" s="267"/>
      <c r="CD276" s="267"/>
      <c r="CE276" s="267"/>
      <c r="CF276" s="267"/>
      <c r="CG276" s="267"/>
      <c r="CH276" s="267"/>
      <c r="CI276" s="267"/>
      <c r="CJ276" s="267"/>
      <c r="CK276" s="267"/>
      <c r="CL276" s="267"/>
      <c r="CM276" s="267"/>
      <c r="CP276" s="269"/>
      <c r="CQ276" s="272"/>
      <c r="CR276" s="272"/>
      <c r="CS276" s="269"/>
      <c r="CT276" s="270"/>
      <c r="CU276" s="267"/>
      <c r="CV276" s="267"/>
      <c r="CW276" s="267"/>
      <c r="CX276" s="267"/>
      <c r="CY276" s="267"/>
      <c r="CZ276" s="267"/>
      <c r="DA276" s="267"/>
      <c r="DB276" s="267"/>
      <c r="DC276" s="267"/>
      <c r="DD276" s="267"/>
      <c r="DE276" s="267"/>
      <c r="DF276" s="267"/>
      <c r="DG276" s="267"/>
      <c r="DH276" s="267"/>
      <c r="DI276" s="267"/>
      <c r="DJ276" s="267"/>
      <c r="DK276" s="267"/>
      <c r="DL276" s="267"/>
      <c r="DM276" s="267"/>
      <c r="DN276" s="267"/>
      <c r="DO276" s="267"/>
      <c r="DP276" s="267"/>
      <c r="DS276" s="269"/>
      <c r="DT276" s="272"/>
      <c r="DU276" s="272"/>
      <c r="DV276" s="269"/>
      <c r="DW276" s="270"/>
      <c r="DX276" s="267"/>
      <c r="DY276" s="267"/>
      <c r="DZ276" s="267"/>
      <c r="EA276" s="267"/>
      <c r="EB276" s="267"/>
      <c r="EC276" s="267"/>
      <c r="ED276" s="267"/>
      <c r="EG276" s="269"/>
      <c r="EH276" s="269"/>
      <c r="EI276" s="269"/>
      <c r="EJ276" s="269"/>
      <c r="EK276" s="269"/>
      <c r="EL276" s="269"/>
      <c r="EM276" s="269"/>
      <c r="EN276" s="269"/>
      <c r="EO276" s="269"/>
      <c r="EP276" s="269"/>
      <c r="EQ276" s="269"/>
      <c r="ER276" s="269"/>
      <c r="ES276" s="269"/>
      <c r="ET276" s="269"/>
      <c r="EU276" s="269"/>
      <c r="EV276" s="269"/>
      <c r="EW276" s="272"/>
      <c r="EX276" s="272"/>
      <c r="EY276" s="269"/>
      <c r="EZ276" s="270"/>
      <c r="FA276" s="267"/>
      <c r="FB276" s="267"/>
      <c r="FC276" s="267"/>
      <c r="FD276" s="267"/>
      <c r="FE276" s="267"/>
      <c r="FF276" s="267"/>
      <c r="FG276" s="267"/>
      <c r="FJ276" s="269"/>
      <c r="FK276" s="272"/>
      <c r="FL276" s="272"/>
      <c r="FM276" s="269"/>
      <c r="FN276" s="270"/>
      <c r="FO276" s="270"/>
      <c r="FP276" s="270"/>
      <c r="FQ276" s="270"/>
      <c r="FR276" s="270"/>
      <c r="FS276" s="270"/>
      <c r="FT276" s="270"/>
      <c r="FU276" s="270"/>
      <c r="FV276" s="270"/>
      <c r="FW276" s="270"/>
      <c r="FX276" s="270"/>
      <c r="FY276" s="270"/>
      <c r="FZ276" s="270"/>
      <c r="GA276" s="270"/>
      <c r="GB276" s="270"/>
      <c r="GC276" s="270"/>
      <c r="GD276" s="267"/>
      <c r="GE276" s="267"/>
      <c r="GF276" s="267"/>
      <c r="GG276" s="267"/>
      <c r="GH276" s="267"/>
      <c r="GI276" s="267"/>
      <c r="GJ276" s="267"/>
      <c r="GM276" s="269"/>
      <c r="GN276" s="272"/>
      <c r="GO276" s="272"/>
      <c r="GP276" s="269"/>
      <c r="GQ276" s="270"/>
      <c r="GR276" s="267"/>
      <c r="GS276" s="267"/>
      <c r="GT276" s="267"/>
      <c r="GU276" s="267"/>
      <c r="GV276" s="267"/>
      <c r="GW276" s="267"/>
      <c r="GX276" s="267"/>
      <c r="GY276" s="267"/>
      <c r="GZ276" s="267"/>
      <c r="HA276" s="267"/>
      <c r="HB276" s="267"/>
      <c r="HC276" s="267"/>
      <c r="HD276" s="267"/>
      <c r="HE276" s="267"/>
      <c r="HF276" s="267"/>
      <c r="HG276" s="267"/>
      <c r="HH276" s="267"/>
      <c r="HI276" s="267"/>
      <c r="HJ276" s="267"/>
      <c r="HK276" s="267"/>
      <c r="HL276" s="267"/>
      <c r="HM276" s="267"/>
      <c r="HP276" s="269"/>
      <c r="HQ276" s="272"/>
      <c r="HR276" s="272"/>
      <c r="HS276" s="269"/>
      <c r="HT276" s="270"/>
      <c r="HU276" s="267"/>
      <c r="HV276" s="267"/>
      <c r="HW276" s="267"/>
      <c r="HX276" s="267"/>
      <c r="HY276" s="267"/>
      <c r="HZ276" s="267"/>
      <c r="IA276" s="267"/>
      <c r="IC276" s="267"/>
      <c r="ID276" s="267"/>
      <c r="IE276" s="267"/>
      <c r="IF276" s="267"/>
      <c r="IG276" s="267"/>
      <c r="IH276" s="267"/>
      <c r="II276" s="267"/>
      <c r="IJ276" s="267"/>
      <c r="IK276" s="267"/>
      <c r="IL276" s="267"/>
      <c r="IM276" s="267"/>
      <c r="IN276" s="267"/>
      <c r="IO276" s="267"/>
      <c r="IP276" s="267"/>
      <c r="IQ276" s="267"/>
      <c r="IR276" s="267"/>
      <c r="IS276" s="267"/>
      <c r="IT276" s="267"/>
      <c r="IU276" s="267"/>
      <c r="IV276" s="267"/>
      <c r="IW276" s="267"/>
      <c r="IX276" s="267"/>
      <c r="IY276" s="267"/>
      <c r="IZ276" s="272"/>
      <c r="JA276" s="270"/>
      <c r="JB276" s="270"/>
      <c r="JC276" s="270"/>
      <c r="JD276" s="270"/>
      <c r="JE276" s="234"/>
      <c r="JF276" s="250"/>
      <c r="JG276" s="245"/>
      <c r="JH276" s="245"/>
      <c r="JI276" s="245"/>
      <c r="JJ276" s="245"/>
      <c r="JK276" s="245"/>
      <c r="JL276" s="245"/>
      <c r="JM276" s="245"/>
      <c r="JN276" s="245"/>
      <c r="JO276" s="245"/>
      <c r="JP276" s="245"/>
      <c r="JQ276" s="245"/>
      <c r="JR276" s="245"/>
      <c r="JS276" s="245"/>
      <c r="JT276" s="245"/>
      <c r="JU276" s="245"/>
      <c r="JV276" s="245"/>
      <c r="JW276" s="245"/>
      <c r="JX276" s="245"/>
      <c r="JY276" s="245"/>
      <c r="JZ276" s="245"/>
      <c r="KA276" s="245"/>
      <c r="KB276" s="245"/>
      <c r="KC276" s="245"/>
      <c r="KD276" s="245"/>
      <c r="KE276" s="245"/>
      <c r="KF276" s="245"/>
      <c r="KG276" s="245"/>
      <c r="KH276" s="245"/>
      <c r="KI276" s="245"/>
      <c r="KJ276" s="245"/>
      <c r="KK276" s="245"/>
      <c r="KL276" s="234"/>
      <c r="KN276" s="245"/>
      <c r="KO276" s="245"/>
      <c r="KP276" s="245"/>
      <c r="KQ276" s="245"/>
      <c r="KR276" s="245"/>
      <c r="KS276" s="245"/>
      <c r="KT276" s="245"/>
      <c r="KU276" s="245"/>
      <c r="KV276" s="245"/>
      <c r="KW276" s="245"/>
      <c r="KX276" s="245"/>
      <c r="KY276" s="245"/>
      <c r="KZ276" s="245"/>
      <c r="LA276" s="245"/>
      <c r="LB276" s="245"/>
      <c r="LC276" s="245"/>
      <c r="LD276" s="245"/>
      <c r="LE276" s="245"/>
      <c r="LF276" s="245"/>
      <c r="LG276" s="245"/>
      <c r="LH276" s="245"/>
      <c r="LI276" s="245"/>
      <c r="LJ276" s="245"/>
      <c r="LK276" s="245"/>
      <c r="LL276" s="245"/>
      <c r="LM276" s="245"/>
      <c r="LN276" s="245"/>
      <c r="LO276" s="245"/>
      <c r="LP276" s="245"/>
      <c r="LQ276" s="245"/>
      <c r="LR276" s="245"/>
      <c r="QU276" s="235"/>
      <c r="QV276" s="235"/>
    </row>
    <row r="277" spans="1:464" s="223" customFormat="1" hidden="1" outlineLevel="1">
      <c r="A277" s="603">
        <f t="shared" si="1586"/>
        <v>265</v>
      </c>
      <c r="B277" s="373"/>
      <c r="C277" s="267"/>
      <c r="D277" s="270"/>
      <c r="E277" s="270"/>
      <c r="F277" s="270"/>
      <c r="G277" s="270"/>
      <c r="H277" s="267"/>
      <c r="I277" s="267"/>
      <c r="J277" s="267"/>
      <c r="K277" s="267"/>
      <c r="L277" s="267"/>
      <c r="M277" s="267"/>
      <c r="N277" s="267"/>
      <c r="O277" s="267"/>
      <c r="P277" s="267"/>
      <c r="Q277" s="267"/>
      <c r="R277" s="267"/>
      <c r="S277" s="267"/>
      <c r="T277" s="267"/>
      <c r="U277" s="267"/>
      <c r="V277" s="267"/>
      <c r="W277" s="267"/>
      <c r="X277" s="267"/>
      <c r="Y277" s="267"/>
      <c r="Z277" s="267"/>
      <c r="AA277" s="267"/>
      <c r="AB277" s="267"/>
      <c r="AC277" s="267"/>
      <c r="AD277" s="267"/>
      <c r="AE277" s="267"/>
      <c r="AF277" s="267"/>
      <c r="AG277" s="267"/>
      <c r="AJ277" s="277"/>
      <c r="AK277" s="272"/>
      <c r="AL277" s="272"/>
      <c r="AM277" s="272"/>
      <c r="AN277" s="272"/>
      <c r="AO277" s="272"/>
      <c r="AP277" s="272"/>
      <c r="AQ277" s="272"/>
      <c r="AR277" s="272"/>
      <c r="AS277" s="272"/>
      <c r="AT277" s="272"/>
      <c r="AU277" s="272"/>
      <c r="AV277" s="272"/>
      <c r="AW277" s="272"/>
      <c r="AX277" s="272"/>
      <c r="AY277" s="272"/>
      <c r="AZ277" s="272"/>
      <c r="BA277" s="272"/>
      <c r="BB277" s="277"/>
      <c r="BC277" s="270"/>
      <c r="BD277" s="267"/>
      <c r="BE277" s="267"/>
      <c r="BF277" s="267"/>
      <c r="BG277" s="267"/>
      <c r="BH277" s="267"/>
      <c r="BI277" s="267"/>
      <c r="BJ277" s="267"/>
      <c r="BM277" s="277"/>
      <c r="BN277" s="272"/>
      <c r="BO277" s="272"/>
      <c r="BP277" s="277"/>
      <c r="BQ277" s="270"/>
      <c r="BR277" s="267"/>
      <c r="BS277" s="267"/>
      <c r="BT277" s="267"/>
      <c r="BU277" s="267"/>
      <c r="BV277" s="267"/>
      <c r="BW277" s="267"/>
      <c r="BX277" s="267"/>
      <c r="BY277" s="267"/>
      <c r="BZ277" s="267"/>
      <c r="CA277" s="267"/>
      <c r="CB277" s="267"/>
      <c r="CC277" s="267"/>
      <c r="CD277" s="267"/>
      <c r="CE277" s="267"/>
      <c r="CF277" s="267"/>
      <c r="CG277" s="267"/>
      <c r="CH277" s="267"/>
      <c r="CI277" s="267"/>
      <c r="CJ277" s="267"/>
      <c r="CK277" s="267"/>
      <c r="CL277" s="267"/>
      <c r="CM277" s="267"/>
      <c r="CP277" s="277"/>
      <c r="CQ277" s="272"/>
      <c r="CR277" s="272"/>
      <c r="CS277" s="277"/>
      <c r="CT277" s="270"/>
      <c r="CU277" s="267"/>
      <c r="CV277" s="267"/>
      <c r="CW277" s="267"/>
      <c r="CX277" s="267"/>
      <c r="CY277" s="267"/>
      <c r="CZ277" s="267"/>
      <c r="DA277" s="267"/>
      <c r="DB277" s="267"/>
      <c r="DC277" s="267"/>
      <c r="DD277" s="267"/>
      <c r="DE277" s="267"/>
      <c r="DF277" s="267"/>
      <c r="DG277" s="267"/>
      <c r="DH277" s="267"/>
      <c r="DI277" s="267"/>
      <c r="DJ277" s="267"/>
      <c r="DK277" s="267"/>
      <c r="DL277" s="267"/>
      <c r="DM277" s="267"/>
      <c r="DN277" s="267"/>
      <c r="DO277" s="267"/>
      <c r="DP277" s="267"/>
      <c r="DS277" s="277"/>
      <c r="DT277" s="272"/>
      <c r="DU277" s="272"/>
      <c r="DV277" s="277"/>
      <c r="DW277" s="270"/>
      <c r="DX277" s="267"/>
      <c r="DY277" s="267"/>
      <c r="DZ277" s="267"/>
      <c r="EA277" s="267"/>
      <c r="EB277" s="267"/>
      <c r="EC277" s="267"/>
      <c r="ED277" s="267"/>
      <c r="EG277" s="277"/>
      <c r="EH277" s="277"/>
      <c r="EI277" s="277"/>
      <c r="EJ277" s="277"/>
      <c r="EK277" s="277"/>
      <c r="EL277" s="277"/>
      <c r="EM277" s="277"/>
      <c r="EN277" s="277"/>
      <c r="EO277" s="277"/>
      <c r="EP277" s="277"/>
      <c r="EQ277" s="277"/>
      <c r="ER277" s="277"/>
      <c r="ES277" s="277"/>
      <c r="ET277" s="277"/>
      <c r="EU277" s="277"/>
      <c r="EV277" s="277"/>
      <c r="EW277" s="272"/>
      <c r="EX277" s="272"/>
      <c r="EY277" s="277"/>
      <c r="EZ277" s="270"/>
      <c r="FA277" s="267"/>
      <c r="FB277" s="267"/>
      <c r="FC277" s="267"/>
      <c r="FD277" s="267"/>
      <c r="FE277" s="267"/>
      <c r="FF277" s="267"/>
      <c r="FG277" s="267"/>
      <c r="FJ277" s="277"/>
      <c r="FK277" s="272"/>
      <c r="FL277" s="272"/>
      <c r="FM277" s="277"/>
      <c r="FN277" s="270"/>
      <c r="FO277" s="270"/>
      <c r="FP277" s="270"/>
      <c r="FQ277" s="270"/>
      <c r="FR277" s="270"/>
      <c r="FS277" s="270"/>
      <c r="FT277" s="270"/>
      <c r="FU277" s="270"/>
      <c r="FV277" s="270"/>
      <c r="FW277" s="270"/>
      <c r="FX277" s="270"/>
      <c r="FY277" s="270"/>
      <c r="FZ277" s="270"/>
      <c r="GA277" s="270"/>
      <c r="GB277" s="270"/>
      <c r="GC277" s="270"/>
      <c r="GD277" s="267"/>
      <c r="GE277" s="267"/>
      <c r="GF277" s="267"/>
      <c r="GG277" s="267"/>
      <c r="GH277" s="267"/>
      <c r="GI277" s="267"/>
      <c r="GJ277" s="267"/>
      <c r="GM277" s="277"/>
      <c r="GN277" s="272"/>
      <c r="GO277" s="272"/>
      <c r="GP277" s="277"/>
      <c r="GQ277" s="270"/>
      <c r="GR277" s="267"/>
      <c r="GS277" s="267"/>
      <c r="GT277" s="267"/>
      <c r="GU277" s="267"/>
      <c r="GV277" s="267"/>
      <c r="GW277" s="267"/>
      <c r="GX277" s="267"/>
      <c r="GY277" s="267"/>
      <c r="GZ277" s="267"/>
      <c r="HA277" s="267"/>
      <c r="HB277" s="267"/>
      <c r="HC277" s="267"/>
      <c r="HD277" s="267"/>
      <c r="HE277" s="267"/>
      <c r="HF277" s="267"/>
      <c r="HG277" s="267"/>
      <c r="HH277" s="267"/>
      <c r="HI277" s="267"/>
      <c r="HJ277" s="267"/>
      <c r="HK277" s="267"/>
      <c r="HL277" s="267"/>
      <c r="HM277" s="267"/>
      <c r="HP277" s="277"/>
      <c r="HQ277" s="272"/>
      <c r="HR277" s="272"/>
      <c r="HS277" s="277"/>
      <c r="HT277" s="270"/>
      <c r="HU277" s="267"/>
      <c r="HV277" s="267"/>
      <c r="HW277" s="267"/>
      <c r="HX277" s="267"/>
      <c r="HY277" s="267"/>
      <c r="HZ277" s="267"/>
      <c r="IA277" s="267"/>
      <c r="IC277" s="267"/>
      <c r="ID277" s="267"/>
      <c r="IE277" s="267"/>
      <c r="IF277" s="267"/>
      <c r="IG277" s="267"/>
      <c r="IH277" s="267"/>
      <c r="II277" s="267"/>
      <c r="IJ277" s="267"/>
      <c r="IK277" s="267"/>
      <c r="IL277" s="267"/>
      <c r="IM277" s="267"/>
      <c r="IN277" s="267"/>
      <c r="IO277" s="267"/>
      <c r="IP277" s="267"/>
      <c r="IQ277" s="267"/>
      <c r="IR277" s="267"/>
      <c r="IS277" s="267"/>
      <c r="IT277" s="267"/>
      <c r="IU277" s="267"/>
      <c r="IV277" s="267"/>
      <c r="IW277" s="267"/>
      <c r="IX277" s="267"/>
      <c r="IY277" s="267"/>
      <c r="IZ277" s="272"/>
      <c r="JA277" s="270"/>
      <c r="JB277" s="270"/>
      <c r="JC277" s="270"/>
      <c r="JD277" s="270"/>
      <c r="JE277" s="234"/>
      <c r="JF277" s="250"/>
      <c r="JG277" s="245"/>
      <c r="JH277" s="245"/>
      <c r="JI277" s="245"/>
      <c r="JJ277" s="245"/>
      <c r="JK277" s="245"/>
      <c r="JL277" s="245"/>
      <c r="JM277" s="245"/>
      <c r="JN277" s="245"/>
      <c r="JO277" s="245"/>
      <c r="JP277" s="245"/>
      <c r="JQ277" s="245"/>
      <c r="JR277" s="245"/>
      <c r="JS277" s="245"/>
      <c r="JT277" s="245"/>
      <c r="JU277" s="245"/>
      <c r="JV277" s="245"/>
      <c r="JW277" s="245"/>
      <c r="JX277" s="245"/>
      <c r="JY277" s="245"/>
      <c r="JZ277" s="245"/>
      <c r="KA277" s="245"/>
      <c r="KB277" s="245"/>
      <c r="KC277" s="245"/>
      <c r="KD277" s="245"/>
      <c r="KE277" s="245"/>
      <c r="KF277" s="245"/>
      <c r="KG277" s="245"/>
      <c r="KH277" s="245"/>
      <c r="KI277" s="245"/>
      <c r="KJ277" s="245"/>
      <c r="KK277" s="245"/>
      <c r="KL277" s="234"/>
      <c r="KN277" s="245"/>
      <c r="KO277" s="245"/>
      <c r="KP277" s="245"/>
      <c r="KQ277" s="245"/>
      <c r="KR277" s="245"/>
      <c r="KS277" s="245"/>
      <c r="KT277" s="245"/>
      <c r="KU277" s="245"/>
      <c r="KV277" s="245"/>
      <c r="KW277" s="245"/>
      <c r="KX277" s="245"/>
      <c r="KY277" s="245"/>
      <c r="KZ277" s="245"/>
      <c r="LA277" s="245"/>
      <c r="LB277" s="245"/>
      <c r="LC277" s="245"/>
      <c r="LD277" s="245"/>
      <c r="LE277" s="245"/>
      <c r="LF277" s="245"/>
      <c r="LG277" s="245"/>
      <c r="LH277" s="245"/>
      <c r="LI277" s="245"/>
      <c r="LJ277" s="245"/>
      <c r="LK277" s="245"/>
      <c r="LL277" s="245"/>
      <c r="LM277" s="245"/>
      <c r="LN277" s="245"/>
      <c r="LO277" s="245"/>
      <c r="LP277" s="245"/>
      <c r="LQ277" s="245"/>
      <c r="LR277" s="245"/>
      <c r="QU277" s="235"/>
      <c r="QV277" s="235"/>
    </row>
    <row r="278" spans="1:464" s="223" customFormat="1" hidden="1" outlineLevel="1">
      <c r="A278" s="603">
        <f t="shared" si="1586"/>
        <v>266</v>
      </c>
      <c r="B278" s="373"/>
      <c r="C278" s="267"/>
      <c r="D278" s="270"/>
      <c r="E278" s="270"/>
      <c r="F278" s="270"/>
      <c r="G278" s="270"/>
      <c r="H278" s="267"/>
      <c r="I278" s="267"/>
      <c r="J278" s="267"/>
      <c r="K278" s="267"/>
      <c r="L278" s="267"/>
      <c r="M278" s="267"/>
      <c r="N278" s="267"/>
      <c r="O278" s="267"/>
      <c r="P278" s="267"/>
      <c r="Q278" s="267"/>
      <c r="R278" s="267"/>
      <c r="S278" s="267"/>
      <c r="T278" s="267"/>
      <c r="U278" s="267"/>
      <c r="V278" s="267"/>
      <c r="W278" s="267"/>
      <c r="X278" s="267"/>
      <c r="Y278" s="267"/>
      <c r="Z278" s="267"/>
      <c r="AA278" s="267"/>
      <c r="AB278" s="267"/>
      <c r="AC278" s="267"/>
      <c r="AD278" s="267"/>
      <c r="AE278" s="267"/>
      <c r="AF278" s="267"/>
      <c r="AG278" s="267"/>
      <c r="AJ278" s="277"/>
      <c r="AK278" s="272"/>
      <c r="AL278" s="272"/>
      <c r="AM278" s="272"/>
      <c r="AN278" s="272"/>
      <c r="AO278" s="272"/>
      <c r="AP278" s="272"/>
      <c r="AQ278" s="272"/>
      <c r="AR278" s="272"/>
      <c r="AS278" s="272"/>
      <c r="AT278" s="272"/>
      <c r="AU278" s="272"/>
      <c r="AV278" s="272"/>
      <c r="AW278" s="272"/>
      <c r="AX278" s="272"/>
      <c r="AY278" s="272"/>
      <c r="AZ278" s="272"/>
      <c r="BA278" s="272"/>
      <c r="BB278" s="277"/>
      <c r="BC278" s="270"/>
      <c r="BD278" s="267"/>
      <c r="BE278" s="267"/>
      <c r="BF278" s="267"/>
      <c r="BG278" s="267"/>
      <c r="BH278" s="267"/>
      <c r="BI278" s="267"/>
      <c r="BJ278" s="267"/>
      <c r="BM278" s="277"/>
      <c r="BN278" s="272"/>
      <c r="BO278" s="272"/>
      <c r="BP278" s="277"/>
      <c r="BQ278" s="270"/>
      <c r="BR278" s="267"/>
      <c r="BS278" s="267"/>
      <c r="BT278" s="267"/>
      <c r="BU278" s="267"/>
      <c r="BV278" s="267"/>
      <c r="BW278" s="267"/>
      <c r="BX278" s="267"/>
      <c r="BY278" s="267"/>
      <c r="BZ278" s="267"/>
      <c r="CA278" s="267"/>
      <c r="CB278" s="267"/>
      <c r="CC278" s="267"/>
      <c r="CD278" s="267"/>
      <c r="CE278" s="267"/>
      <c r="CF278" s="267"/>
      <c r="CG278" s="267"/>
      <c r="CH278" s="267"/>
      <c r="CI278" s="267"/>
      <c r="CJ278" s="267"/>
      <c r="CK278" s="267"/>
      <c r="CL278" s="267"/>
      <c r="CM278" s="267"/>
      <c r="CP278" s="277"/>
      <c r="CQ278" s="272"/>
      <c r="CR278" s="272"/>
      <c r="CS278" s="277"/>
      <c r="CT278" s="270"/>
      <c r="CU278" s="267"/>
      <c r="CV278" s="267"/>
      <c r="CW278" s="267"/>
      <c r="CX278" s="267"/>
      <c r="CY278" s="267"/>
      <c r="CZ278" s="267"/>
      <c r="DA278" s="267"/>
      <c r="DB278" s="267"/>
      <c r="DC278" s="267"/>
      <c r="DD278" s="267"/>
      <c r="DE278" s="267"/>
      <c r="DF278" s="267"/>
      <c r="DG278" s="267"/>
      <c r="DH278" s="267"/>
      <c r="DI278" s="267"/>
      <c r="DJ278" s="267"/>
      <c r="DK278" s="267"/>
      <c r="DL278" s="267"/>
      <c r="DM278" s="267"/>
      <c r="DN278" s="267"/>
      <c r="DO278" s="267"/>
      <c r="DP278" s="267"/>
      <c r="DS278" s="277"/>
      <c r="DT278" s="272"/>
      <c r="DU278" s="272"/>
      <c r="DV278" s="277"/>
      <c r="DW278" s="270"/>
      <c r="DX278" s="267"/>
      <c r="DY278" s="267"/>
      <c r="DZ278" s="267"/>
      <c r="EA278" s="267"/>
      <c r="EB278" s="267"/>
      <c r="EC278" s="267"/>
      <c r="ED278" s="267"/>
      <c r="EG278" s="277"/>
      <c r="EH278" s="277"/>
      <c r="EI278" s="277"/>
      <c r="EJ278" s="277"/>
      <c r="EK278" s="277"/>
      <c r="EL278" s="277"/>
      <c r="EM278" s="277"/>
      <c r="EN278" s="277"/>
      <c r="EO278" s="277"/>
      <c r="EP278" s="277"/>
      <c r="EQ278" s="277"/>
      <c r="ER278" s="277"/>
      <c r="ES278" s="277"/>
      <c r="ET278" s="277"/>
      <c r="EU278" s="277"/>
      <c r="EV278" s="277"/>
      <c r="EW278" s="272"/>
      <c r="EX278" s="272"/>
      <c r="EY278" s="277"/>
      <c r="EZ278" s="270"/>
      <c r="FA278" s="267"/>
      <c r="FB278" s="267"/>
      <c r="FC278" s="267"/>
      <c r="FD278" s="267"/>
      <c r="FE278" s="267"/>
      <c r="FF278" s="267"/>
      <c r="FG278" s="267"/>
      <c r="FJ278" s="277"/>
      <c r="FK278" s="272"/>
      <c r="FL278" s="272"/>
      <c r="FM278" s="277"/>
      <c r="FN278" s="270"/>
      <c r="FO278" s="270"/>
      <c r="FP278" s="270"/>
      <c r="FQ278" s="270"/>
      <c r="FR278" s="270"/>
      <c r="FS278" s="270"/>
      <c r="FT278" s="270"/>
      <c r="FU278" s="270"/>
      <c r="FV278" s="270"/>
      <c r="FW278" s="270"/>
      <c r="FX278" s="270"/>
      <c r="FY278" s="270"/>
      <c r="FZ278" s="270"/>
      <c r="GA278" s="270"/>
      <c r="GB278" s="270"/>
      <c r="GC278" s="270"/>
      <c r="GD278" s="267"/>
      <c r="GE278" s="267"/>
      <c r="GF278" s="267"/>
      <c r="GG278" s="267"/>
      <c r="GH278" s="267"/>
      <c r="GI278" s="267"/>
      <c r="GJ278" s="267"/>
      <c r="GM278" s="277"/>
      <c r="GN278" s="272"/>
      <c r="GO278" s="272"/>
      <c r="GP278" s="277"/>
      <c r="GQ278" s="270"/>
      <c r="GR278" s="267"/>
      <c r="GS278" s="267"/>
      <c r="GT278" s="267"/>
      <c r="GU278" s="267"/>
      <c r="GV278" s="267"/>
      <c r="GW278" s="267"/>
      <c r="GX278" s="267"/>
      <c r="GY278" s="267"/>
      <c r="GZ278" s="267"/>
      <c r="HA278" s="267"/>
      <c r="HB278" s="267"/>
      <c r="HC278" s="267"/>
      <c r="HD278" s="267"/>
      <c r="HE278" s="267"/>
      <c r="HF278" s="267"/>
      <c r="HG278" s="267"/>
      <c r="HH278" s="267"/>
      <c r="HI278" s="267"/>
      <c r="HJ278" s="267"/>
      <c r="HK278" s="267"/>
      <c r="HL278" s="267"/>
      <c r="HM278" s="267"/>
      <c r="HP278" s="277"/>
      <c r="HQ278" s="272"/>
      <c r="HR278" s="272"/>
      <c r="HS278" s="277"/>
      <c r="HT278" s="270"/>
      <c r="HU278" s="267"/>
      <c r="HV278" s="267"/>
      <c r="HW278" s="267"/>
      <c r="HX278" s="267"/>
      <c r="HY278" s="267"/>
      <c r="HZ278" s="267"/>
      <c r="IA278" s="267"/>
      <c r="IC278" s="267"/>
      <c r="ID278" s="267"/>
      <c r="IE278" s="267"/>
      <c r="IF278" s="267"/>
      <c r="IG278" s="267"/>
      <c r="IH278" s="267"/>
      <c r="II278" s="267"/>
      <c r="IJ278" s="267"/>
      <c r="IK278" s="267"/>
      <c r="IL278" s="267"/>
      <c r="IM278" s="267"/>
      <c r="IN278" s="267"/>
      <c r="IO278" s="267"/>
      <c r="IP278" s="267"/>
      <c r="IQ278" s="267"/>
      <c r="IR278" s="267"/>
      <c r="IS278" s="267"/>
      <c r="IT278" s="267"/>
      <c r="IU278" s="267"/>
      <c r="IV278" s="267"/>
      <c r="IW278" s="267"/>
      <c r="IX278" s="267"/>
      <c r="IY278" s="267"/>
      <c r="IZ278" s="272"/>
      <c r="JA278" s="270"/>
      <c r="JB278" s="270"/>
      <c r="JC278" s="270"/>
      <c r="JD278" s="270"/>
      <c r="JE278" s="234"/>
      <c r="JF278" s="250"/>
      <c r="JG278" s="245"/>
      <c r="JH278" s="245"/>
      <c r="JI278" s="245"/>
      <c r="JJ278" s="245"/>
      <c r="JK278" s="245"/>
      <c r="JL278" s="245"/>
      <c r="JM278" s="245"/>
      <c r="JN278" s="245"/>
      <c r="JO278" s="245"/>
      <c r="JP278" s="245"/>
      <c r="JQ278" s="245"/>
      <c r="JR278" s="245"/>
      <c r="JS278" s="245"/>
      <c r="JT278" s="245"/>
      <c r="JU278" s="245"/>
      <c r="JV278" s="245"/>
      <c r="JW278" s="245"/>
      <c r="JX278" s="245"/>
      <c r="JY278" s="245"/>
      <c r="JZ278" s="245"/>
      <c r="KA278" s="245"/>
      <c r="KB278" s="245"/>
      <c r="KC278" s="245"/>
      <c r="KD278" s="245"/>
      <c r="KE278" s="245"/>
      <c r="KF278" s="245"/>
      <c r="KG278" s="245"/>
      <c r="KH278" s="245"/>
      <c r="KI278" s="245"/>
      <c r="KJ278" s="245"/>
      <c r="KK278" s="245"/>
      <c r="KL278" s="234"/>
      <c r="KN278" s="245"/>
      <c r="KO278" s="245"/>
      <c r="KP278" s="245"/>
      <c r="KQ278" s="245"/>
      <c r="KR278" s="245"/>
      <c r="KS278" s="245"/>
      <c r="KT278" s="245"/>
      <c r="KU278" s="245"/>
      <c r="KV278" s="245"/>
      <c r="KW278" s="245"/>
      <c r="KX278" s="245"/>
      <c r="KY278" s="245"/>
      <c r="KZ278" s="245"/>
      <c r="LA278" s="245"/>
      <c r="LB278" s="245"/>
      <c r="LC278" s="245"/>
      <c r="LD278" s="245"/>
      <c r="LE278" s="245"/>
      <c r="LF278" s="245"/>
      <c r="LG278" s="245"/>
      <c r="LH278" s="245"/>
      <c r="LI278" s="245"/>
      <c r="LJ278" s="245"/>
      <c r="LK278" s="245"/>
      <c r="LL278" s="245"/>
      <c r="LM278" s="245"/>
      <c r="LN278" s="245"/>
      <c r="LO278" s="245"/>
      <c r="LP278" s="245"/>
      <c r="LQ278" s="245"/>
      <c r="LR278" s="245"/>
      <c r="QU278" s="235"/>
      <c r="QV278" s="235"/>
    </row>
    <row r="279" spans="1:464" s="223" customFormat="1" hidden="1" outlineLevel="1">
      <c r="A279" s="603">
        <f t="shared" si="1586"/>
        <v>267</v>
      </c>
      <c r="B279" s="373"/>
      <c r="C279" s="267"/>
      <c r="D279" s="270"/>
      <c r="E279" s="270"/>
      <c r="F279" s="270"/>
      <c r="G279" s="270"/>
      <c r="H279" s="267"/>
      <c r="I279" s="267"/>
      <c r="J279" s="267"/>
      <c r="K279" s="267"/>
      <c r="L279" s="267"/>
      <c r="M279" s="267"/>
      <c r="N279" s="267"/>
      <c r="O279" s="267"/>
      <c r="P279" s="267"/>
      <c r="Q279" s="267"/>
      <c r="R279" s="267"/>
      <c r="S279" s="267"/>
      <c r="T279" s="267"/>
      <c r="U279" s="267"/>
      <c r="V279" s="267"/>
      <c r="W279" s="267"/>
      <c r="X279" s="267"/>
      <c r="Y279" s="267"/>
      <c r="Z279" s="267"/>
      <c r="AA279" s="267"/>
      <c r="AB279" s="267"/>
      <c r="AC279" s="267"/>
      <c r="AD279" s="267"/>
      <c r="AE279" s="267"/>
      <c r="AF279" s="267"/>
      <c r="AG279" s="267"/>
      <c r="AJ279" s="277"/>
      <c r="AK279" s="272"/>
      <c r="AL279" s="272"/>
      <c r="AM279" s="272"/>
      <c r="AN279" s="272"/>
      <c r="AO279" s="272"/>
      <c r="AP279" s="272"/>
      <c r="AQ279" s="272"/>
      <c r="AR279" s="272"/>
      <c r="AS279" s="272"/>
      <c r="AT279" s="272"/>
      <c r="AU279" s="272"/>
      <c r="AV279" s="272"/>
      <c r="AW279" s="272"/>
      <c r="AX279" s="272"/>
      <c r="AY279" s="272"/>
      <c r="AZ279" s="272"/>
      <c r="BA279" s="272"/>
      <c r="BB279" s="277"/>
      <c r="BC279" s="270"/>
      <c r="BD279" s="267"/>
      <c r="BE279" s="267"/>
      <c r="BF279" s="267"/>
      <c r="BG279" s="267"/>
      <c r="BH279" s="267"/>
      <c r="BI279" s="267"/>
      <c r="BJ279" s="267"/>
      <c r="BM279" s="277"/>
      <c r="BN279" s="272"/>
      <c r="BO279" s="272"/>
      <c r="BP279" s="277"/>
      <c r="BQ279" s="270"/>
      <c r="BR279" s="267"/>
      <c r="BS279" s="267"/>
      <c r="BT279" s="267"/>
      <c r="BU279" s="267"/>
      <c r="BV279" s="267"/>
      <c r="BW279" s="267"/>
      <c r="BX279" s="267"/>
      <c r="BY279" s="267"/>
      <c r="BZ279" s="267"/>
      <c r="CA279" s="267"/>
      <c r="CB279" s="267"/>
      <c r="CC279" s="267"/>
      <c r="CD279" s="267"/>
      <c r="CE279" s="267"/>
      <c r="CF279" s="267"/>
      <c r="CG279" s="267"/>
      <c r="CH279" s="267"/>
      <c r="CI279" s="267"/>
      <c r="CJ279" s="267"/>
      <c r="CK279" s="267"/>
      <c r="CL279" s="267"/>
      <c r="CM279" s="267"/>
      <c r="CP279" s="277"/>
      <c r="CQ279" s="272"/>
      <c r="CR279" s="272"/>
      <c r="CS279" s="277"/>
      <c r="CT279" s="270"/>
      <c r="CU279" s="267"/>
      <c r="CV279" s="267"/>
      <c r="CW279" s="267"/>
      <c r="CX279" s="267"/>
      <c r="CY279" s="267"/>
      <c r="CZ279" s="267"/>
      <c r="DA279" s="267"/>
      <c r="DB279" s="267"/>
      <c r="DC279" s="267"/>
      <c r="DD279" s="267"/>
      <c r="DE279" s="267"/>
      <c r="DF279" s="267"/>
      <c r="DG279" s="267"/>
      <c r="DH279" s="267"/>
      <c r="DI279" s="267"/>
      <c r="DJ279" s="267"/>
      <c r="DK279" s="267"/>
      <c r="DL279" s="267"/>
      <c r="DM279" s="267"/>
      <c r="DN279" s="267"/>
      <c r="DO279" s="267"/>
      <c r="DP279" s="267"/>
      <c r="DS279" s="277"/>
      <c r="DT279" s="272"/>
      <c r="DU279" s="272"/>
      <c r="DV279" s="277"/>
      <c r="DW279" s="270"/>
      <c r="DX279" s="267"/>
      <c r="DY279" s="267"/>
      <c r="DZ279" s="267"/>
      <c r="EA279" s="267"/>
      <c r="EB279" s="267"/>
      <c r="EC279" s="267"/>
      <c r="ED279" s="267"/>
      <c r="EG279" s="277"/>
      <c r="EH279" s="277"/>
      <c r="EI279" s="277"/>
      <c r="EJ279" s="277"/>
      <c r="EK279" s="277"/>
      <c r="EL279" s="277"/>
      <c r="EM279" s="277"/>
      <c r="EN279" s="277"/>
      <c r="EO279" s="277"/>
      <c r="EP279" s="277"/>
      <c r="EQ279" s="277"/>
      <c r="ER279" s="277"/>
      <c r="ES279" s="277"/>
      <c r="ET279" s="277"/>
      <c r="EU279" s="277"/>
      <c r="EV279" s="277"/>
      <c r="EW279" s="272"/>
      <c r="EX279" s="272"/>
      <c r="EY279" s="277"/>
      <c r="EZ279" s="270"/>
      <c r="FA279" s="267"/>
      <c r="FB279" s="267"/>
      <c r="FC279" s="267"/>
      <c r="FD279" s="267"/>
      <c r="FE279" s="267"/>
      <c r="FF279" s="267"/>
      <c r="FG279" s="267"/>
      <c r="FJ279" s="277"/>
      <c r="FK279" s="272"/>
      <c r="FL279" s="272"/>
      <c r="FM279" s="277"/>
      <c r="FN279" s="270"/>
      <c r="FO279" s="270"/>
      <c r="FP279" s="270"/>
      <c r="FQ279" s="270"/>
      <c r="FR279" s="270"/>
      <c r="FS279" s="270"/>
      <c r="FT279" s="270"/>
      <c r="FU279" s="270"/>
      <c r="FV279" s="270"/>
      <c r="FW279" s="270"/>
      <c r="FX279" s="270"/>
      <c r="FY279" s="270"/>
      <c r="FZ279" s="270"/>
      <c r="GA279" s="270"/>
      <c r="GB279" s="270"/>
      <c r="GC279" s="270"/>
      <c r="GD279" s="267"/>
      <c r="GE279" s="267"/>
      <c r="GF279" s="267"/>
      <c r="GG279" s="267"/>
      <c r="GH279" s="267"/>
      <c r="GI279" s="267"/>
      <c r="GJ279" s="267"/>
      <c r="GM279" s="277"/>
      <c r="GN279" s="272"/>
      <c r="GO279" s="272"/>
      <c r="GP279" s="277"/>
      <c r="GQ279" s="270"/>
      <c r="GR279" s="267"/>
      <c r="GS279" s="267"/>
      <c r="GT279" s="267"/>
      <c r="GU279" s="267"/>
      <c r="GV279" s="267"/>
      <c r="GW279" s="267"/>
      <c r="GX279" s="267"/>
      <c r="GY279" s="267"/>
      <c r="GZ279" s="267"/>
      <c r="HA279" s="267"/>
      <c r="HB279" s="267"/>
      <c r="HC279" s="267"/>
      <c r="HD279" s="267"/>
      <c r="HE279" s="267"/>
      <c r="HF279" s="267"/>
      <c r="HG279" s="267"/>
      <c r="HH279" s="267"/>
      <c r="HI279" s="267"/>
      <c r="HJ279" s="267"/>
      <c r="HK279" s="267"/>
      <c r="HL279" s="267"/>
      <c r="HM279" s="267"/>
      <c r="HP279" s="277"/>
      <c r="HQ279" s="272"/>
      <c r="HR279" s="272"/>
      <c r="HS279" s="277"/>
      <c r="HT279" s="270"/>
      <c r="HU279" s="267"/>
      <c r="HV279" s="267"/>
      <c r="HW279" s="267"/>
      <c r="HX279" s="267"/>
      <c r="HY279" s="267"/>
      <c r="HZ279" s="267"/>
      <c r="IA279" s="267"/>
      <c r="IC279" s="267"/>
      <c r="ID279" s="267"/>
      <c r="IE279" s="267"/>
      <c r="IF279" s="267"/>
      <c r="IG279" s="267"/>
      <c r="IH279" s="267"/>
      <c r="II279" s="267"/>
      <c r="IJ279" s="267"/>
      <c r="IK279" s="267"/>
      <c r="IL279" s="267"/>
      <c r="IM279" s="267"/>
      <c r="IN279" s="267"/>
      <c r="IO279" s="267"/>
      <c r="IP279" s="267"/>
      <c r="IQ279" s="267"/>
      <c r="IR279" s="267"/>
      <c r="IS279" s="267"/>
      <c r="IT279" s="267"/>
      <c r="IU279" s="267"/>
      <c r="IV279" s="267"/>
      <c r="IW279" s="267"/>
      <c r="IX279" s="267"/>
      <c r="IY279" s="267"/>
      <c r="IZ279" s="272"/>
      <c r="JA279" s="270"/>
      <c r="JB279" s="270"/>
      <c r="JC279" s="270"/>
      <c r="JD279" s="270"/>
      <c r="JE279" s="234"/>
      <c r="JF279" s="250"/>
      <c r="JG279" s="245"/>
      <c r="JH279" s="245"/>
      <c r="JI279" s="245"/>
      <c r="JJ279" s="245"/>
      <c r="JK279" s="245"/>
      <c r="JL279" s="245"/>
      <c r="JM279" s="245"/>
      <c r="JN279" s="245"/>
      <c r="JO279" s="245"/>
      <c r="JP279" s="245"/>
      <c r="JQ279" s="245"/>
      <c r="JR279" s="245"/>
      <c r="JS279" s="245"/>
      <c r="JT279" s="245"/>
      <c r="JU279" s="245"/>
      <c r="JV279" s="245"/>
      <c r="JW279" s="245"/>
      <c r="JX279" s="245"/>
      <c r="JY279" s="245"/>
      <c r="JZ279" s="245"/>
      <c r="KA279" s="245"/>
      <c r="KB279" s="245"/>
      <c r="KC279" s="245"/>
      <c r="KD279" s="245"/>
      <c r="KE279" s="245"/>
      <c r="KF279" s="245"/>
      <c r="KG279" s="245"/>
      <c r="KH279" s="245"/>
      <c r="KI279" s="245"/>
      <c r="KJ279" s="245"/>
      <c r="KK279" s="245"/>
      <c r="KL279" s="234"/>
      <c r="KN279" s="245"/>
      <c r="KO279" s="245"/>
      <c r="KP279" s="245"/>
      <c r="KQ279" s="245"/>
      <c r="KR279" s="245"/>
      <c r="KS279" s="245"/>
      <c r="KT279" s="245"/>
      <c r="KU279" s="245"/>
      <c r="KV279" s="245"/>
      <c r="KW279" s="245"/>
      <c r="KX279" s="245"/>
      <c r="KY279" s="245"/>
      <c r="KZ279" s="245"/>
      <c r="LA279" s="245"/>
      <c r="LB279" s="245"/>
      <c r="LC279" s="245"/>
      <c r="LD279" s="245"/>
      <c r="LE279" s="245"/>
      <c r="LF279" s="245"/>
      <c r="LG279" s="245"/>
      <c r="LH279" s="245"/>
      <c r="LI279" s="245"/>
      <c r="LJ279" s="245"/>
      <c r="LK279" s="245"/>
      <c r="LL279" s="245"/>
      <c r="LM279" s="245"/>
      <c r="LN279" s="245"/>
      <c r="LO279" s="245"/>
      <c r="LP279" s="245"/>
      <c r="LQ279" s="245"/>
      <c r="LR279" s="245"/>
      <c r="QU279" s="235"/>
      <c r="QV279" s="235"/>
    </row>
    <row r="280" spans="1:464" s="223" customFormat="1" hidden="1" outlineLevel="1">
      <c r="A280" s="603">
        <f t="shared" si="1586"/>
        <v>268</v>
      </c>
      <c r="B280" s="373"/>
      <c r="C280" s="267"/>
      <c r="D280" s="270"/>
      <c r="E280" s="270"/>
      <c r="F280" s="270"/>
      <c r="G280" s="270"/>
      <c r="H280" s="267"/>
      <c r="I280" s="267"/>
      <c r="J280" s="267"/>
      <c r="K280" s="267"/>
      <c r="L280" s="267"/>
      <c r="M280" s="267"/>
      <c r="N280" s="267"/>
      <c r="O280" s="267"/>
      <c r="P280" s="267"/>
      <c r="Q280" s="267"/>
      <c r="R280" s="267"/>
      <c r="S280" s="267"/>
      <c r="T280" s="267"/>
      <c r="U280" s="267"/>
      <c r="V280" s="267"/>
      <c r="W280" s="267"/>
      <c r="X280" s="267"/>
      <c r="Y280" s="267"/>
      <c r="Z280" s="267"/>
      <c r="AA280" s="267"/>
      <c r="AB280" s="267"/>
      <c r="AC280" s="267"/>
      <c r="AD280" s="267"/>
      <c r="AE280" s="267"/>
      <c r="AF280" s="267"/>
      <c r="AG280" s="267"/>
      <c r="AJ280" s="277"/>
      <c r="AK280" s="272"/>
      <c r="AL280" s="272"/>
      <c r="AM280" s="272"/>
      <c r="AN280" s="272"/>
      <c r="AO280" s="272"/>
      <c r="AP280" s="272"/>
      <c r="AQ280" s="272"/>
      <c r="AR280" s="272"/>
      <c r="AS280" s="272"/>
      <c r="AT280" s="272"/>
      <c r="AU280" s="272"/>
      <c r="AV280" s="272"/>
      <c r="AW280" s="272"/>
      <c r="AX280" s="272"/>
      <c r="AY280" s="272"/>
      <c r="AZ280" s="272"/>
      <c r="BA280" s="272"/>
      <c r="BB280" s="277"/>
      <c r="BC280" s="270"/>
      <c r="BD280" s="267"/>
      <c r="BE280" s="267"/>
      <c r="BF280" s="267"/>
      <c r="BG280" s="267"/>
      <c r="BH280" s="267"/>
      <c r="BI280" s="267"/>
      <c r="BJ280" s="267"/>
      <c r="BM280" s="277"/>
      <c r="BN280" s="272"/>
      <c r="BO280" s="272"/>
      <c r="BP280" s="277"/>
      <c r="BQ280" s="270"/>
      <c r="BR280" s="267"/>
      <c r="BS280" s="267"/>
      <c r="BT280" s="267"/>
      <c r="BU280" s="267"/>
      <c r="BV280" s="267"/>
      <c r="BW280" s="267"/>
      <c r="BX280" s="267"/>
      <c r="BY280" s="267"/>
      <c r="BZ280" s="267"/>
      <c r="CA280" s="267"/>
      <c r="CB280" s="267"/>
      <c r="CC280" s="267"/>
      <c r="CD280" s="267"/>
      <c r="CE280" s="267"/>
      <c r="CF280" s="267"/>
      <c r="CG280" s="267"/>
      <c r="CH280" s="267"/>
      <c r="CI280" s="267"/>
      <c r="CJ280" s="267"/>
      <c r="CK280" s="267"/>
      <c r="CL280" s="267"/>
      <c r="CM280" s="267"/>
      <c r="CP280" s="277"/>
      <c r="CQ280" s="272"/>
      <c r="CR280" s="272"/>
      <c r="CS280" s="277"/>
      <c r="CT280" s="270"/>
      <c r="CU280" s="267"/>
      <c r="CV280" s="267"/>
      <c r="CW280" s="267"/>
      <c r="CX280" s="267"/>
      <c r="CY280" s="267"/>
      <c r="CZ280" s="267"/>
      <c r="DA280" s="267"/>
      <c r="DB280" s="267"/>
      <c r="DC280" s="267"/>
      <c r="DD280" s="267"/>
      <c r="DE280" s="267"/>
      <c r="DF280" s="267"/>
      <c r="DG280" s="267"/>
      <c r="DH280" s="267"/>
      <c r="DI280" s="267"/>
      <c r="DJ280" s="267"/>
      <c r="DK280" s="267"/>
      <c r="DL280" s="267"/>
      <c r="DM280" s="267"/>
      <c r="DN280" s="267"/>
      <c r="DO280" s="267"/>
      <c r="DP280" s="267"/>
      <c r="DS280" s="277"/>
      <c r="DT280" s="272"/>
      <c r="DU280" s="272"/>
      <c r="DV280" s="277"/>
      <c r="DW280" s="270"/>
      <c r="DX280" s="267"/>
      <c r="DY280" s="267"/>
      <c r="DZ280" s="267"/>
      <c r="EA280" s="267"/>
      <c r="EB280" s="267"/>
      <c r="EC280" s="267"/>
      <c r="ED280" s="267"/>
      <c r="EG280" s="277"/>
      <c r="EH280" s="277"/>
      <c r="EI280" s="277"/>
      <c r="EJ280" s="277"/>
      <c r="EK280" s="277"/>
      <c r="EL280" s="277"/>
      <c r="EM280" s="277"/>
      <c r="EN280" s="277"/>
      <c r="EO280" s="277"/>
      <c r="EP280" s="277"/>
      <c r="EQ280" s="277"/>
      <c r="ER280" s="277"/>
      <c r="ES280" s="277"/>
      <c r="ET280" s="277"/>
      <c r="EU280" s="277"/>
      <c r="EV280" s="277"/>
      <c r="EW280" s="272"/>
      <c r="EX280" s="272"/>
      <c r="EY280" s="277"/>
      <c r="EZ280" s="270"/>
      <c r="FA280" s="267"/>
      <c r="FB280" s="267"/>
      <c r="FC280" s="267"/>
      <c r="FD280" s="267"/>
      <c r="FE280" s="267"/>
      <c r="FF280" s="267"/>
      <c r="FG280" s="267"/>
      <c r="FJ280" s="277"/>
      <c r="FK280" s="272"/>
      <c r="FL280" s="272"/>
      <c r="FM280" s="277"/>
      <c r="FN280" s="270"/>
      <c r="FO280" s="270"/>
      <c r="FP280" s="270"/>
      <c r="FQ280" s="270"/>
      <c r="FR280" s="270"/>
      <c r="FS280" s="270"/>
      <c r="FT280" s="270"/>
      <c r="FU280" s="270"/>
      <c r="FV280" s="270"/>
      <c r="FW280" s="270"/>
      <c r="FX280" s="270"/>
      <c r="FY280" s="270"/>
      <c r="FZ280" s="270"/>
      <c r="GA280" s="270"/>
      <c r="GB280" s="270"/>
      <c r="GC280" s="270"/>
      <c r="GD280" s="267"/>
      <c r="GE280" s="267"/>
      <c r="GF280" s="267"/>
      <c r="GG280" s="267"/>
      <c r="GH280" s="267"/>
      <c r="GI280" s="267"/>
      <c r="GJ280" s="267"/>
      <c r="GM280" s="277"/>
      <c r="GN280" s="272"/>
      <c r="GO280" s="272"/>
      <c r="GP280" s="277"/>
      <c r="GQ280" s="270"/>
      <c r="GR280" s="267"/>
      <c r="GS280" s="267"/>
      <c r="GT280" s="267"/>
      <c r="GU280" s="267"/>
      <c r="GV280" s="267"/>
      <c r="GW280" s="267"/>
      <c r="GX280" s="267"/>
      <c r="GY280" s="267"/>
      <c r="GZ280" s="267"/>
      <c r="HA280" s="267"/>
      <c r="HB280" s="267"/>
      <c r="HC280" s="267"/>
      <c r="HD280" s="267"/>
      <c r="HE280" s="267"/>
      <c r="HF280" s="267"/>
      <c r="HG280" s="267"/>
      <c r="HH280" s="267"/>
      <c r="HI280" s="267"/>
      <c r="HJ280" s="267"/>
      <c r="HK280" s="267"/>
      <c r="HL280" s="267"/>
      <c r="HM280" s="267"/>
      <c r="HP280" s="277"/>
      <c r="HQ280" s="272"/>
      <c r="HR280" s="272"/>
      <c r="HS280" s="277"/>
      <c r="HT280" s="270"/>
      <c r="HU280" s="267"/>
      <c r="HV280" s="267"/>
      <c r="HW280" s="267"/>
      <c r="HX280" s="267"/>
      <c r="HY280" s="267"/>
      <c r="HZ280" s="267"/>
      <c r="IA280" s="267"/>
      <c r="IC280" s="267"/>
      <c r="ID280" s="267"/>
      <c r="IE280" s="267"/>
      <c r="IF280" s="267"/>
      <c r="IG280" s="267"/>
      <c r="IH280" s="267"/>
      <c r="II280" s="267"/>
      <c r="IJ280" s="267"/>
      <c r="IK280" s="267"/>
      <c r="IL280" s="267"/>
      <c r="IM280" s="267"/>
      <c r="IN280" s="267"/>
      <c r="IO280" s="267"/>
      <c r="IP280" s="267"/>
      <c r="IQ280" s="267"/>
      <c r="IR280" s="267"/>
      <c r="IS280" s="267"/>
      <c r="IT280" s="267"/>
      <c r="IU280" s="267"/>
      <c r="IV280" s="267"/>
      <c r="IW280" s="267"/>
      <c r="IX280" s="267"/>
      <c r="IY280" s="267"/>
      <c r="IZ280" s="272"/>
      <c r="JA280" s="270"/>
      <c r="JB280" s="270"/>
      <c r="JC280" s="270"/>
      <c r="JD280" s="270"/>
      <c r="JE280" s="234"/>
      <c r="JF280" s="250"/>
      <c r="JG280" s="245"/>
      <c r="JH280" s="245"/>
      <c r="JI280" s="245"/>
      <c r="JJ280" s="245"/>
      <c r="JK280" s="245"/>
      <c r="JL280" s="245"/>
      <c r="JM280" s="245"/>
      <c r="JN280" s="245"/>
      <c r="JO280" s="245"/>
      <c r="JP280" s="245"/>
      <c r="JQ280" s="245"/>
      <c r="JR280" s="245"/>
      <c r="JS280" s="245"/>
      <c r="JT280" s="245"/>
      <c r="JU280" s="245"/>
      <c r="JV280" s="245"/>
      <c r="JW280" s="245"/>
      <c r="JX280" s="245"/>
      <c r="JY280" s="245"/>
      <c r="JZ280" s="245"/>
      <c r="KA280" s="245"/>
      <c r="KB280" s="245"/>
      <c r="KC280" s="245"/>
      <c r="KD280" s="245"/>
      <c r="KE280" s="245"/>
      <c r="KF280" s="245"/>
      <c r="KG280" s="245"/>
      <c r="KH280" s="245"/>
      <c r="KI280" s="245"/>
      <c r="KJ280" s="245"/>
      <c r="KK280" s="245"/>
      <c r="KL280" s="234"/>
      <c r="KN280" s="245"/>
      <c r="KO280" s="245"/>
      <c r="KP280" s="245"/>
      <c r="KQ280" s="245"/>
      <c r="KR280" s="245"/>
      <c r="KS280" s="245"/>
      <c r="KT280" s="245"/>
      <c r="KU280" s="245"/>
      <c r="KV280" s="245"/>
      <c r="KW280" s="245"/>
      <c r="KX280" s="245"/>
      <c r="KY280" s="245"/>
      <c r="KZ280" s="245"/>
      <c r="LA280" s="245"/>
      <c r="LB280" s="245"/>
      <c r="LC280" s="245"/>
      <c r="LD280" s="245"/>
      <c r="LE280" s="245"/>
      <c r="LF280" s="245"/>
      <c r="LG280" s="245"/>
      <c r="LH280" s="245"/>
      <c r="LI280" s="245"/>
      <c r="LJ280" s="245"/>
      <c r="LK280" s="245"/>
      <c r="LL280" s="245"/>
      <c r="LM280" s="245"/>
      <c r="LN280" s="245"/>
      <c r="LO280" s="245"/>
      <c r="LP280" s="245"/>
      <c r="LQ280" s="245"/>
      <c r="LR280" s="245"/>
      <c r="QU280" s="235"/>
      <c r="QV280" s="235"/>
    </row>
    <row r="281" spans="1:464" s="223" customFormat="1" hidden="1" outlineLevel="1">
      <c r="A281" s="603">
        <f t="shared" si="1586"/>
        <v>269</v>
      </c>
      <c r="B281" s="373"/>
      <c r="C281" s="267"/>
      <c r="D281" s="270"/>
      <c r="E281" s="270"/>
      <c r="F281" s="270"/>
      <c r="G281" s="270"/>
      <c r="H281" s="267"/>
      <c r="I281" s="267"/>
      <c r="J281" s="267"/>
      <c r="K281" s="267"/>
      <c r="L281" s="267"/>
      <c r="M281" s="267"/>
      <c r="N281" s="267"/>
      <c r="O281" s="267"/>
      <c r="P281" s="267"/>
      <c r="Q281" s="267"/>
      <c r="R281" s="267"/>
      <c r="S281" s="267"/>
      <c r="T281" s="267"/>
      <c r="U281" s="267"/>
      <c r="V281" s="267"/>
      <c r="W281" s="267"/>
      <c r="X281" s="267"/>
      <c r="Y281" s="267"/>
      <c r="Z281" s="267"/>
      <c r="AA281" s="267"/>
      <c r="AB281" s="267"/>
      <c r="AC281" s="267"/>
      <c r="AD281" s="267"/>
      <c r="AE281" s="267"/>
      <c r="AF281" s="267"/>
      <c r="AG281" s="267"/>
      <c r="AJ281" s="314"/>
      <c r="AK281" s="272"/>
      <c r="AL281" s="272"/>
      <c r="AM281" s="272"/>
      <c r="AN281" s="272"/>
      <c r="AO281" s="272"/>
      <c r="AP281" s="272"/>
      <c r="AQ281" s="272"/>
      <c r="AR281" s="272"/>
      <c r="AS281" s="272"/>
      <c r="AT281" s="272"/>
      <c r="AU281" s="272"/>
      <c r="AV281" s="272"/>
      <c r="AW281" s="272"/>
      <c r="AX281" s="272"/>
      <c r="AY281" s="272"/>
      <c r="AZ281" s="272"/>
      <c r="BA281" s="272"/>
      <c r="BB281" s="314"/>
      <c r="BC281" s="270"/>
      <c r="BD281" s="267"/>
      <c r="BE281" s="267"/>
      <c r="BF281" s="267"/>
      <c r="BG281" s="267"/>
      <c r="BH281" s="267"/>
      <c r="BI281" s="267"/>
      <c r="BJ281" s="267"/>
      <c r="BM281" s="314"/>
      <c r="BN281" s="272"/>
      <c r="BO281" s="272"/>
      <c r="BP281" s="314"/>
      <c r="BQ281" s="270"/>
      <c r="BR281" s="267"/>
      <c r="BS281" s="267"/>
      <c r="BT281" s="267"/>
      <c r="BU281" s="267"/>
      <c r="BV281" s="267"/>
      <c r="BW281" s="267"/>
      <c r="BX281" s="267"/>
      <c r="BY281" s="267"/>
      <c r="BZ281" s="267"/>
      <c r="CA281" s="267"/>
      <c r="CB281" s="267"/>
      <c r="CC281" s="267"/>
      <c r="CD281" s="267"/>
      <c r="CE281" s="267"/>
      <c r="CF281" s="267"/>
      <c r="CG281" s="267"/>
      <c r="CH281" s="267"/>
      <c r="CI281" s="267"/>
      <c r="CJ281" s="267"/>
      <c r="CK281" s="267"/>
      <c r="CL281" s="267"/>
      <c r="CM281" s="267"/>
      <c r="CP281" s="314"/>
      <c r="CQ281" s="272"/>
      <c r="CR281" s="272"/>
      <c r="CS281" s="314"/>
      <c r="CT281" s="270"/>
      <c r="CU281" s="267"/>
      <c r="CV281" s="267"/>
      <c r="CW281" s="267"/>
      <c r="CX281" s="267"/>
      <c r="CY281" s="267"/>
      <c r="CZ281" s="267"/>
      <c r="DA281" s="267"/>
      <c r="DB281" s="267"/>
      <c r="DC281" s="267"/>
      <c r="DD281" s="267"/>
      <c r="DE281" s="267"/>
      <c r="DF281" s="267"/>
      <c r="DG281" s="267"/>
      <c r="DH281" s="267"/>
      <c r="DI281" s="267"/>
      <c r="DJ281" s="267"/>
      <c r="DK281" s="267"/>
      <c r="DL281" s="267"/>
      <c r="DM281" s="267"/>
      <c r="DN281" s="267"/>
      <c r="DO281" s="267"/>
      <c r="DP281" s="267"/>
      <c r="DS281" s="314"/>
      <c r="DT281" s="272"/>
      <c r="DU281" s="272"/>
      <c r="DV281" s="314"/>
      <c r="DW281" s="270"/>
      <c r="DX281" s="267"/>
      <c r="DY281" s="267"/>
      <c r="DZ281" s="267"/>
      <c r="EA281" s="267"/>
      <c r="EB281" s="267"/>
      <c r="EC281" s="267"/>
      <c r="ED281" s="267"/>
      <c r="EG281" s="314"/>
      <c r="EH281" s="314"/>
      <c r="EI281" s="314"/>
      <c r="EJ281" s="314"/>
      <c r="EK281" s="314"/>
      <c r="EL281" s="314"/>
      <c r="EM281" s="314"/>
      <c r="EN281" s="314"/>
      <c r="EO281" s="314"/>
      <c r="EP281" s="314"/>
      <c r="EQ281" s="314"/>
      <c r="ER281" s="314"/>
      <c r="ES281" s="314"/>
      <c r="ET281" s="314"/>
      <c r="EU281" s="314"/>
      <c r="EV281" s="314"/>
      <c r="EW281" s="272"/>
      <c r="EX281" s="272"/>
      <c r="EY281" s="314"/>
      <c r="EZ281" s="270"/>
      <c r="FA281" s="267"/>
      <c r="FB281" s="267"/>
      <c r="FC281" s="267"/>
      <c r="FD281" s="267"/>
      <c r="FE281" s="267"/>
      <c r="FF281" s="267"/>
      <c r="FG281" s="267"/>
      <c r="FJ281" s="314"/>
      <c r="FK281" s="272"/>
      <c r="FL281" s="272"/>
      <c r="FM281" s="314"/>
      <c r="FN281" s="270"/>
      <c r="FO281" s="270"/>
      <c r="FP281" s="270"/>
      <c r="FQ281" s="270"/>
      <c r="FR281" s="270"/>
      <c r="FS281" s="270"/>
      <c r="FT281" s="270"/>
      <c r="FU281" s="270"/>
      <c r="FV281" s="270"/>
      <c r="FW281" s="270"/>
      <c r="FX281" s="270"/>
      <c r="FY281" s="270"/>
      <c r="FZ281" s="270"/>
      <c r="GA281" s="270"/>
      <c r="GB281" s="270"/>
      <c r="GC281" s="270"/>
      <c r="GD281" s="267"/>
      <c r="GE281" s="267"/>
      <c r="GF281" s="267"/>
      <c r="GG281" s="267"/>
      <c r="GH281" s="267"/>
      <c r="GI281" s="267"/>
      <c r="GJ281" s="267"/>
      <c r="GM281" s="314"/>
      <c r="GN281" s="272"/>
      <c r="GO281" s="272"/>
      <c r="GP281" s="314"/>
      <c r="GQ281" s="270"/>
      <c r="GR281" s="267"/>
      <c r="GS281" s="267"/>
      <c r="GT281" s="267"/>
      <c r="GU281" s="267"/>
      <c r="GV281" s="267"/>
      <c r="GW281" s="267"/>
      <c r="GX281" s="267"/>
      <c r="GY281" s="267"/>
      <c r="GZ281" s="267"/>
      <c r="HA281" s="267"/>
      <c r="HB281" s="267"/>
      <c r="HC281" s="267"/>
      <c r="HD281" s="267"/>
      <c r="HE281" s="267"/>
      <c r="HF281" s="267"/>
      <c r="HG281" s="267"/>
      <c r="HH281" s="267"/>
      <c r="HI281" s="267"/>
      <c r="HJ281" s="267"/>
      <c r="HK281" s="267"/>
      <c r="HL281" s="267"/>
      <c r="HM281" s="267"/>
      <c r="HP281" s="314"/>
      <c r="HQ281" s="272"/>
      <c r="HR281" s="272"/>
      <c r="HS281" s="314"/>
      <c r="HT281" s="270"/>
      <c r="HU281" s="267"/>
      <c r="HV281" s="267"/>
      <c r="HW281" s="267"/>
      <c r="HX281" s="267"/>
      <c r="HY281" s="267"/>
      <c r="HZ281" s="267"/>
      <c r="IA281" s="267"/>
      <c r="IC281" s="267"/>
      <c r="ID281" s="267"/>
      <c r="IE281" s="267"/>
      <c r="IF281" s="267"/>
      <c r="IG281" s="267"/>
      <c r="IH281" s="267"/>
      <c r="II281" s="267"/>
      <c r="IJ281" s="267"/>
      <c r="IK281" s="267"/>
      <c r="IL281" s="267"/>
      <c r="IM281" s="267"/>
      <c r="IN281" s="267"/>
      <c r="IO281" s="267"/>
      <c r="IP281" s="267"/>
      <c r="IQ281" s="267"/>
      <c r="IR281" s="267"/>
      <c r="IS281" s="267"/>
      <c r="IT281" s="267"/>
      <c r="IU281" s="267"/>
      <c r="IV281" s="267"/>
      <c r="IW281" s="267"/>
      <c r="IX281" s="267"/>
      <c r="IY281" s="267"/>
      <c r="IZ281" s="272"/>
      <c r="JA281" s="270"/>
      <c r="JB281" s="270"/>
      <c r="JC281" s="270"/>
      <c r="JD281" s="270"/>
      <c r="JE281" s="234"/>
      <c r="JF281" s="250"/>
      <c r="JG281" s="245"/>
      <c r="JH281" s="245"/>
      <c r="JI281" s="245"/>
      <c r="JJ281" s="245"/>
      <c r="JK281" s="245"/>
      <c r="JL281" s="245"/>
      <c r="JM281" s="245"/>
      <c r="JN281" s="245"/>
      <c r="JO281" s="245"/>
      <c r="JP281" s="245"/>
      <c r="JQ281" s="245"/>
      <c r="JR281" s="245"/>
      <c r="JS281" s="245"/>
      <c r="JT281" s="245"/>
      <c r="JU281" s="245"/>
      <c r="JV281" s="245"/>
      <c r="JW281" s="245"/>
      <c r="JX281" s="245"/>
      <c r="JY281" s="245"/>
      <c r="JZ281" s="245"/>
      <c r="KA281" s="245"/>
      <c r="KB281" s="245"/>
      <c r="KC281" s="245"/>
      <c r="KD281" s="245"/>
      <c r="KE281" s="245"/>
      <c r="KF281" s="245"/>
      <c r="KG281" s="245"/>
      <c r="KH281" s="245"/>
      <c r="KI281" s="245"/>
      <c r="KJ281" s="245"/>
      <c r="KK281" s="245"/>
      <c r="KL281" s="234"/>
      <c r="KN281" s="245"/>
      <c r="KO281" s="245"/>
      <c r="KP281" s="245"/>
      <c r="KQ281" s="245"/>
      <c r="KR281" s="245"/>
      <c r="KS281" s="245"/>
      <c r="KT281" s="245"/>
      <c r="KU281" s="245"/>
      <c r="KV281" s="245"/>
      <c r="KW281" s="245"/>
      <c r="KX281" s="245"/>
      <c r="KY281" s="245"/>
      <c r="KZ281" s="245"/>
      <c r="LA281" s="245"/>
      <c r="LB281" s="245"/>
      <c r="LC281" s="245"/>
      <c r="LD281" s="245"/>
      <c r="LE281" s="245"/>
      <c r="LF281" s="245"/>
      <c r="LG281" s="245"/>
      <c r="LH281" s="245"/>
      <c r="LI281" s="245"/>
      <c r="LJ281" s="245"/>
      <c r="LK281" s="245"/>
      <c r="LL281" s="245"/>
      <c r="LM281" s="245"/>
      <c r="LN281" s="245"/>
      <c r="LO281" s="245"/>
      <c r="LP281" s="245"/>
      <c r="LQ281" s="245"/>
      <c r="LR281" s="245"/>
      <c r="QU281" s="235"/>
      <c r="QV281" s="235"/>
    </row>
    <row r="282" spans="1:464" s="223" customFormat="1" hidden="1" outlineLevel="1">
      <c r="A282" s="603">
        <f t="shared" si="1586"/>
        <v>270</v>
      </c>
      <c r="B282" s="373"/>
      <c r="C282" s="267"/>
      <c r="D282" s="270"/>
      <c r="E282" s="270"/>
      <c r="F282" s="270"/>
      <c r="G282" s="270"/>
      <c r="H282" s="267"/>
      <c r="I282" s="267"/>
      <c r="J282" s="267"/>
      <c r="K282" s="267"/>
      <c r="L282" s="267"/>
      <c r="M282" s="267"/>
      <c r="N282" s="267"/>
      <c r="O282" s="267"/>
      <c r="P282" s="267"/>
      <c r="Q282" s="267"/>
      <c r="R282" s="267"/>
      <c r="S282" s="267"/>
      <c r="T282" s="267"/>
      <c r="U282" s="267"/>
      <c r="V282" s="267"/>
      <c r="W282" s="267"/>
      <c r="X282" s="267"/>
      <c r="Y282" s="267"/>
      <c r="Z282" s="267"/>
      <c r="AA282" s="267"/>
      <c r="AB282" s="267"/>
      <c r="AC282" s="267"/>
      <c r="AD282" s="267"/>
      <c r="AE282" s="267"/>
      <c r="AF282" s="267"/>
      <c r="AG282" s="267"/>
      <c r="AJ282" s="270"/>
      <c r="AK282" s="272"/>
      <c r="AL282" s="272"/>
      <c r="AM282" s="272"/>
      <c r="AN282" s="272"/>
      <c r="AO282" s="272"/>
      <c r="AP282" s="272"/>
      <c r="AQ282" s="272"/>
      <c r="AR282" s="272"/>
      <c r="AS282" s="272"/>
      <c r="AT282" s="272"/>
      <c r="AU282" s="272"/>
      <c r="AV282" s="272"/>
      <c r="AW282" s="272"/>
      <c r="AX282" s="272"/>
      <c r="AY282" s="272"/>
      <c r="AZ282" s="272"/>
      <c r="BA282" s="272"/>
      <c r="BB282" s="270"/>
      <c r="BC282" s="270"/>
      <c r="BD282" s="267"/>
      <c r="BE282" s="267"/>
      <c r="BF282" s="267"/>
      <c r="BG282" s="267"/>
      <c r="BH282" s="267"/>
      <c r="BI282" s="267"/>
      <c r="BJ282" s="267"/>
      <c r="BM282" s="270"/>
      <c r="BN282" s="272"/>
      <c r="BO282" s="272"/>
      <c r="BP282" s="270"/>
      <c r="BQ282" s="270"/>
      <c r="BR282" s="267"/>
      <c r="BS282" s="267"/>
      <c r="BT282" s="267"/>
      <c r="BU282" s="267"/>
      <c r="BV282" s="267"/>
      <c r="BW282" s="267"/>
      <c r="BX282" s="267"/>
      <c r="BY282" s="267"/>
      <c r="BZ282" s="267"/>
      <c r="CA282" s="267"/>
      <c r="CB282" s="267"/>
      <c r="CC282" s="267"/>
      <c r="CD282" s="267"/>
      <c r="CE282" s="267"/>
      <c r="CF282" s="267"/>
      <c r="CG282" s="267"/>
      <c r="CH282" s="267"/>
      <c r="CI282" s="267"/>
      <c r="CJ282" s="267"/>
      <c r="CK282" s="267"/>
      <c r="CL282" s="267"/>
      <c r="CM282" s="267"/>
      <c r="CP282" s="270"/>
      <c r="CQ282" s="272"/>
      <c r="CR282" s="272"/>
      <c r="CS282" s="270"/>
      <c r="CT282" s="270"/>
      <c r="CU282" s="267"/>
      <c r="CV282" s="267"/>
      <c r="CW282" s="267"/>
      <c r="CX282" s="267"/>
      <c r="CY282" s="267"/>
      <c r="CZ282" s="267"/>
      <c r="DA282" s="267"/>
      <c r="DB282" s="267"/>
      <c r="DC282" s="267"/>
      <c r="DD282" s="267"/>
      <c r="DE282" s="267"/>
      <c r="DF282" s="267"/>
      <c r="DG282" s="267"/>
      <c r="DH282" s="267"/>
      <c r="DI282" s="267"/>
      <c r="DJ282" s="267"/>
      <c r="DK282" s="267"/>
      <c r="DL282" s="267"/>
      <c r="DM282" s="267"/>
      <c r="DN282" s="267"/>
      <c r="DO282" s="267"/>
      <c r="DP282" s="267"/>
      <c r="DS282" s="270"/>
      <c r="DT282" s="272"/>
      <c r="DU282" s="272"/>
      <c r="DV282" s="270"/>
      <c r="DW282" s="270"/>
      <c r="DX282" s="267"/>
      <c r="DY282" s="267"/>
      <c r="DZ282" s="267"/>
      <c r="EA282" s="267"/>
      <c r="EB282" s="267"/>
      <c r="EC282" s="267"/>
      <c r="ED282" s="267"/>
      <c r="EG282" s="270"/>
      <c r="EH282" s="270"/>
      <c r="EI282" s="270"/>
      <c r="EJ282" s="270"/>
      <c r="EK282" s="270"/>
      <c r="EL282" s="270"/>
      <c r="EM282" s="270"/>
      <c r="EN282" s="270"/>
      <c r="EO282" s="270"/>
      <c r="EP282" s="270"/>
      <c r="EQ282" s="270"/>
      <c r="ER282" s="270"/>
      <c r="ES282" s="270"/>
      <c r="ET282" s="270"/>
      <c r="EU282" s="270"/>
      <c r="EV282" s="270"/>
      <c r="EW282" s="272"/>
      <c r="EX282" s="272"/>
      <c r="EY282" s="270"/>
      <c r="EZ282" s="270"/>
      <c r="FA282" s="267"/>
      <c r="FB282" s="267"/>
      <c r="FC282" s="267"/>
      <c r="FD282" s="267"/>
      <c r="FE282" s="267"/>
      <c r="FF282" s="267"/>
      <c r="FG282" s="267"/>
      <c r="FJ282" s="270"/>
      <c r="FK282" s="272"/>
      <c r="FL282" s="272"/>
      <c r="FM282" s="270"/>
      <c r="FN282" s="270"/>
      <c r="FO282" s="270"/>
      <c r="FP282" s="270"/>
      <c r="FQ282" s="270"/>
      <c r="FR282" s="270"/>
      <c r="FS282" s="270"/>
      <c r="FT282" s="270"/>
      <c r="FU282" s="270"/>
      <c r="FV282" s="270"/>
      <c r="FW282" s="270"/>
      <c r="FX282" s="270"/>
      <c r="FY282" s="270"/>
      <c r="FZ282" s="270"/>
      <c r="GA282" s="270"/>
      <c r="GB282" s="270"/>
      <c r="GC282" s="270"/>
      <c r="GD282" s="267"/>
      <c r="GE282" s="267"/>
      <c r="GF282" s="267"/>
      <c r="GG282" s="267"/>
      <c r="GH282" s="267"/>
      <c r="GI282" s="267"/>
      <c r="GJ282" s="267"/>
      <c r="GM282" s="270"/>
      <c r="GN282" s="272"/>
      <c r="GO282" s="272"/>
      <c r="GP282" s="270"/>
      <c r="GQ282" s="270"/>
      <c r="GR282" s="267"/>
      <c r="GS282" s="267"/>
      <c r="GT282" s="267"/>
      <c r="GU282" s="267"/>
      <c r="GV282" s="267"/>
      <c r="GW282" s="267"/>
      <c r="GX282" s="267"/>
      <c r="GY282" s="267"/>
      <c r="GZ282" s="267"/>
      <c r="HA282" s="267"/>
      <c r="HB282" s="267"/>
      <c r="HC282" s="267"/>
      <c r="HD282" s="267"/>
      <c r="HE282" s="267"/>
      <c r="HF282" s="267"/>
      <c r="HG282" s="267"/>
      <c r="HH282" s="267"/>
      <c r="HI282" s="267"/>
      <c r="HJ282" s="267"/>
      <c r="HK282" s="267"/>
      <c r="HL282" s="267"/>
      <c r="HM282" s="267"/>
      <c r="HP282" s="270"/>
      <c r="HQ282" s="272"/>
      <c r="HR282" s="272"/>
      <c r="HS282" s="270"/>
      <c r="HT282" s="270"/>
      <c r="HU282" s="267"/>
      <c r="HV282" s="267"/>
      <c r="HW282" s="267"/>
      <c r="HX282" s="267"/>
      <c r="HY282" s="267"/>
      <c r="HZ282" s="267"/>
      <c r="IA282" s="267"/>
      <c r="IC282" s="267"/>
      <c r="ID282" s="267"/>
      <c r="IE282" s="267"/>
      <c r="IF282" s="267"/>
      <c r="IG282" s="267"/>
      <c r="IH282" s="267"/>
      <c r="II282" s="267"/>
      <c r="IJ282" s="267"/>
      <c r="IK282" s="267"/>
      <c r="IL282" s="267"/>
      <c r="IM282" s="267"/>
      <c r="IN282" s="267"/>
      <c r="IO282" s="267"/>
      <c r="IP282" s="267"/>
      <c r="IQ282" s="267"/>
      <c r="IR282" s="267"/>
      <c r="IS282" s="267"/>
      <c r="IT282" s="267"/>
      <c r="IU282" s="267"/>
      <c r="IV282" s="267"/>
      <c r="IW282" s="267"/>
      <c r="IX282" s="267"/>
      <c r="IY282" s="267"/>
      <c r="IZ282" s="272"/>
      <c r="JA282" s="270"/>
      <c r="JB282" s="270"/>
      <c r="JC282" s="270"/>
      <c r="JD282" s="270"/>
      <c r="JE282" s="234"/>
      <c r="JF282" s="250"/>
      <c r="JG282" s="245"/>
      <c r="JH282" s="245"/>
      <c r="JI282" s="245"/>
      <c r="JJ282" s="245"/>
      <c r="JK282" s="245"/>
      <c r="JL282" s="245"/>
      <c r="JM282" s="245"/>
      <c r="JN282" s="245"/>
      <c r="JO282" s="245"/>
      <c r="JP282" s="245"/>
      <c r="JQ282" s="245"/>
      <c r="JR282" s="245"/>
      <c r="JS282" s="245"/>
      <c r="JT282" s="245"/>
      <c r="JU282" s="245"/>
      <c r="JV282" s="245"/>
      <c r="JW282" s="245"/>
      <c r="JX282" s="245"/>
      <c r="JY282" s="245"/>
      <c r="JZ282" s="245"/>
      <c r="KA282" s="245"/>
      <c r="KB282" s="245"/>
      <c r="KC282" s="245"/>
      <c r="KD282" s="245"/>
      <c r="KE282" s="245"/>
      <c r="KF282" s="245"/>
      <c r="KG282" s="245"/>
      <c r="KH282" s="245"/>
      <c r="KI282" s="245"/>
      <c r="KJ282" s="245"/>
      <c r="KK282" s="245"/>
      <c r="KL282" s="234"/>
      <c r="KN282" s="245"/>
      <c r="KO282" s="245"/>
      <c r="KP282" s="245"/>
      <c r="KQ282" s="245"/>
      <c r="KR282" s="245"/>
      <c r="KS282" s="245"/>
      <c r="KT282" s="245"/>
      <c r="KU282" s="245"/>
      <c r="KV282" s="245"/>
      <c r="KW282" s="245"/>
      <c r="KX282" s="245"/>
      <c r="KY282" s="245"/>
      <c r="KZ282" s="245"/>
      <c r="LA282" s="245"/>
      <c r="LB282" s="245"/>
      <c r="LC282" s="245"/>
      <c r="LD282" s="245"/>
      <c r="LE282" s="245"/>
      <c r="LF282" s="245"/>
      <c r="LG282" s="245"/>
      <c r="LH282" s="245"/>
      <c r="LI282" s="245"/>
      <c r="LJ282" s="245"/>
      <c r="LK282" s="245"/>
      <c r="LL282" s="245"/>
      <c r="LM282" s="245"/>
      <c r="LN282" s="245"/>
      <c r="LO282" s="245"/>
      <c r="LP282" s="245"/>
      <c r="LQ282" s="245"/>
      <c r="LR282" s="245"/>
      <c r="QU282" s="235"/>
      <c r="QV282" s="235"/>
    </row>
    <row r="283" spans="1:464" s="223" customFormat="1" hidden="1" outlineLevel="1">
      <c r="A283" s="603">
        <f t="shared" si="1586"/>
        <v>271</v>
      </c>
      <c r="B283" s="373"/>
      <c r="C283" s="267"/>
      <c r="D283" s="270"/>
      <c r="E283" s="270"/>
      <c r="F283" s="270"/>
      <c r="G283" s="270"/>
      <c r="H283" s="267"/>
      <c r="I283" s="267"/>
      <c r="J283" s="267"/>
      <c r="K283" s="267"/>
      <c r="L283" s="267"/>
      <c r="M283" s="267"/>
      <c r="N283" s="267"/>
      <c r="O283" s="267"/>
      <c r="P283" s="267"/>
      <c r="Q283" s="267"/>
      <c r="R283" s="267"/>
      <c r="S283" s="267"/>
      <c r="T283" s="267"/>
      <c r="U283" s="267"/>
      <c r="V283" s="267"/>
      <c r="W283" s="267"/>
      <c r="X283" s="267"/>
      <c r="Y283" s="267"/>
      <c r="Z283" s="267"/>
      <c r="AA283" s="267"/>
      <c r="AB283" s="267"/>
      <c r="AC283" s="267"/>
      <c r="AD283" s="267"/>
      <c r="AE283" s="267"/>
      <c r="AF283" s="267"/>
      <c r="AG283" s="267"/>
      <c r="AJ283" s="270"/>
      <c r="AK283" s="272"/>
      <c r="AL283" s="272"/>
      <c r="AM283" s="272"/>
      <c r="AN283" s="272"/>
      <c r="AO283" s="272"/>
      <c r="AP283" s="272"/>
      <c r="AQ283" s="272"/>
      <c r="AR283" s="272"/>
      <c r="AS283" s="272"/>
      <c r="AT283" s="272"/>
      <c r="AU283" s="272"/>
      <c r="AV283" s="272"/>
      <c r="AW283" s="272"/>
      <c r="AX283" s="272"/>
      <c r="AY283" s="272"/>
      <c r="AZ283" s="272"/>
      <c r="BA283" s="272"/>
      <c r="BB283" s="270"/>
      <c r="BC283" s="270"/>
      <c r="BD283" s="267"/>
      <c r="BE283" s="267"/>
      <c r="BF283" s="267"/>
      <c r="BG283" s="267"/>
      <c r="BH283" s="267"/>
      <c r="BI283" s="267"/>
      <c r="BJ283" s="267"/>
      <c r="BM283" s="270"/>
      <c r="BN283" s="272"/>
      <c r="BO283" s="272"/>
      <c r="BP283" s="270"/>
      <c r="BQ283" s="270"/>
      <c r="BR283" s="267"/>
      <c r="BS283" s="267"/>
      <c r="BT283" s="267"/>
      <c r="BU283" s="267"/>
      <c r="BV283" s="267"/>
      <c r="BW283" s="267"/>
      <c r="BX283" s="267"/>
      <c r="BY283" s="267"/>
      <c r="BZ283" s="267"/>
      <c r="CA283" s="267"/>
      <c r="CB283" s="267"/>
      <c r="CC283" s="267"/>
      <c r="CD283" s="267"/>
      <c r="CE283" s="267"/>
      <c r="CF283" s="267"/>
      <c r="CG283" s="267"/>
      <c r="CH283" s="267"/>
      <c r="CI283" s="267"/>
      <c r="CJ283" s="267"/>
      <c r="CK283" s="267"/>
      <c r="CL283" s="267"/>
      <c r="CM283" s="267"/>
      <c r="CP283" s="270"/>
      <c r="CQ283" s="272"/>
      <c r="CR283" s="272"/>
      <c r="CS283" s="270"/>
      <c r="CT283" s="270"/>
      <c r="CU283" s="267"/>
      <c r="CV283" s="267"/>
      <c r="CW283" s="267"/>
      <c r="CX283" s="267"/>
      <c r="CY283" s="267"/>
      <c r="CZ283" s="267"/>
      <c r="DA283" s="267"/>
      <c r="DB283" s="267"/>
      <c r="DC283" s="267"/>
      <c r="DD283" s="267"/>
      <c r="DE283" s="267"/>
      <c r="DF283" s="267"/>
      <c r="DG283" s="267"/>
      <c r="DH283" s="267"/>
      <c r="DI283" s="267"/>
      <c r="DJ283" s="267"/>
      <c r="DK283" s="267"/>
      <c r="DL283" s="267"/>
      <c r="DM283" s="267"/>
      <c r="DN283" s="267"/>
      <c r="DO283" s="267"/>
      <c r="DP283" s="267"/>
      <c r="DS283" s="270"/>
      <c r="DT283" s="272"/>
      <c r="DU283" s="272"/>
      <c r="DV283" s="270"/>
      <c r="DW283" s="270"/>
      <c r="DX283" s="267"/>
      <c r="DY283" s="267"/>
      <c r="DZ283" s="267"/>
      <c r="EA283" s="267"/>
      <c r="EB283" s="267"/>
      <c r="EC283" s="267"/>
      <c r="ED283" s="267"/>
      <c r="EG283" s="270"/>
      <c r="EH283" s="270"/>
      <c r="EI283" s="270"/>
      <c r="EJ283" s="270"/>
      <c r="EK283" s="270"/>
      <c r="EL283" s="270"/>
      <c r="EM283" s="270"/>
      <c r="EN283" s="270"/>
      <c r="EO283" s="270"/>
      <c r="EP283" s="270"/>
      <c r="EQ283" s="270"/>
      <c r="ER283" s="270"/>
      <c r="ES283" s="270"/>
      <c r="ET283" s="270"/>
      <c r="EU283" s="270"/>
      <c r="EV283" s="270"/>
      <c r="EW283" s="272"/>
      <c r="EX283" s="272"/>
      <c r="EY283" s="270"/>
      <c r="EZ283" s="270"/>
      <c r="FA283" s="267"/>
      <c r="FB283" s="267"/>
      <c r="FC283" s="267"/>
      <c r="FD283" s="267"/>
      <c r="FE283" s="267"/>
      <c r="FF283" s="267"/>
      <c r="FG283" s="267"/>
      <c r="FJ283" s="270"/>
      <c r="FK283" s="272"/>
      <c r="FL283" s="272"/>
      <c r="FM283" s="270"/>
      <c r="FN283" s="270"/>
      <c r="FO283" s="270"/>
      <c r="FP283" s="270"/>
      <c r="FQ283" s="270"/>
      <c r="FR283" s="270"/>
      <c r="FS283" s="270"/>
      <c r="FT283" s="270"/>
      <c r="FU283" s="270"/>
      <c r="FV283" s="270"/>
      <c r="FW283" s="270"/>
      <c r="FX283" s="270"/>
      <c r="FY283" s="270"/>
      <c r="FZ283" s="270"/>
      <c r="GA283" s="270"/>
      <c r="GB283" s="270"/>
      <c r="GC283" s="270"/>
      <c r="GD283" s="267"/>
      <c r="GE283" s="267"/>
      <c r="GF283" s="267"/>
      <c r="GG283" s="267"/>
      <c r="GH283" s="267"/>
      <c r="GI283" s="267"/>
      <c r="GJ283" s="267"/>
      <c r="GM283" s="270"/>
      <c r="GN283" s="272"/>
      <c r="GO283" s="272"/>
      <c r="GP283" s="270"/>
      <c r="GQ283" s="270"/>
      <c r="GR283" s="267"/>
      <c r="GS283" s="267"/>
      <c r="GT283" s="267"/>
      <c r="GU283" s="267"/>
      <c r="GV283" s="267"/>
      <c r="GW283" s="267"/>
      <c r="GX283" s="267"/>
      <c r="GY283" s="267"/>
      <c r="GZ283" s="267"/>
      <c r="HA283" s="267"/>
      <c r="HB283" s="267"/>
      <c r="HC283" s="267"/>
      <c r="HD283" s="267"/>
      <c r="HE283" s="267"/>
      <c r="HF283" s="267"/>
      <c r="HG283" s="267"/>
      <c r="HH283" s="267"/>
      <c r="HI283" s="267"/>
      <c r="HJ283" s="267"/>
      <c r="HK283" s="267"/>
      <c r="HL283" s="267"/>
      <c r="HM283" s="267"/>
      <c r="HP283" s="270"/>
      <c r="HQ283" s="272"/>
      <c r="HR283" s="272"/>
      <c r="HS283" s="270"/>
      <c r="HT283" s="270"/>
      <c r="HU283" s="267"/>
      <c r="HV283" s="267"/>
      <c r="HW283" s="267"/>
      <c r="HX283" s="267"/>
      <c r="HY283" s="267"/>
      <c r="HZ283" s="267"/>
      <c r="IA283" s="267"/>
      <c r="IC283" s="267"/>
      <c r="ID283" s="267"/>
      <c r="IE283" s="267"/>
      <c r="IF283" s="267"/>
      <c r="IG283" s="267"/>
      <c r="IH283" s="267"/>
      <c r="II283" s="267"/>
      <c r="IJ283" s="267"/>
      <c r="IK283" s="267"/>
      <c r="IL283" s="267"/>
      <c r="IM283" s="267"/>
      <c r="IN283" s="267"/>
      <c r="IO283" s="267"/>
      <c r="IP283" s="267"/>
      <c r="IQ283" s="267"/>
      <c r="IR283" s="267"/>
      <c r="IS283" s="267"/>
      <c r="IT283" s="267"/>
      <c r="IU283" s="267"/>
      <c r="IV283" s="267"/>
      <c r="IW283" s="267"/>
      <c r="IX283" s="267"/>
      <c r="IY283" s="267"/>
      <c r="IZ283" s="272"/>
      <c r="JA283" s="270"/>
      <c r="JB283" s="270"/>
      <c r="JC283" s="270"/>
      <c r="JD283" s="270"/>
      <c r="JE283" s="234"/>
      <c r="JF283" s="250"/>
      <c r="JG283" s="245"/>
      <c r="JH283" s="245"/>
      <c r="JI283" s="245"/>
      <c r="JJ283" s="245"/>
      <c r="JK283" s="245"/>
      <c r="JL283" s="245"/>
      <c r="JM283" s="245"/>
      <c r="JN283" s="245"/>
      <c r="JO283" s="245"/>
      <c r="JP283" s="245"/>
      <c r="JQ283" s="245"/>
      <c r="JR283" s="245"/>
      <c r="JS283" s="245"/>
      <c r="JT283" s="245"/>
      <c r="JU283" s="245"/>
      <c r="JV283" s="245"/>
      <c r="JW283" s="245"/>
      <c r="JX283" s="245"/>
      <c r="JY283" s="245"/>
      <c r="JZ283" s="245"/>
      <c r="KA283" s="245"/>
      <c r="KB283" s="245"/>
      <c r="KC283" s="245"/>
      <c r="KD283" s="245"/>
      <c r="KE283" s="245"/>
      <c r="KF283" s="245"/>
      <c r="KG283" s="245"/>
      <c r="KH283" s="245"/>
      <c r="KI283" s="245"/>
      <c r="KJ283" s="245"/>
      <c r="KK283" s="245"/>
      <c r="KL283" s="234"/>
      <c r="KN283" s="245"/>
      <c r="KO283" s="245"/>
      <c r="KP283" s="245"/>
      <c r="KQ283" s="245"/>
      <c r="KR283" s="245"/>
      <c r="KS283" s="245"/>
      <c r="KT283" s="245"/>
      <c r="KU283" s="245"/>
      <c r="KV283" s="245"/>
      <c r="KW283" s="245"/>
      <c r="KX283" s="245"/>
      <c r="KY283" s="245"/>
      <c r="KZ283" s="245"/>
      <c r="LA283" s="245"/>
      <c r="LB283" s="245"/>
      <c r="LC283" s="245"/>
      <c r="LD283" s="245"/>
      <c r="LE283" s="245"/>
      <c r="LF283" s="245"/>
      <c r="LG283" s="245"/>
      <c r="LH283" s="245"/>
      <c r="LI283" s="245"/>
      <c r="LJ283" s="245"/>
      <c r="LK283" s="245"/>
      <c r="LL283" s="245"/>
      <c r="LM283" s="245"/>
      <c r="LN283" s="245"/>
      <c r="LO283" s="245"/>
      <c r="LP283" s="245"/>
      <c r="LQ283" s="245"/>
      <c r="LR283" s="245"/>
      <c r="QU283" s="235"/>
      <c r="QV283" s="235"/>
    </row>
    <row r="284" spans="1:464" s="223" customFormat="1" hidden="1" outlineLevel="1">
      <c r="A284" s="603">
        <f t="shared" si="1586"/>
        <v>272</v>
      </c>
      <c r="B284" s="373"/>
      <c r="C284" s="267"/>
      <c r="D284" s="270"/>
      <c r="E284" s="270"/>
      <c r="F284" s="270"/>
      <c r="G284" s="270"/>
      <c r="H284" s="267"/>
      <c r="I284" s="267"/>
      <c r="J284" s="267"/>
      <c r="K284" s="267"/>
      <c r="L284" s="267"/>
      <c r="M284" s="267"/>
      <c r="N284" s="267"/>
      <c r="O284" s="267"/>
      <c r="P284" s="267"/>
      <c r="Q284" s="267"/>
      <c r="R284" s="267"/>
      <c r="S284" s="267"/>
      <c r="T284" s="267"/>
      <c r="U284" s="267"/>
      <c r="V284" s="267"/>
      <c r="W284" s="267"/>
      <c r="X284" s="267"/>
      <c r="Y284" s="267"/>
      <c r="Z284" s="267"/>
      <c r="AA284" s="267"/>
      <c r="AB284" s="267"/>
      <c r="AC284" s="267"/>
      <c r="AD284" s="267"/>
      <c r="AE284" s="267"/>
      <c r="AF284" s="267"/>
      <c r="AG284" s="267"/>
      <c r="AJ284" s="269"/>
      <c r="AK284" s="272"/>
      <c r="AL284" s="272"/>
      <c r="AM284" s="272"/>
      <c r="AN284" s="272"/>
      <c r="AO284" s="272"/>
      <c r="AP284" s="272"/>
      <c r="AQ284" s="272"/>
      <c r="AR284" s="272"/>
      <c r="AS284" s="272"/>
      <c r="AT284" s="272"/>
      <c r="AU284" s="272"/>
      <c r="AV284" s="272"/>
      <c r="AW284" s="272"/>
      <c r="AX284" s="272"/>
      <c r="AY284" s="272"/>
      <c r="AZ284" s="272"/>
      <c r="BA284" s="272"/>
      <c r="BB284" s="269"/>
      <c r="BC284" s="270"/>
      <c r="BD284" s="267"/>
      <c r="BE284" s="267"/>
      <c r="BF284" s="267"/>
      <c r="BG284" s="267"/>
      <c r="BH284" s="267"/>
      <c r="BI284" s="267"/>
      <c r="BJ284" s="267"/>
      <c r="BM284" s="269"/>
      <c r="BN284" s="272"/>
      <c r="BO284" s="272"/>
      <c r="BP284" s="269"/>
      <c r="BQ284" s="270"/>
      <c r="BR284" s="267"/>
      <c r="BS284" s="267"/>
      <c r="BT284" s="267"/>
      <c r="BU284" s="267"/>
      <c r="BV284" s="267"/>
      <c r="BW284" s="267"/>
      <c r="BX284" s="267"/>
      <c r="BY284" s="267"/>
      <c r="BZ284" s="267"/>
      <c r="CA284" s="267"/>
      <c r="CB284" s="267"/>
      <c r="CC284" s="267"/>
      <c r="CD284" s="267"/>
      <c r="CE284" s="267"/>
      <c r="CF284" s="267"/>
      <c r="CG284" s="267"/>
      <c r="CH284" s="267"/>
      <c r="CI284" s="267"/>
      <c r="CJ284" s="267"/>
      <c r="CK284" s="267"/>
      <c r="CL284" s="267"/>
      <c r="CM284" s="267"/>
      <c r="CP284" s="269"/>
      <c r="CQ284" s="272"/>
      <c r="CR284" s="272"/>
      <c r="CS284" s="269"/>
      <c r="CT284" s="270"/>
      <c r="CU284" s="267"/>
      <c r="CV284" s="267"/>
      <c r="CW284" s="267"/>
      <c r="CX284" s="267"/>
      <c r="CY284" s="267"/>
      <c r="CZ284" s="267"/>
      <c r="DA284" s="267"/>
      <c r="DB284" s="267"/>
      <c r="DC284" s="267"/>
      <c r="DD284" s="267"/>
      <c r="DE284" s="267"/>
      <c r="DF284" s="267"/>
      <c r="DG284" s="267"/>
      <c r="DH284" s="267"/>
      <c r="DI284" s="267"/>
      <c r="DJ284" s="267"/>
      <c r="DK284" s="267"/>
      <c r="DL284" s="267"/>
      <c r="DM284" s="267"/>
      <c r="DN284" s="267"/>
      <c r="DO284" s="267"/>
      <c r="DP284" s="267"/>
      <c r="DS284" s="269"/>
      <c r="DT284" s="272"/>
      <c r="DU284" s="272"/>
      <c r="DV284" s="269"/>
      <c r="DW284" s="270"/>
      <c r="DX284" s="267"/>
      <c r="DY284" s="267"/>
      <c r="DZ284" s="267"/>
      <c r="EA284" s="267"/>
      <c r="EB284" s="267"/>
      <c r="EC284" s="267"/>
      <c r="ED284" s="267"/>
      <c r="EG284" s="269"/>
      <c r="EH284" s="269"/>
      <c r="EI284" s="269"/>
      <c r="EJ284" s="269"/>
      <c r="EK284" s="269"/>
      <c r="EL284" s="269"/>
      <c r="EM284" s="269"/>
      <c r="EN284" s="269"/>
      <c r="EO284" s="269"/>
      <c r="EP284" s="269"/>
      <c r="EQ284" s="269"/>
      <c r="ER284" s="269"/>
      <c r="ES284" s="269"/>
      <c r="ET284" s="269"/>
      <c r="EU284" s="269"/>
      <c r="EV284" s="269"/>
      <c r="EW284" s="272"/>
      <c r="EX284" s="272"/>
      <c r="EY284" s="269"/>
      <c r="EZ284" s="270"/>
      <c r="FA284" s="267"/>
      <c r="FB284" s="267"/>
      <c r="FC284" s="267"/>
      <c r="FD284" s="267"/>
      <c r="FE284" s="267"/>
      <c r="FF284" s="267"/>
      <c r="FG284" s="267"/>
      <c r="FJ284" s="269"/>
      <c r="FK284" s="272"/>
      <c r="FL284" s="272"/>
      <c r="FM284" s="269"/>
      <c r="FN284" s="270"/>
      <c r="FO284" s="270"/>
      <c r="FP284" s="270"/>
      <c r="FQ284" s="270"/>
      <c r="FR284" s="270"/>
      <c r="FS284" s="270"/>
      <c r="FT284" s="270"/>
      <c r="FU284" s="270"/>
      <c r="FV284" s="270"/>
      <c r="FW284" s="270"/>
      <c r="FX284" s="270"/>
      <c r="FY284" s="270"/>
      <c r="FZ284" s="270"/>
      <c r="GA284" s="270"/>
      <c r="GB284" s="270"/>
      <c r="GC284" s="270"/>
      <c r="GD284" s="267"/>
      <c r="GE284" s="267"/>
      <c r="GF284" s="267"/>
      <c r="GG284" s="267"/>
      <c r="GH284" s="267"/>
      <c r="GI284" s="267"/>
      <c r="GJ284" s="267"/>
      <c r="GM284" s="269"/>
      <c r="GN284" s="272"/>
      <c r="GO284" s="272"/>
      <c r="GP284" s="269"/>
      <c r="GQ284" s="270"/>
      <c r="GR284" s="267"/>
      <c r="GS284" s="267"/>
      <c r="GT284" s="267"/>
      <c r="GU284" s="267"/>
      <c r="GV284" s="267"/>
      <c r="GW284" s="267"/>
      <c r="GX284" s="267"/>
      <c r="GY284" s="267"/>
      <c r="GZ284" s="267"/>
      <c r="HA284" s="267"/>
      <c r="HB284" s="267"/>
      <c r="HC284" s="267"/>
      <c r="HD284" s="267"/>
      <c r="HE284" s="267"/>
      <c r="HF284" s="267"/>
      <c r="HG284" s="267"/>
      <c r="HH284" s="267"/>
      <c r="HI284" s="267"/>
      <c r="HJ284" s="267"/>
      <c r="HK284" s="267"/>
      <c r="HL284" s="267"/>
      <c r="HM284" s="267"/>
      <c r="HP284" s="269"/>
      <c r="HQ284" s="272"/>
      <c r="HR284" s="272"/>
      <c r="HS284" s="269"/>
      <c r="HT284" s="270"/>
      <c r="HU284" s="267"/>
      <c r="HV284" s="267"/>
      <c r="HW284" s="267"/>
      <c r="HX284" s="267"/>
      <c r="HY284" s="267"/>
      <c r="HZ284" s="267"/>
      <c r="IA284" s="267"/>
      <c r="IC284" s="267"/>
      <c r="ID284" s="267"/>
      <c r="IE284" s="267"/>
      <c r="IF284" s="267"/>
      <c r="IG284" s="267"/>
      <c r="IH284" s="267"/>
      <c r="II284" s="267"/>
      <c r="IJ284" s="267"/>
      <c r="IK284" s="267"/>
      <c r="IL284" s="267"/>
      <c r="IM284" s="267"/>
      <c r="IN284" s="267"/>
      <c r="IO284" s="267"/>
      <c r="IP284" s="267"/>
      <c r="IQ284" s="267"/>
      <c r="IR284" s="267"/>
      <c r="IS284" s="267"/>
      <c r="IT284" s="267"/>
      <c r="IU284" s="267"/>
      <c r="IV284" s="267"/>
      <c r="IW284" s="267"/>
      <c r="IX284" s="267"/>
      <c r="IY284" s="267"/>
      <c r="IZ284" s="272"/>
      <c r="JA284" s="270"/>
      <c r="JB284" s="270"/>
      <c r="JC284" s="270"/>
      <c r="JD284" s="270"/>
      <c r="JE284" s="234"/>
      <c r="JF284" s="250"/>
      <c r="JG284" s="245"/>
      <c r="JH284" s="245"/>
      <c r="JI284" s="245"/>
      <c r="JJ284" s="245"/>
      <c r="JK284" s="245"/>
      <c r="JL284" s="245"/>
      <c r="JM284" s="245"/>
      <c r="JN284" s="245"/>
      <c r="JO284" s="245"/>
      <c r="JP284" s="245"/>
      <c r="JQ284" s="245"/>
      <c r="JR284" s="245"/>
      <c r="JS284" s="245"/>
      <c r="JT284" s="245"/>
      <c r="JU284" s="245"/>
      <c r="JV284" s="245"/>
      <c r="JW284" s="245"/>
      <c r="JX284" s="245"/>
      <c r="JY284" s="245"/>
      <c r="JZ284" s="245"/>
      <c r="KA284" s="245"/>
      <c r="KB284" s="245"/>
      <c r="KC284" s="245"/>
      <c r="KD284" s="245"/>
      <c r="KE284" s="245"/>
      <c r="KF284" s="245"/>
      <c r="KG284" s="245"/>
      <c r="KH284" s="245"/>
      <c r="KI284" s="245"/>
      <c r="KJ284" s="245"/>
      <c r="KK284" s="245"/>
      <c r="KL284" s="234"/>
      <c r="KN284" s="245"/>
      <c r="KO284" s="245"/>
      <c r="KP284" s="245"/>
      <c r="KQ284" s="245"/>
      <c r="KR284" s="245"/>
      <c r="KS284" s="245"/>
      <c r="KT284" s="245"/>
      <c r="KU284" s="245"/>
      <c r="KV284" s="245"/>
      <c r="KW284" s="245"/>
      <c r="KX284" s="245"/>
      <c r="KY284" s="245"/>
      <c r="KZ284" s="245"/>
      <c r="LA284" s="245"/>
      <c r="LB284" s="245"/>
      <c r="LC284" s="245"/>
      <c r="LD284" s="245"/>
      <c r="LE284" s="245"/>
      <c r="LF284" s="245"/>
      <c r="LG284" s="245"/>
      <c r="LH284" s="245"/>
      <c r="LI284" s="245"/>
      <c r="LJ284" s="245"/>
      <c r="LK284" s="245"/>
      <c r="LL284" s="245"/>
      <c r="LM284" s="245"/>
      <c r="LN284" s="245"/>
      <c r="LO284" s="245"/>
      <c r="LP284" s="245"/>
      <c r="LQ284" s="245"/>
      <c r="LR284" s="245"/>
      <c r="QU284" s="235"/>
      <c r="QV284" s="235"/>
    </row>
    <row r="285" spans="1:464" s="223" customFormat="1" hidden="1" outlineLevel="1">
      <c r="A285" s="603">
        <f t="shared" si="1586"/>
        <v>273</v>
      </c>
      <c r="B285" s="373"/>
      <c r="C285" s="267"/>
      <c r="D285" s="270"/>
      <c r="E285" s="270"/>
      <c r="F285" s="270"/>
      <c r="G285" s="270"/>
      <c r="H285" s="267"/>
      <c r="I285" s="267"/>
      <c r="J285" s="267"/>
      <c r="K285" s="267"/>
      <c r="L285" s="267"/>
      <c r="M285" s="267"/>
      <c r="N285" s="267"/>
      <c r="O285" s="267"/>
      <c r="P285" s="267"/>
      <c r="Q285" s="267"/>
      <c r="R285" s="267"/>
      <c r="S285" s="267"/>
      <c r="T285" s="267"/>
      <c r="U285" s="267"/>
      <c r="V285" s="267"/>
      <c r="W285" s="267"/>
      <c r="X285" s="267"/>
      <c r="Y285" s="267"/>
      <c r="Z285" s="267"/>
      <c r="AA285" s="267"/>
      <c r="AB285" s="267"/>
      <c r="AC285" s="267"/>
      <c r="AD285" s="267"/>
      <c r="AE285" s="267"/>
      <c r="AF285" s="267"/>
      <c r="AG285" s="267"/>
      <c r="AJ285" s="314"/>
      <c r="AK285" s="272"/>
      <c r="AL285" s="272"/>
      <c r="AM285" s="272"/>
      <c r="AN285" s="272"/>
      <c r="AO285" s="272"/>
      <c r="AP285" s="272"/>
      <c r="AQ285" s="272"/>
      <c r="AR285" s="272"/>
      <c r="AS285" s="272"/>
      <c r="AT285" s="272"/>
      <c r="AU285" s="272"/>
      <c r="AV285" s="272"/>
      <c r="AW285" s="272"/>
      <c r="AX285" s="272"/>
      <c r="AY285" s="272"/>
      <c r="AZ285" s="272"/>
      <c r="BA285" s="272"/>
      <c r="BB285" s="314"/>
      <c r="BC285" s="270"/>
      <c r="BD285" s="267"/>
      <c r="BE285" s="267"/>
      <c r="BF285" s="267"/>
      <c r="BG285" s="267"/>
      <c r="BH285" s="267"/>
      <c r="BI285" s="267"/>
      <c r="BJ285" s="267"/>
      <c r="BM285" s="314"/>
      <c r="BN285" s="272"/>
      <c r="BO285" s="272"/>
      <c r="BP285" s="314"/>
      <c r="BQ285" s="270"/>
      <c r="BR285" s="267"/>
      <c r="BS285" s="267"/>
      <c r="BT285" s="267"/>
      <c r="BU285" s="267"/>
      <c r="BV285" s="267"/>
      <c r="BW285" s="267"/>
      <c r="BX285" s="267"/>
      <c r="BY285" s="267"/>
      <c r="BZ285" s="267"/>
      <c r="CA285" s="267"/>
      <c r="CB285" s="267"/>
      <c r="CC285" s="267"/>
      <c r="CD285" s="267"/>
      <c r="CE285" s="267"/>
      <c r="CF285" s="267"/>
      <c r="CG285" s="267"/>
      <c r="CH285" s="267"/>
      <c r="CI285" s="267"/>
      <c r="CJ285" s="267"/>
      <c r="CK285" s="267"/>
      <c r="CL285" s="267"/>
      <c r="CM285" s="267"/>
      <c r="CP285" s="314"/>
      <c r="CQ285" s="272"/>
      <c r="CR285" s="272"/>
      <c r="CS285" s="314"/>
      <c r="CT285" s="270"/>
      <c r="CU285" s="267"/>
      <c r="CV285" s="267"/>
      <c r="CW285" s="267"/>
      <c r="CX285" s="267"/>
      <c r="CY285" s="267"/>
      <c r="CZ285" s="267"/>
      <c r="DA285" s="267"/>
      <c r="DB285" s="267"/>
      <c r="DC285" s="267"/>
      <c r="DD285" s="267"/>
      <c r="DE285" s="267"/>
      <c r="DF285" s="267"/>
      <c r="DG285" s="267"/>
      <c r="DH285" s="267"/>
      <c r="DI285" s="267"/>
      <c r="DJ285" s="267"/>
      <c r="DK285" s="267"/>
      <c r="DL285" s="267"/>
      <c r="DM285" s="267"/>
      <c r="DN285" s="267"/>
      <c r="DO285" s="267"/>
      <c r="DP285" s="267"/>
      <c r="DS285" s="314"/>
      <c r="DT285" s="272"/>
      <c r="DU285" s="272"/>
      <c r="DV285" s="314"/>
      <c r="DW285" s="270"/>
      <c r="DX285" s="267"/>
      <c r="DY285" s="267"/>
      <c r="DZ285" s="267"/>
      <c r="EA285" s="267"/>
      <c r="EB285" s="267"/>
      <c r="EC285" s="267"/>
      <c r="ED285" s="267"/>
      <c r="EG285" s="314"/>
      <c r="EH285" s="314"/>
      <c r="EI285" s="314"/>
      <c r="EJ285" s="314"/>
      <c r="EK285" s="314"/>
      <c r="EL285" s="314"/>
      <c r="EM285" s="314"/>
      <c r="EN285" s="314"/>
      <c r="EO285" s="314"/>
      <c r="EP285" s="314"/>
      <c r="EQ285" s="314"/>
      <c r="ER285" s="314"/>
      <c r="ES285" s="314"/>
      <c r="ET285" s="314"/>
      <c r="EU285" s="314"/>
      <c r="EV285" s="314"/>
      <c r="EW285" s="272"/>
      <c r="EX285" s="272"/>
      <c r="EY285" s="314"/>
      <c r="EZ285" s="270"/>
      <c r="FA285" s="267"/>
      <c r="FB285" s="267"/>
      <c r="FC285" s="267"/>
      <c r="FD285" s="267"/>
      <c r="FE285" s="267"/>
      <c r="FF285" s="267"/>
      <c r="FG285" s="267"/>
      <c r="FJ285" s="314"/>
      <c r="FK285" s="272"/>
      <c r="FL285" s="272"/>
      <c r="FM285" s="314"/>
      <c r="FN285" s="270"/>
      <c r="FO285" s="270"/>
      <c r="FP285" s="270"/>
      <c r="FQ285" s="270"/>
      <c r="FR285" s="270"/>
      <c r="FS285" s="270"/>
      <c r="FT285" s="270"/>
      <c r="FU285" s="270"/>
      <c r="FV285" s="270"/>
      <c r="FW285" s="270"/>
      <c r="FX285" s="270"/>
      <c r="FY285" s="270"/>
      <c r="FZ285" s="270"/>
      <c r="GA285" s="270"/>
      <c r="GB285" s="270"/>
      <c r="GC285" s="270"/>
      <c r="GD285" s="267"/>
      <c r="GE285" s="267"/>
      <c r="GF285" s="267"/>
      <c r="GG285" s="267"/>
      <c r="GH285" s="267"/>
      <c r="GI285" s="267"/>
      <c r="GJ285" s="267"/>
      <c r="GM285" s="314"/>
      <c r="GN285" s="272"/>
      <c r="GO285" s="272"/>
      <c r="GP285" s="314"/>
      <c r="GQ285" s="270"/>
      <c r="GR285" s="267"/>
      <c r="GS285" s="267"/>
      <c r="GT285" s="267"/>
      <c r="GU285" s="267"/>
      <c r="GV285" s="267"/>
      <c r="GW285" s="267"/>
      <c r="GX285" s="267"/>
      <c r="GY285" s="267"/>
      <c r="GZ285" s="267"/>
      <c r="HA285" s="267"/>
      <c r="HB285" s="267"/>
      <c r="HC285" s="267"/>
      <c r="HD285" s="267"/>
      <c r="HE285" s="267"/>
      <c r="HF285" s="267"/>
      <c r="HG285" s="267"/>
      <c r="HH285" s="267"/>
      <c r="HI285" s="267"/>
      <c r="HJ285" s="267"/>
      <c r="HK285" s="267"/>
      <c r="HL285" s="267"/>
      <c r="HM285" s="267"/>
      <c r="HP285" s="314"/>
      <c r="HQ285" s="272"/>
      <c r="HR285" s="272"/>
      <c r="HS285" s="314"/>
      <c r="HT285" s="270"/>
      <c r="HU285" s="267"/>
      <c r="HV285" s="267"/>
      <c r="HW285" s="267"/>
      <c r="HX285" s="267"/>
      <c r="HY285" s="267"/>
      <c r="HZ285" s="267"/>
      <c r="IA285" s="267"/>
      <c r="IC285" s="267"/>
      <c r="ID285" s="267"/>
      <c r="IE285" s="267"/>
      <c r="IF285" s="267"/>
      <c r="IG285" s="267"/>
      <c r="IH285" s="267"/>
      <c r="II285" s="267"/>
      <c r="IJ285" s="267"/>
      <c r="IK285" s="267"/>
      <c r="IL285" s="267"/>
      <c r="IM285" s="267"/>
      <c r="IN285" s="267"/>
      <c r="IO285" s="267"/>
      <c r="IP285" s="267"/>
      <c r="IQ285" s="267"/>
      <c r="IR285" s="267"/>
      <c r="IS285" s="267"/>
      <c r="IT285" s="267"/>
      <c r="IU285" s="267"/>
      <c r="IV285" s="267"/>
      <c r="IW285" s="267"/>
      <c r="IX285" s="267"/>
      <c r="IY285" s="267"/>
      <c r="IZ285" s="272"/>
      <c r="JA285" s="270"/>
      <c r="JB285" s="270"/>
      <c r="JC285" s="270"/>
      <c r="JD285" s="270"/>
      <c r="JE285" s="234"/>
      <c r="JF285" s="250"/>
      <c r="JG285" s="245"/>
      <c r="JH285" s="245"/>
      <c r="JI285" s="245"/>
      <c r="JJ285" s="245"/>
      <c r="JK285" s="245"/>
      <c r="JL285" s="245"/>
      <c r="JM285" s="245"/>
      <c r="JN285" s="245"/>
      <c r="JO285" s="245"/>
      <c r="JP285" s="245"/>
      <c r="JQ285" s="245"/>
      <c r="JR285" s="245"/>
      <c r="JS285" s="245"/>
      <c r="JT285" s="245"/>
      <c r="JU285" s="245"/>
      <c r="JV285" s="245"/>
      <c r="JW285" s="245"/>
      <c r="JX285" s="245"/>
      <c r="JY285" s="245"/>
      <c r="JZ285" s="245"/>
      <c r="KA285" s="245"/>
      <c r="KB285" s="245"/>
      <c r="KC285" s="245"/>
      <c r="KD285" s="245"/>
      <c r="KE285" s="245"/>
      <c r="KF285" s="245"/>
      <c r="KG285" s="245"/>
      <c r="KH285" s="245"/>
      <c r="KI285" s="245"/>
      <c r="KJ285" s="245"/>
      <c r="KK285" s="245"/>
      <c r="KL285" s="234"/>
      <c r="KN285" s="245"/>
      <c r="KO285" s="245"/>
      <c r="KP285" s="245"/>
      <c r="KQ285" s="245"/>
      <c r="KR285" s="245"/>
      <c r="KS285" s="245"/>
      <c r="KT285" s="245"/>
      <c r="KU285" s="245"/>
      <c r="KV285" s="245"/>
      <c r="KW285" s="245"/>
      <c r="KX285" s="245"/>
      <c r="KY285" s="245"/>
      <c r="KZ285" s="245"/>
      <c r="LA285" s="245"/>
      <c r="LB285" s="245"/>
      <c r="LC285" s="245"/>
      <c r="LD285" s="245"/>
      <c r="LE285" s="245"/>
      <c r="LF285" s="245"/>
      <c r="LG285" s="245"/>
      <c r="LH285" s="245"/>
      <c r="LI285" s="245"/>
      <c r="LJ285" s="245"/>
      <c r="LK285" s="245"/>
      <c r="LL285" s="245"/>
      <c r="LM285" s="245"/>
      <c r="LN285" s="245"/>
      <c r="LO285" s="245"/>
      <c r="LP285" s="245"/>
      <c r="LQ285" s="245"/>
      <c r="LR285" s="245"/>
      <c r="QU285" s="235"/>
      <c r="QV285" s="235"/>
    </row>
    <row r="286" spans="1:464" s="223" customFormat="1" hidden="1" outlineLevel="1">
      <c r="A286" s="603">
        <f t="shared" si="1586"/>
        <v>274</v>
      </c>
      <c r="B286" s="373"/>
      <c r="C286" s="267"/>
      <c r="D286" s="270"/>
      <c r="E286" s="270"/>
      <c r="F286" s="270"/>
      <c r="G286" s="270"/>
      <c r="H286" s="267"/>
      <c r="I286" s="267"/>
      <c r="J286" s="267"/>
      <c r="K286" s="267"/>
      <c r="L286" s="267"/>
      <c r="M286" s="267"/>
      <c r="N286" s="267"/>
      <c r="O286" s="267"/>
      <c r="P286" s="267"/>
      <c r="Q286" s="267"/>
      <c r="R286" s="267"/>
      <c r="S286" s="267"/>
      <c r="T286" s="267"/>
      <c r="U286" s="267"/>
      <c r="V286" s="267"/>
      <c r="W286" s="267"/>
      <c r="X286" s="267"/>
      <c r="Y286" s="267"/>
      <c r="Z286" s="267"/>
      <c r="AA286" s="267"/>
      <c r="AB286" s="267"/>
      <c r="AC286" s="267"/>
      <c r="AD286" s="267"/>
      <c r="AE286" s="267"/>
      <c r="AF286" s="267"/>
      <c r="AG286" s="267"/>
      <c r="AJ286" s="270"/>
      <c r="AK286" s="272"/>
      <c r="AL286" s="272"/>
      <c r="AM286" s="272"/>
      <c r="AN286" s="272"/>
      <c r="AO286" s="272"/>
      <c r="AP286" s="272"/>
      <c r="AQ286" s="272"/>
      <c r="AR286" s="272"/>
      <c r="AS286" s="272"/>
      <c r="AT286" s="272"/>
      <c r="AU286" s="272"/>
      <c r="AV286" s="272"/>
      <c r="AW286" s="272"/>
      <c r="AX286" s="272"/>
      <c r="AY286" s="272"/>
      <c r="AZ286" s="272"/>
      <c r="BA286" s="272"/>
      <c r="BB286" s="270"/>
      <c r="BC286" s="270"/>
      <c r="BD286" s="267"/>
      <c r="BE286" s="267"/>
      <c r="BF286" s="267"/>
      <c r="BG286" s="267"/>
      <c r="BH286" s="267"/>
      <c r="BI286" s="267"/>
      <c r="BJ286" s="267"/>
      <c r="BM286" s="270"/>
      <c r="BN286" s="272"/>
      <c r="BO286" s="272"/>
      <c r="BP286" s="270"/>
      <c r="BQ286" s="270"/>
      <c r="BR286" s="267"/>
      <c r="BS286" s="267"/>
      <c r="BT286" s="267"/>
      <c r="BU286" s="267"/>
      <c r="BV286" s="267"/>
      <c r="BW286" s="267"/>
      <c r="BX286" s="267"/>
      <c r="BY286" s="267"/>
      <c r="BZ286" s="267"/>
      <c r="CA286" s="267"/>
      <c r="CB286" s="267"/>
      <c r="CC286" s="267"/>
      <c r="CD286" s="267"/>
      <c r="CE286" s="267"/>
      <c r="CF286" s="267"/>
      <c r="CG286" s="267"/>
      <c r="CH286" s="267"/>
      <c r="CI286" s="267"/>
      <c r="CJ286" s="267"/>
      <c r="CK286" s="267"/>
      <c r="CL286" s="267"/>
      <c r="CM286" s="267"/>
      <c r="CP286" s="270"/>
      <c r="CQ286" s="272"/>
      <c r="CR286" s="272"/>
      <c r="CS286" s="270"/>
      <c r="CT286" s="270"/>
      <c r="CU286" s="267"/>
      <c r="CV286" s="267"/>
      <c r="CW286" s="267"/>
      <c r="CX286" s="267"/>
      <c r="CY286" s="267"/>
      <c r="CZ286" s="267"/>
      <c r="DA286" s="267"/>
      <c r="DB286" s="267"/>
      <c r="DC286" s="267"/>
      <c r="DD286" s="267"/>
      <c r="DE286" s="267"/>
      <c r="DF286" s="267"/>
      <c r="DG286" s="267"/>
      <c r="DH286" s="267"/>
      <c r="DI286" s="267"/>
      <c r="DJ286" s="267"/>
      <c r="DK286" s="267"/>
      <c r="DL286" s="267"/>
      <c r="DM286" s="267"/>
      <c r="DN286" s="267"/>
      <c r="DO286" s="267"/>
      <c r="DP286" s="267"/>
      <c r="DS286" s="270"/>
      <c r="DT286" s="272"/>
      <c r="DU286" s="272"/>
      <c r="DV286" s="270"/>
      <c r="DW286" s="270"/>
      <c r="DX286" s="267"/>
      <c r="DY286" s="267"/>
      <c r="DZ286" s="267"/>
      <c r="EA286" s="267"/>
      <c r="EB286" s="267"/>
      <c r="EC286" s="267"/>
      <c r="ED286" s="267"/>
      <c r="EG286" s="270"/>
      <c r="EH286" s="270"/>
      <c r="EI286" s="270"/>
      <c r="EJ286" s="270"/>
      <c r="EK286" s="270"/>
      <c r="EL286" s="270"/>
      <c r="EM286" s="270"/>
      <c r="EN286" s="270"/>
      <c r="EO286" s="270"/>
      <c r="EP286" s="270"/>
      <c r="EQ286" s="270"/>
      <c r="ER286" s="270"/>
      <c r="ES286" s="270"/>
      <c r="ET286" s="270"/>
      <c r="EU286" s="270"/>
      <c r="EV286" s="270"/>
      <c r="EW286" s="272"/>
      <c r="EX286" s="272"/>
      <c r="EY286" s="270"/>
      <c r="EZ286" s="270"/>
      <c r="FA286" s="267"/>
      <c r="FB286" s="267"/>
      <c r="FC286" s="267"/>
      <c r="FD286" s="267"/>
      <c r="FE286" s="267"/>
      <c r="FF286" s="267"/>
      <c r="FG286" s="267"/>
      <c r="FJ286" s="270"/>
      <c r="FK286" s="272"/>
      <c r="FL286" s="272"/>
      <c r="FM286" s="270"/>
      <c r="FN286" s="270"/>
      <c r="FO286" s="270"/>
      <c r="FP286" s="270"/>
      <c r="FQ286" s="270"/>
      <c r="FR286" s="270"/>
      <c r="FS286" s="270"/>
      <c r="FT286" s="270"/>
      <c r="FU286" s="270"/>
      <c r="FV286" s="270"/>
      <c r="FW286" s="270"/>
      <c r="FX286" s="270"/>
      <c r="FY286" s="270"/>
      <c r="FZ286" s="270"/>
      <c r="GA286" s="270"/>
      <c r="GB286" s="270"/>
      <c r="GC286" s="270"/>
      <c r="GD286" s="267"/>
      <c r="GE286" s="267"/>
      <c r="GF286" s="267"/>
      <c r="GG286" s="267"/>
      <c r="GH286" s="267"/>
      <c r="GI286" s="267"/>
      <c r="GJ286" s="267"/>
      <c r="GM286" s="270"/>
      <c r="GN286" s="272"/>
      <c r="GO286" s="272"/>
      <c r="GP286" s="270"/>
      <c r="GQ286" s="270"/>
      <c r="GR286" s="267"/>
      <c r="GS286" s="267"/>
      <c r="GT286" s="267"/>
      <c r="GU286" s="267"/>
      <c r="GV286" s="267"/>
      <c r="GW286" s="267"/>
      <c r="GX286" s="267"/>
      <c r="GY286" s="267"/>
      <c r="GZ286" s="267"/>
      <c r="HA286" s="267"/>
      <c r="HB286" s="267"/>
      <c r="HC286" s="267"/>
      <c r="HD286" s="267"/>
      <c r="HE286" s="267"/>
      <c r="HF286" s="267"/>
      <c r="HG286" s="267"/>
      <c r="HH286" s="267"/>
      <c r="HI286" s="267"/>
      <c r="HJ286" s="267"/>
      <c r="HK286" s="267"/>
      <c r="HL286" s="267"/>
      <c r="HM286" s="267"/>
      <c r="HP286" s="270"/>
      <c r="HQ286" s="272"/>
      <c r="HR286" s="272"/>
      <c r="HS286" s="270"/>
      <c r="HT286" s="270"/>
      <c r="HU286" s="267"/>
      <c r="HV286" s="267"/>
      <c r="HW286" s="267"/>
      <c r="HX286" s="267"/>
      <c r="HY286" s="267"/>
      <c r="HZ286" s="267"/>
      <c r="IA286" s="267"/>
      <c r="IC286" s="267"/>
      <c r="ID286" s="267"/>
      <c r="IE286" s="267"/>
      <c r="IF286" s="267"/>
      <c r="IG286" s="267"/>
      <c r="IH286" s="267"/>
      <c r="II286" s="267"/>
      <c r="IJ286" s="267"/>
      <c r="IK286" s="267"/>
      <c r="IL286" s="267"/>
      <c r="IM286" s="267"/>
      <c r="IN286" s="267"/>
      <c r="IO286" s="267"/>
      <c r="IP286" s="267"/>
      <c r="IQ286" s="267"/>
      <c r="IR286" s="267"/>
      <c r="IS286" s="267"/>
      <c r="IT286" s="267"/>
      <c r="IU286" s="267"/>
      <c r="IV286" s="267"/>
      <c r="IW286" s="267"/>
      <c r="IX286" s="267"/>
      <c r="IY286" s="267"/>
      <c r="IZ286" s="272"/>
      <c r="JA286" s="270"/>
      <c r="JB286" s="270"/>
      <c r="JC286" s="270"/>
      <c r="JD286" s="270"/>
      <c r="JE286" s="234"/>
      <c r="JF286" s="250"/>
      <c r="JG286" s="245"/>
      <c r="JH286" s="245"/>
      <c r="JI286" s="245"/>
      <c r="JJ286" s="245"/>
      <c r="JK286" s="245"/>
      <c r="JL286" s="245"/>
      <c r="JM286" s="245"/>
      <c r="JN286" s="245"/>
      <c r="JO286" s="245"/>
      <c r="JP286" s="245"/>
      <c r="JQ286" s="245"/>
      <c r="JR286" s="245"/>
      <c r="JS286" s="245"/>
      <c r="JT286" s="245"/>
      <c r="JU286" s="245"/>
      <c r="JV286" s="245"/>
      <c r="JW286" s="245"/>
      <c r="JX286" s="245"/>
      <c r="JY286" s="245"/>
      <c r="JZ286" s="245"/>
      <c r="KA286" s="245"/>
      <c r="KB286" s="245"/>
      <c r="KC286" s="245"/>
      <c r="KD286" s="245"/>
      <c r="KE286" s="245"/>
      <c r="KF286" s="245"/>
      <c r="KG286" s="245"/>
      <c r="KH286" s="245"/>
      <c r="KI286" s="245"/>
      <c r="KJ286" s="245"/>
      <c r="KK286" s="245"/>
      <c r="KL286" s="234"/>
      <c r="KN286" s="245"/>
      <c r="KO286" s="245"/>
      <c r="KP286" s="245"/>
      <c r="KQ286" s="245"/>
      <c r="KR286" s="245"/>
      <c r="KS286" s="245"/>
      <c r="KT286" s="245"/>
      <c r="KU286" s="245"/>
      <c r="KV286" s="245"/>
      <c r="KW286" s="245"/>
      <c r="KX286" s="245"/>
      <c r="KY286" s="245"/>
      <c r="KZ286" s="245"/>
      <c r="LA286" s="245"/>
      <c r="LB286" s="245"/>
      <c r="LC286" s="245"/>
      <c r="LD286" s="245"/>
      <c r="LE286" s="245"/>
      <c r="LF286" s="245"/>
      <c r="LG286" s="245"/>
      <c r="LH286" s="245"/>
      <c r="LI286" s="245"/>
      <c r="LJ286" s="245"/>
      <c r="LK286" s="245"/>
      <c r="LL286" s="245"/>
      <c r="LM286" s="245"/>
      <c r="LN286" s="245"/>
      <c r="LO286" s="245"/>
      <c r="LP286" s="245"/>
      <c r="LQ286" s="245"/>
      <c r="LR286" s="245"/>
      <c r="QU286" s="235"/>
      <c r="QV286" s="235"/>
    </row>
    <row r="287" spans="1:464" s="223" customFormat="1" hidden="1" outlineLevel="1">
      <c r="A287" s="603">
        <f t="shared" si="1586"/>
        <v>275</v>
      </c>
      <c r="B287" s="373"/>
      <c r="C287" s="266"/>
      <c r="D287" s="269"/>
      <c r="E287" s="269"/>
      <c r="F287" s="269"/>
      <c r="G287" s="269"/>
      <c r="H287" s="266"/>
      <c r="I287" s="266"/>
      <c r="J287" s="266"/>
      <c r="K287" s="266"/>
      <c r="L287" s="266"/>
      <c r="M287" s="266"/>
      <c r="N287" s="266"/>
      <c r="O287" s="266"/>
      <c r="P287" s="266"/>
      <c r="Q287" s="266"/>
      <c r="R287" s="266"/>
      <c r="S287" s="266"/>
      <c r="T287" s="266"/>
      <c r="U287" s="266"/>
      <c r="V287" s="266"/>
      <c r="W287" s="266"/>
      <c r="X287" s="266"/>
      <c r="Y287" s="266"/>
      <c r="Z287" s="266"/>
      <c r="AA287" s="266"/>
      <c r="AB287" s="266"/>
      <c r="AC287" s="266"/>
      <c r="AD287" s="266"/>
      <c r="AE287" s="266"/>
      <c r="AF287" s="266"/>
      <c r="AG287" s="266"/>
      <c r="AJ287" s="269"/>
      <c r="AK287" s="336"/>
      <c r="AL287" s="336"/>
      <c r="AM287" s="336"/>
      <c r="AN287" s="336"/>
      <c r="AO287" s="336"/>
      <c r="AP287" s="336"/>
      <c r="AQ287" s="336"/>
      <c r="AR287" s="336"/>
      <c r="AS287" s="336"/>
      <c r="AT287" s="336"/>
      <c r="AU287" s="336"/>
      <c r="AV287" s="336"/>
      <c r="AW287" s="336"/>
      <c r="AX287" s="336"/>
      <c r="AY287" s="336"/>
      <c r="AZ287" s="336"/>
      <c r="BA287" s="336"/>
      <c r="BB287" s="269"/>
      <c r="BC287" s="269"/>
      <c r="BD287" s="266"/>
      <c r="BE287" s="266"/>
      <c r="BF287" s="266"/>
      <c r="BG287" s="266"/>
      <c r="BH287" s="266"/>
      <c r="BI287" s="266"/>
      <c r="BJ287" s="266"/>
      <c r="BM287" s="269"/>
      <c r="BN287" s="336"/>
      <c r="BO287" s="336"/>
      <c r="BP287" s="269"/>
      <c r="BQ287" s="269"/>
      <c r="BR287" s="266"/>
      <c r="BS287" s="266"/>
      <c r="BT287" s="266"/>
      <c r="BU287" s="266"/>
      <c r="BV287" s="266"/>
      <c r="BW287" s="266"/>
      <c r="BX287" s="266"/>
      <c r="BY287" s="266"/>
      <c r="BZ287" s="266"/>
      <c r="CA287" s="266"/>
      <c r="CB287" s="266"/>
      <c r="CC287" s="266"/>
      <c r="CD287" s="266"/>
      <c r="CE287" s="266"/>
      <c r="CF287" s="266"/>
      <c r="CG287" s="266"/>
      <c r="CH287" s="266"/>
      <c r="CI287" s="266"/>
      <c r="CJ287" s="266"/>
      <c r="CK287" s="266"/>
      <c r="CL287" s="266"/>
      <c r="CM287" s="266"/>
      <c r="CP287" s="269"/>
      <c r="CQ287" s="336"/>
      <c r="CR287" s="336"/>
      <c r="CS287" s="269"/>
      <c r="CT287" s="269"/>
      <c r="CU287" s="266"/>
      <c r="CV287" s="266"/>
      <c r="CW287" s="266"/>
      <c r="CX287" s="266"/>
      <c r="CY287" s="266"/>
      <c r="CZ287" s="266"/>
      <c r="DA287" s="266"/>
      <c r="DB287" s="266"/>
      <c r="DC287" s="266"/>
      <c r="DD287" s="266"/>
      <c r="DE287" s="266"/>
      <c r="DF287" s="266"/>
      <c r="DG287" s="266"/>
      <c r="DH287" s="266"/>
      <c r="DI287" s="266"/>
      <c r="DJ287" s="266"/>
      <c r="DK287" s="266"/>
      <c r="DL287" s="266"/>
      <c r="DM287" s="266"/>
      <c r="DN287" s="266"/>
      <c r="DO287" s="266"/>
      <c r="DP287" s="266"/>
      <c r="DS287" s="269"/>
      <c r="DT287" s="336"/>
      <c r="DU287" s="336"/>
      <c r="DV287" s="269"/>
      <c r="DW287" s="269"/>
      <c r="DX287" s="266"/>
      <c r="DY287" s="266"/>
      <c r="DZ287" s="266"/>
      <c r="EA287" s="266"/>
      <c r="EB287" s="266"/>
      <c r="EC287" s="266"/>
      <c r="ED287" s="266"/>
      <c r="EG287" s="269"/>
      <c r="EH287" s="269"/>
      <c r="EI287" s="269"/>
      <c r="EJ287" s="269"/>
      <c r="EK287" s="269"/>
      <c r="EL287" s="269"/>
      <c r="EM287" s="269"/>
      <c r="EN287" s="269"/>
      <c r="EO287" s="269"/>
      <c r="EP287" s="269"/>
      <c r="EQ287" s="269"/>
      <c r="ER287" s="269"/>
      <c r="ES287" s="269"/>
      <c r="ET287" s="269"/>
      <c r="EU287" s="269"/>
      <c r="EV287" s="269"/>
      <c r="EW287" s="336"/>
      <c r="EX287" s="336"/>
      <c r="EY287" s="269"/>
      <c r="EZ287" s="269"/>
      <c r="FA287" s="266"/>
      <c r="FB287" s="266"/>
      <c r="FC287" s="266"/>
      <c r="FD287" s="266"/>
      <c r="FE287" s="266"/>
      <c r="FF287" s="266"/>
      <c r="FG287" s="266"/>
      <c r="FJ287" s="269"/>
      <c r="FK287" s="336"/>
      <c r="FL287" s="336"/>
      <c r="FM287" s="269"/>
      <c r="FN287" s="269"/>
      <c r="FO287" s="269"/>
      <c r="FP287" s="269"/>
      <c r="FQ287" s="269"/>
      <c r="FR287" s="269"/>
      <c r="FS287" s="269"/>
      <c r="FT287" s="269"/>
      <c r="FU287" s="269"/>
      <c r="FV287" s="269"/>
      <c r="FW287" s="269"/>
      <c r="FX287" s="269"/>
      <c r="FY287" s="269"/>
      <c r="FZ287" s="269"/>
      <c r="GA287" s="269"/>
      <c r="GB287" s="269"/>
      <c r="GC287" s="269"/>
      <c r="GD287" s="266"/>
      <c r="GE287" s="266"/>
      <c r="GF287" s="266"/>
      <c r="GG287" s="266"/>
      <c r="GH287" s="266"/>
      <c r="GI287" s="266"/>
      <c r="GJ287" s="266"/>
      <c r="GM287" s="269"/>
      <c r="GN287" s="336"/>
      <c r="GO287" s="336"/>
      <c r="GP287" s="269"/>
      <c r="GQ287" s="269"/>
      <c r="GR287" s="266"/>
      <c r="GS287" s="266"/>
      <c r="GT287" s="266"/>
      <c r="GU287" s="266"/>
      <c r="GV287" s="266"/>
      <c r="GW287" s="266"/>
      <c r="GX287" s="266"/>
      <c r="GY287" s="266"/>
      <c r="GZ287" s="266"/>
      <c r="HA287" s="266"/>
      <c r="HB287" s="266"/>
      <c r="HC287" s="266"/>
      <c r="HD287" s="266"/>
      <c r="HE287" s="266"/>
      <c r="HF287" s="266"/>
      <c r="HG287" s="266"/>
      <c r="HH287" s="266"/>
      <c r="HI287" s="266"/>
      <c r="HJ287" s="266"/>
      <c r="HK287" s="266"/>
      <c r="HL287" s="266"/>
      <c r="HM287" s="266"/>
      <c r="HP287" s="269"/>
      <c r="HQ287" s="336"/>
      <c r="HR287" s="336"/>
      <c r="HS287" s="269"/>
      <c r="HT287" s="269"/>
      <c r="HU287" s="266"/>
      <c r="HV287" s="266"/>
      <c r="HW287" s="266"/>
      <c r="HX287" s="266"/>
      <c r="HY287" s="266"/>
      <c r="HZ287" s="266"/>
      <c r="IA287" s="266"/>
      <c r="IC287" s="266"/>
      <c r="ID287" s="266"/>
      <c r="IE287" s="266"/>
      <c r="IF287" s="266"/>
      <c r="IG287" s="266"/>
      <c r="IH287" s="266"/>
      <c r="II287" s="266"/>
      <c r="IJ287" s="266"/>
      <c r="IK287" s="266"/>
      <c r="IL287" s="266"/>
      <c r="IM287" s="266"/>
      <c r="IN287" s="266"/>
      <c r="IO287" s="266"/>
      <c r="IP287" s="266"/>
      <c r="IQ287" s="266"/>
      <c r="IR287" s="266"/>
      <c r="IS287" s="266"/>
      <c r="IT287" s="266"/>
      <c r="IU287" s="266"/>
      <c r="IV287" s="266"/>
      <c r="IW287" s="266"/>
      <c r="IX287" s="266"/>
      <c r="IY287" s="266"/>
      <c r="IZ287" s="335"/>
      <c r="JA287" s="270"/>
      <c r="JB287" s="270"/>
      <c r="JC287" s="270"/>
      <c r="JD287" s="270"/>
      <c r="JE287" s="234"/>
      <c r="JF287" s="250"/>
      <c r="JG287" s="245"/>
      <c r="JH287" s="245"/>
      <c r="JI287" s="245"/>
      <c r="JJ287" s="245"/>
      <c r="JK287" s="245"/>
      <c r="JL287" s="245"/>
      <c r="JM287" s="245"/>
      <c r="JN287" s="245"/>
      <c r="JO287" s="245"/>
      <c r="JP287" s="245"/>
      <c r="JQ287" s="245"/>
      <c r="JR287" s="245"/>
      <c r="JS287" s="245"/>
      <c r="JT287" s="245"/>
      <c r="JU287" s="245"/>
      <c r="JV287" s="245"/>
      <c r="JW287" s="245"/>
      <c r="JX287" s="245"/>
      <c r="JY287" s="245"/>
      <c r="JZ287" s="245"/>
      <c r="KA287" s="245"/>
      <c r="KB287" s="245"/>
      <c r="KC287" s="245"/>
      <c r="KD287" s="245"/>
      <c r="KE287" s="245"/>
      <c r="KF287" s="245"/>
      <c r="KG287" s="245"/>
      <c r="KH287" s="245"/>
      <c r="KI287" s="245"/>
      <c r="KJ287" s="245"/>
      <c r="KK287" s="245"/>
      <c r="KL287" s="234"/>
      <c r="KN287" s="245"/>
      <c r="KO287" s="245"/>
      <c r="KP287" s="245"/>
      <c r="KQ287" s="245"/>
      <c r="KR287" s="245"/>
      <c r="KS287" s="245"/>
      <c r="KT287" s="245"/>
      <c r="KU287" s="245"/>
      <c r="KV287" s="245"/>
      <c r="KW287" s="245"/>
      <c r="KX287" s="245"/>
      <c r="KY287" s="245"/>
      <c r="KZ287" s="245"/>
      <c r="LA287" s="245"/>
      <c r="LB287" s="245"/>
      <c r="LC287" s="245"/>
      <c r="LD287" s="245"/>
      <c r="LE287" s="245"/>
      <c r="LF287" s="245"/>
      <c r="LG287" s="245"/>
      <c r="LH287" s="245"/>
      <c r="LI287" s="245"/>
      <c r="LJ287" s="245"/>
      <c r="LK287" s="245"/>
      <c r="LL287" s="245"/>
      <c r="LM287" s="245"/>
      <c r="LN287" s="245"/>
      <c r="LO287" s="245"/>
      <c r="LP287" s="245"/>
      <c r="LQ287" s="245"/>
      <c r="LR287" s="245"/>
      <c r="QU287" s="235"/>
      <c r="QV287" s="235"/>
    </row>
    <row r="288" spans="1:464" s="223" customFormat="1" hidden="1" outlineLevel="1">
      <c r="A288" s="603">
        <f t="shared" si="1586"/>
        <v>276</v>
      </c>
      <c r="B288" s="373"/>
      <c r="C288" s="272"/>
      <c r="D288" s="272"/>
      <c r="E288" s="272"/>
      <c r="F288" s="272"/>
      <c r="G288" s="272"/>
      <c r="H288" s="272"/>
      <c r="I288" s="272"/>
      <c r="J288" s="272"/>
      <c r="K288" s="272"/>
      <c r="L288" s="272"/>
      <c r="M288" s="272"/>
      <c r="N288" s="272"/>
      <c r="O288" s="272"/>
      <c r="P288" s="272"/>
      <c r="Q288" s="272"/>
      <c r="R288" s="272"/>
      <c r="S288" s="272"/>
      <c r="T288" s="272"/>
      <c r="U288" s="272"/>
      <c r="V288" s="272"/>
      <c r="W288" s="272"/>
      <c r="X288" s="267"/>
      <c r="Y288" s="272"/>
      <c r="Z288" s="272"/>
      <c r="AA288" s="272"/>
      <c r="AB288" s="272"/>
      <c r="AC288" s="272"/>
      <c r="AD288" s="272"/>
      <c r="AE288" s="272"/>
      <c r="AF288" s="267"/>
      <c r="AG288" s="267"/>
      <c r="AJ288" s="277"/>
      <c r="AK288" s="272"/>
      <c r="AL288" s="272"/>
      <c r="AM288" s="272"/>
      <c r="AN288" s="272"/>
      <c r="AO288" s="272"/>
      <c r="AP288" s="272"/>
      <c r="AQ288" s="272"/>
      <c r="AR288" s="272"/>
      <c r="AS288" s="272"/>
      <c r="AT288" s="272"/>
      <c r="AU288" s="272"/>
      <c r="AV288" s="272"/>
      <c r="AW288" s="272"/>
      <c r="AX288" s="272"/>
      <c r="AY288" s="272"/>
      <c r="AZ288" s="272"/>
      <c r="BA288" s="272"/>
      <c r="BB288" s="269"/>
      <c r="BC288" s="272"/>
      <c r="BD288" s="272"/>
      <c r="BE288" s="272"/>
      <c r="BF288" s="272"/>
      <c r="BG288" s="272"/>
      <c r="BH288" s="272"/>
      <c r="BI288" s="267"/>
      <c r="BJ288" s="267"/>
      <c r="BM288" s="277"/>
      <c r="BN288" s="272"/>
      <c r="BO288" s="272"/>
      <c r="BP288" s="269"/>
      <c r="BQ288" s="272"/>
      <c r="BR288" s="272"/>
      <c r="BS288" s="272"/>
      <c r="BT288" s="272"/>
      <c r="BU288" s="272"/>
      <c r="BV288" s="272"/>
      <c r="BW288" s="272"/>
      <c r="BX288" s="272"/>
      <c r="BY288" s="272"/>
      <c r="BZ288" s="272"/>
      <c r="CA288" s="272"/>
      <c r="CB288" s="272"/>
      <c r="CC288" s="272"/>
      <c r="CD288" s="272"/>
      <c r="CE288" s="272"/>
      <c r="CF288" s="272"/>
      <c r="CG288" s="272"/>
      <c r="CH288" s="272"/>
      <c r="CI288" s="272"/>
      <c r="CJ288" s="272"/>
      <c r="CK288" s="272"/>
      <c r="CL288" s="267"/>
      <c r="CM288" s="267"/>
      <c r="CP288" s="277"/>
      <c r="CQ288" s="272"/>
      <c r="CR288" s="272"/>
      <c r="CS288" s="269"/>
      <c r="CT288" s="272"/>
      <c r="CU288" s="272"/>
      <c r="CV288" s="272"/>
      <c r="CW288" s="272"/>
      <c r="CX288" s="272"/>
      <c r="CY288" s="272"/>
      <c r="CZ288" s="267"/>
      <c r="DA288" s="267"/>
      <c r="DB288" s="267"/>
      <c r="DC288" s="267"/>
      <c r="DD288" s="267"/>
      <c r="DE288" s="267"/>
      <c r="DF288" s="267"/>
      <c r="DG288" s="267"/>
      <c r="DH288" s="267"/>
      <c r="DI288" s="267"/>
      <c r="DJ288" s="267"/>
      <c r="DK288" s="267"/>
      <c r="DL288" s="267"/>
      <c r="DM288" s="267"/>
      <c r="DN288" s="267"/>
      <c r="DO288" s="267"/>
      <c r="DP288" s="267"/>
      <c r="DS288" s="277"/>
      <c r="DT288" s="272"/>
      <c r="DU288" s="272"/>
      <c r="DV288" s="269"/>
      <c r="DW288" s="272"/>
      <c r="DX288" s="272"/>
      <c r="DY288" s="272"/>
      <c r="DZ288" s="272"/>
      <c r="EA288" s="272"/>
      <c r="EB288" s="272"/>
      <c r="EC288" s="267"/>
      <c r="ED288" s="267"/>
      <c r="EG288" s="277"/>
      <c r="EH288" s="277"/>
      <c r="EI288" s="277"/>
      <c r="EJ288" s="277"/>
      <c r="EK288" s="277"/>
      <c r="EL288" s="277"/>
      <c r="EM288" s="277"/>
      <c r="EN288" s="277"/>
      <c r="EO288" s="277"/>
      <c r="EP288" s="277"/>
      <c r="EQ288" s="277"/>
      <c r="ER288" s="277"/>
      <c r="ES288" s="277"/>
      <c r="ET288" s="277"/>
      <c r="EU288" s="277"/>
      <c r="EV288" s="277"/>
      <c r="EW288" s="272"/>
      <c r="EX288" s="272"/>
      <c r="EY288" s="269"/>
      <c r="EZ288" s="272"/>
      <c r="FA288" s="272"/>
      <c r="FB288" s="272"/>
      <c r="FC288" s="272"/>
      <c r="FD288" s="272"/>
      <c r="FE288" s="272"/>
      <c r="FF288" s="267"/>
      <c r="FG288" s="267"/>
      <c r="FJ288" s="277"/>
      <c r="FK288" s="272"/>
      <c r="FL288" s="272"/>
      <c r="FM288" s="269"/>
      <c r="FN288" s="272"/>
      <c r="FO288" s="272"/>
      <c r="FP288" s="272"/>
      <c r="FQ288" s="272"/>
      <c r="FR288" s="272"/>
      <c r="FS288" s="272"/>
      <c r="FT288" s="272"/>
      <c r="FU288" s="272"/>
      <c r="FV288" s="272"/>
      <c r="FW288" s="272"/>
      <c r="FX288" s="272"/>
      <c r="FY288" s="272"/>
      <c r="FZ288" s="272"/>
      <c r="GA288" s="272"/>
      <c r="GB288" s="272"/>
      <c r="GC288" s="272"/>
      <c r="GD288" s="272"/>
      <c r="GE288" s="272"/>
      <c r="GF288" s="272"/>
      <c r="GG288" s="272"/>
      <c r="GH288" s="272"/>
      <c r="GI288" s="267"/>
      <c r="GJ288" s="267"/>
      <c r="GM288" s="277"/>
      <c r="GN288" s="272"/>
      <c r="GO288" s="272"/>
      <c r="GP288" s="269"/>
      <c r="GQ288" s="272"/>
      <c r="GR288" s="272"/>
      <c r="GS288" s="272"/>
      <c r="GT288" s="272"/>
      <c r="GU288" s="272"/>
      <c r="GV288" s="272"/>
      <c r="GW288" s="272"/>
      <c r="GX288" s="272"/>
      <c r="GY288" s="272"/>
      <c r="GZ288" s="272"/>
      <c r="HA288" s="272"/>
      <c r="HB288" s="272"/>
      <c r="HC288" s="272"/>
      <c r="HD288" s="272"/>
      <c r="HE288" s="272"/>
      <c r="HF288" s="272"/>
      <c r="HG288" s="272"/>
      <c r="HH288" s="272"/>
      <c r="HI288" s="272"/>
      <c r="HJ288" s="272"/>
      <c r="HK288" s="272"/>
      <c r="HL288" s="267"/>
      <c r="HM288" s="267"/>
      <c r="HP288" s="277"/>
      <c r="HQ288" s="272"/>
      <c r="HR288" s="272"/>
      <c r="HS288" s="269"/>
      <c r="HT288" s="272"/>
      <c r="HU288" s="272"/>
      <c r="HV288" s="272"/>
      <c r="HW288" s="272"/>
      <c r="HX288" s="272"/>
      <c r="HY288" s="272"/>
      <c r="HZ288" s="267"/>
      <c r="IA288" s="267"/>
      <c r="IC288" s="272"/>
      <c r="ID288" s="272"/>
      <c r="IE288" s="272"/>
      <c r="IF288" s="272"/>
      <c r="IG288" s="272"/>
      <c r="IH288" s="272"/>
      <c r="II288" s="272"/>
      <c r="IJ288" s="272"/>
      <c r="IK288" s="272"/>
      <c r="IL288" s="272"/>
      <c r="IM288" s="272"/>
      <c r="IN288" s="272"/>
      <c r="IO288" s="272"/>
      <c r="IP288" s="272"/>
      <c r="IQ288" s="272"/>
      <c r="IR288" s="272"/>
      <c r="IS288" s="272"/>
      <c r="IT288" s="272"/>
      <c r="IU288" s="272"/>
      <c r="IV288" s="272"/>
      <c r="IW288" s="272"/>
      <c r="IX288" s="272"/>
      <c r="IY288" s="272"/>
      <c r="IZ288" s="272"/>
      <c r="JA288" s="270"/>
      <c r="JB288" s="270"/>
      <c r="JC288" s="270"/>
      <c r="JD288" s="270"/>
      <c r="JE288" s="234"/>
      <c r="JF288" s="250"/>
      <c r="JG288" s="245"/>
      <c r="JH288" s="245"/>
      <c r="JI288" s="245"/>
      <c r="JJ288" s="245"/>
      <c r="JK288" s="245"/>
      <c r="JL288" s="245"/>
      <c r="JM288" s="245"/>
      <c r="JN288" s="245"/>
      <c r="JO288" s="245"/>
      <c r="JP288" s="245"/>
      <c r="JQ288" s="245"/>
      <c r="JR288" s="245"/>
      <c r="JS288" s="245"/>
      <c r="JT288" s="245"/>
      <c r="JU288" s="245"/>
      <c r="JV288" s="245"/>
      <c r="JW288" s="245"/>
      <c r="JX288" s="245"/>
      <c r="JY288" s="245"/>
      <c r="JZ288" s="245"/>
      <c r="KA288" s="245"/>
      <c r="KB288" s="245"/>
      <c r="KC288" s="245"/>
      <c r="KD288" s="245"/>
      <c r="KE288" s="245"/>
      <c r="KF288" s="245"/>
      <c r="KG288" s="245"/>
      <c r="KH288" s="245"/>
      <c r="KI288" s="245"/>
      <c r="KJ288" s="245"/>
      <c r="KK288" s="245"/>
      <c r="KL288" s="234"/>
      <c r="KN288" s="245"/>
      <c r="KO288" s="245"/>
      <c r="KP288" s="245"/>
      <c r="KQ288" s="245"/>
      <c r="KR288" s="245"/>
      <c r="KS288" s="245"/>
      <c r="KT288" s="245"/>
      <c r="KU288" s="245"/>
      <c r="KV288" s="245"/>
      <c r="KW288" s="245"/>
      <c r="KX288" s="245"/>
      <c r="KY288" s="245"/>
      <c r="KZ288" s="245"/>
      <c r="LA288" s="245"/>
      <c r="LB288" s="245"/>
      <c r="LC288" s="245"/>
      <c r="LD288" s="245"/>
      <c r="LE288" s="245"/>
      <c r="LF288" s="245"/>
      <c r="LG288" s="245"/>
      <c r="LH288" s="245"/>
      <c r="LI288" s="245"/>
      <c r="LJ288" s="245"/>
      <c r="LK288" s="245"/>
      <c r="LL288" s="245"/>
      <c r="LM288" s="245"/>
      <c r="LN288" s="245"/>
      <c r="LO288" s="245"/>
      <c r="LP288" s="245"/>
      <c r="LQ288" s="245"/>
      <c r="LR288" s="245"/>
      <c r="QU288" s="235"/>
      <c r="QV288" s="235"/>
    </row>
    <row r="289" spans="1:495" s="223" customFormat="1" hidden="1" outlineLevel="1">
      <c r="A289" s="603">
        <f t="shared" si="1586"/>
        <v>277</v>
      </c>
      <c r="B289" s="373"/>
      <c r="C289" s="272"/>
      <c r="D289" s="272"/>
      <c r="E289" s="272"/>
      <c r="F289" s="272"/>
      <c r="G289" s="272"/>
      <c r="H289" s="272"/>
      <c r="I289" s="272"/>
      <c r="J289" s="272"/>
      <c r="K289" s="272"/>
      <c r="L289" s="272"/>
      <c r="M289" s="272"/>
      <c r="N289" s="272"/>
      <c r="O289" s="272"/>
      <c r="P289" s="272"/>
      <c r="Q289" s="272"/>
      <c r="R289" s="272"/>
      <c r="S289" s="272"/>
      <c r="T289" s="272"/>
      <c r="U289" s="272"/>
      <c r="V289" s="272"/>
      <c r="W289" s="272"/>
      <c r="X289" s="267"/>
      <c r="Y289" s="272"/>
      <c r="Z289" s="272"/>
      <c r="AA289" s="272"/>
      <c r="AB289" s="272"/>
      <c r="AC289" s="272"/>
      <c r="AD289" s="272"/>
      <c r="AE289" s="272"/>
      <c r="AF289" s="267"/>
      <c r="AG289" s="267"/>
      <c r="AJ289" s="277">
        <f>+AJ277</f>
        <v>0</v>
      </c>
      <c r="AK289" s="272"/>
      <c r="AL289" s="272"/>
      <c r="AM289" s="272"/>
      <c r="AN289" s="272"/>
      <c r="AO289" s="272"/>
      <c r="AP289" s="272"/>
      <c r="AQ289" s="272"/>
      <c r="AR289" s="272"/>
      <c r="AS289" s="272"/>
      <c r="AT289" s="272"/>
      <c r="AU289" s="272"/>
      <c r="AV289" s="272"/>
      <c r="AW289" s="272"/>
      <c r="AX289" s="272"/>
      <c r="AY289" s="272"/>
      <c r="AZ289" s="272"/>
      <c r="BA289" s="272"/>
      <c r="BB289" s="277"/>
      <c r="BC289" s="272"/>
      <c r="BD289" s="272"/>
      <c r="BE289" s="272"/>
      <c r="BF289" s="272"/>
      <c r="BG289" s="272"/>
      <c r="BH289" s="272"/>
      <c r="BI289" s="267"/>
      <c r="BJ289" s="267"/>
      <c r="BM289" s="277">
        <f>+BM277</f>
        <v>0</v>
      </c>
      <c r="BN289" s="272"/>
      <c r="BO289" s="272"/>
      <c r="BP289" s="277"/>
      <c r="BQ289" s="272"/>
      <c r="BR289" s="272"/>
      <c r="BS289" s="272"/>
      <c r="BT289" s="272"/>
      <c r="BU289" s="272"/>
      <c r="BV289" s="272"/>
      <c r="BW289" s="272"/>
      <c r="BX289" s="272"/>
      <c r="BY289" s="272"/>
      <c r="BZ289" s="272"/>
      <c r="CA289" s="272"/>
      <c r="CB289" s="272"/>
      <c r="CC289" s="272"/>
      <c r="CD289" s="272"/>
      <c r="CE289" s="272"/>
      <c r="CF289" s="272"/>
      <c r="CG289" s="272"/>
      <c r="CH289" s="272"/>
      <c r="CI289" s="272"/>
      <c r="CJ289" s="272"/>
      <c r="CK289" s="272"/>
      <c r="CL289" s="267"/>
      <c r="CM289" s="267"/>
      <c r="CP289" s="277">
        <f>+CP277</f>
        <v>0</v>
      </c>
      <c r="CQ289" s="272"/>
      <c r="CR289" s="272"/>
      <c r="CS289" s="277"/>
      <c r="CT289" s="272"/>
      <c r="CU289" s="272"/>
      <c r="CV289" s="272"/>
      <c r="CW289" s="272"/>
      <c r="CX289" s="272"/>
      <c r="CY289" s="272"/>
      <c r="CZ289" s="267"/>
      <c r="DA289" s="267"/>
      <c r="DB289" s="267"/>
      <c r="DC289" s="267"/>
      <c r="DD289" s="267"/>
      <c r="DE289" s="267"/>
      <c r="DF289" s="267"/>
      <c r="DG289" s="267"/>
      <c r="DH289" s="267"/>
      <c r="DI289" s="267"/>
      <c r="DJ289" s="267"/>
      <c r="DK289" s="267"/>
      <c r="DL289" s="267"/>
      <c r="DM289" s="267"/>
      <c r="DN289" s="267"/>
      <c r="DO289" s="267"/>
      <c r="DP289" s="267"/>
      <c r="DS289" s="277">
        <f>+DS277</f>
        <v>0</v>
      </c>
      <c r="DT289" s="272"/>
      <c r="DU289" s="272"/>
      <c r="DV289" s="277"/>
      <c r="DW289" s="272"/>
      <c r="DX289" s="272"/>
      <c r="DY289" s="272"/>
      <c r="DZ289" s="272"/>
      <c r="EA289" s="272"/>
      <c r="EB289" s="272"/>
      <c r="EC289" s="267"/>
      <c r="ED289" s="267"/>
      <c r="EG289" s="277">
        <f t="shared" ref="EG289:EV289" si="1587">+EG277</f>
        <v>0</v>
      </c>
      <c r="EH289" s="277">
        <f t="shared" si="1587"/>
        <v>0</v>
      </c>
      <c r="EI289" s="277">
        <f t="shared" si="1587"/>
        <v>0</v>
      </c>
      <c r="EJ289" s="277">
        <f t="shared" si="1587"/>
        <v>0</v>
      </c>
      <c r="EK289" s="277">
        <f t="shared" si="1587"/>
        <v>0</v>
      </c>
      <c r="EL289" s="277">
        <f t="shared" si="1587"/>
        <v>0</v>
      </c>
      <c r="EM289" s="277">
        <f t="shared" si="1587"/>
        <v>0</v>
      </c>
      <c r="EN289" s="277">
        <f t="shared" si="1587"/>
        <v>0</v>
      </c>
      <c r="EO289" s="277">
        <f t="shared" si="1587"/>
        <v>0</v>
      </c>
      <c r="EP289" s="277">
        <f t="shared" si="1587"/>
        <v>0</v>
      </c>
      <c r="EQ289" s="277">
        <f t="shared" si="1587"/>
        <v>0</v>
      </c>
      <c r="ER289" s="277">
        <f t="shared" si="1587"/>
        <v>0</v>
      </c>
      <c r="ES289" s="277">
        <f t="shared" si="1587"/>
        <v>0</v>
      </c>
      <c r="ET289" s="277">
        <f t="shared" si="1587"/>
        <v>0</v>
      </c>
      <c r="EU289" s="277">
        <f t="shared" si="1587"/>
        <v>0</v>
      </c>
      <c r="EV289" s="277">
        <f t="shared" si="1587"/>
        <v>0</v>
      </c>
      <c r="EW289" s="272"/>
      <c r="EX289" s="272"/>
      <c r="EY289" s="277"/>
      <c r="EZ289" s="272"/>
      <c r="FA289" s="272"/>
      <c r="FB289" s="272"/>
      <c r="FC289" s="272"/>
      <c r="FD289" s="272"/>
      <c r="FE289" s="272"/>
      <c r="FF289" s="267"/>
      <c r="FG289" s="267"/>
      <c r="FJ289" s="277">
        <f>+FJ277</f>
        <v>0</v>
      </c>
      <c r="FK289" s="272"/>
      <c r="FL289" s="272"/>
      <c r="FM289" s="277"/>
      <c r="FN289" s="272"/>
      <c r="FO289" s="272"/>
      <c r="FP289" s="272"/>
      <c r="FQ289" s="272"/>
      <c r="FR289" s="272"/>
      <c r="FS289" s="272"/>
      <c r="FT289" s="272"/>
      <c r="FU289" s="272"/>
      <c r="FV289" s="272"/>
      <c r="FW289" s="272"/>
      <c r="FX289" s="272"/>
      <c r="FY289" s="272"/>
      <c r="FZ289" s="272"/>
      <c r="GA289" s="272"/>
      <c r="GB289" s="272"/>
      <c r="GC289" s="272"/>
      <c r="GD289" s="272"/>
      <c r="GE289" s="272"/>
      <c r="GF289" s="272"/>
      <c r="GG289" s="272"/>
      <c r="GH289" s="272"/>
      <c r="GI289" s="267"/>
      <c r="GJ289" s="267"/>
      <c r="GM289" s="277">
        <f>+GM277</f>
        <v>0</v>
      </c>
      <c r="GN289" s="272"/>
      <c r="GO289" s="272"/>
      <c r="GP289" s="277"/>
      <c r="GQ289" s="272"/>
      <c r="GR289" s="272"/>
      <c r="GS289" s="272"/>
      <c r="GT289" s="272"/>
      <c r="GU289" s="272"/>
      <c r="GV289" s="272"/>
      <c r="GW289" s="272"/>
      <c r="GX289" s="272"/>
      <c r="GY289" s="272"/>
      <c r="GZ289" s="272"/>
      <c r="HA289" s="272"/>
      <c r="HB289" s="272"/>
      <c r="HC289" s="272"/>
      <c r="HD289" s="272"/>
      <c r="HE289" s="272"/>
      <c r="HF289" s="272"/>
      <c r="HG289" s="272"/>
      <c r="HH289" s="272"/>
      <c r="HI289" s="272"/>
      <c r="HJ289" s="272"/>
      <c r="HK289" s="272"/>
      <c r="HL289" s="267"/>
      <c r="HM289" s="267"/>
      <c r="HP289" s="277"/>
      <c r="HQ289" s="272"/>
      <c r="HR289" s="272"/>
      <c r="HS289" s="277"/>
      <c r="HT289" s="272"/>
      <c r="HU289" s="272"/>
      <c r="HV289" s="272"/>
      <c r="HW289" s="272"/>
      <c r="HX289" s="272"/>
      <c r="HY289" s="272"/>
      <c r="HZ289" s="267"/>
      <c r="IA289" s="267"/>
      <c r="IC289" s="272"/>
      <c r="ID289" s="272"/>
      <c r="IE289" s="272"/>
      <c r="IF289" s="272"/>
      <c r="IG289" s="272"/>
      <c r="IH289" s="272"/>
      <c r="II289" s="272"/>
      <c r="IJ289" s="272"/>
      <c r="IK289" s="272"/>
      <c r="IL289" s="272"/>
      <c r="IM289" s="272"/>
      <c r="IN289" s="272"/>
      <c r="IO289" s="272"/>
      <c r="IP289" s="272"/>
      <c r="IQ289" s="272"/>
      <c r="IR289" s="272"/>
      <c r="IS289" s="272"/>
      <c r="IT289" s="272"/>
      <c r="IU289" s="272"/>
      <c r="IV289" s="272"/>
      <c r="IW289" s="272"/>
      <c r="IX289" s="272"/>
      <c r="IY289" s="272"/>
      <c r="IZ289" s="272"/>
      <c r="JA289" s="270"/>
      <c r="JB289" s="270"/>
      <c r="JC289" s="270"/>
      <c r="JD289" s="270"/>
      <c r="JE289" s="234"/>
      <c r="JF289" s="250"/>
      <c r="JG289" s="245"/>
      <c r="JH289" s="245"/>
      <c r="JI289" s="245"/>
      <c r="JJ289" s="245"/>
      <c r="JK289" s="245"/>
      <c r="JL289" s="245"/>
      <c r="JM289" s="245"/>
      <c r="JN289" s="245"/>
      <c r="JO289" s="245"/>
      <c r="JP289" s="245"/>
      <c r="JQ289" s="245"/>
      <c r="JR289" s="245"/>
      <c r="JS289" s="245"/>
      <c r="JT289" s="245"/>
      <c r="JU289" s="245"/>
      <c r="JV289" s="245"/>
      <c r="JW289" s="245"/>
      <c r="JX289" s="245"/>
      <c r="JY289" s="245"/>
      <c r="JZ289" s="245"/>
      <c r="KA289" s="245"/>
      <c r="KB289" s="245"/>
      <c r="KC289" s="245"/>
      <c r="KD289" s="245"/>
      <c r="KE289" s="245"/>
      <c r="KF289" s="245"/>
      <c r="KG289" s="245"/>
      <c r="KH289" s="245"/>
      <c r="KI289" s="245"/>
      <c r="KJ289" s="245"/>
      <c r="KK289" s="245"/>
      <c r="KL289" s="234"/>
      <c r="KN289" s="245"/>
      <c r="KO289" s="245"/>
      <c r="KP289" s="245"/>
      <c r="KQ289" s="245"/>
      <c r="KR289" s="245"/>
      <c r="KS289" s="245"/>
      <c r="KT289" s="245"/>
      <c r="KU289" s="245"/>
      <c r="KV289" s="245"/>
      <c r="KW289" s="245"/>
      <c r="KX289" s="245"/>
      <c r="KY289" s="245"/>
      <c r="KZ289" s="245"/>
      <c r="LA289" s="245"/>
      <c r="LB289" s="245"/>
      <c r="LC289" s="245"/>
      <c r="LD289" s="245"/>
      <c r="LE289" s="245"/>
      <c r="LF289" s="245"/>
      <c r="LG289" s="245"/>
      <c r="LH289" s="245"/>
      <c r="LI289" s="245"/>
      <c r="LJ289" s="245"/>
      <c r="LK289" s="245"/>
      <c r="LL289" s="245"/>
      <c r="LM289" s="245"/>
      <c r="LN289" s="245"/>
      <c r="LO289" s="245"/>
      <c r="LP289" s="245"/>
      <c r="LQ289" s="245"/>
      <c r="LR289" s="245"/>
      <c r="QU289" s="235"/>
      <c r="QV289" s="235"/>
    </row>
    <row r="290" spans="1:495" s="223" customFormat="1" hidden="1" outlineLevel="1">
      <c r="A290" s="603">
        <f t="shared" si="1586"/>
        <v>278</v>
      </c>
      <c r="B290" s="373"/>
      <c r="C290" s="272"/>
      <c r="D290" s="272"/>
      <c r="E290" s="272"/>
      <c r="F290" s="272"/>
      <c r="G290" s="272"/>
      <c r="H290" s="272"/>
      <c r="I290" s="272"/>
      <c r="J290" s="272"/>
      <c r="K290" s="272"/>
      <c r="L290" s="272"/>
      <c r="M290" s="272"/>
      <c r="N290" s="272"/>
      <c r="O290" s="272"/>
      <c r="P290" s="272"/>
      <c r="Q290" s="272"/>
      <c r="R290" s="272"/>
      <c r="S290" s="272"/>
      <c r="T290" s="272"/>
      <c r="U290" s="272"/>
      <c r="V290" s="272"/>
      <c r="W290" s="272"/>
      <c r="X290" s="267"/>
      <c r="Y290" s="272"/>
      <c r="Z290" s="272"/>
      <c r="AA290" s="272"/>
      <c r="AB290" s="272"/>
      <c r="AC290" s="272"/>
      <c r="AD290" s="272"/>
      <c r="AE290" s="272"/>
      <c r="AF290" s="267"/>
      <c r="AG290" s="267"/>
      <c r="AJ290" s="277">
        <f>+AJ278</f>
        <v>0</v>
      </c>
      <c r="AK290" s="272"/>
      <c r="AL290" s="272"/>
      <c r="AM290" s="272"/>
      <c r="AN290" s="272"/>
      <c r="AO290" s="272"/>
      <c r="AP290" s="272"/>
      <c r="AQ290" s="272"/>
      <c r="AR290" s="272"/>
      <c r="AS290" s="272"/>
      <c r="AT290" s="272"/>
      <c r="AU290" s="272"/>
      <c r="AV290" s="272"/>
      <c r="AW290" s="272"/>
      <c r="AX290" s="272"/>
      <c r="AY290" s="272"/>
      <c r="AZ290" s="272"/>
      <c r="BA290" s="272"/>
      <c r="BB290" s="277"/>
      <c r="BC290" s="272"/>
      <c r="BD290" s="272"/>
      <c r="BE290" s="272"/>
      <c r="BF290" s="272"/>
      <c r="BG290" s="272"/>
      <c r="BH290" s="272"/>
      <c r="BI290" s="267"/>
      <c r="BJ290" s="267"/>
      <c r="BM290" s="277">
        <f>+BM278</f>
        <v>0</v>
      </c>
      <c r="BN290" s="272"/>
      <c r="BO290" s="272"/>
      <c r="BP290" s="277"/>
      <c r="BQ290" s="272"/>
      <c r="BR290" s="272"/>
      <c r="BS290" s="272"/>
      <c r="BT290" s="272"/>
      <c r="BU290" s="272"/>
      <c r="BV290" s="272"/>
      <c r="BW290" s="272"/>
      <c r="BX290" s="272"/>
      <c r="BY290" s="272"/>
      <c r="BZ290" s="272"/>
      <c r="CA290" s="272"/>
      <c r="CB290" s="272"/>
      <c r="CC290" s="272"/>
      <c r="CD290" s="272"/>
      <c r="CE290" s="272"/>
      <c r="CF290" s="272"/>
      <c r="CG290" s="272"/>
      <c r="CH290" s="272"/>
      <c r="CI290" s="272"/>
      <c r="CJ290" s="272"/>
      <c r="CK290" s="272"/>
      <c r="CL290" s="267"/>
      <c r="CM290" s="267"/>
      <c r="CP290" s="277">
        <f>+CP278</f>
        <v>0</v>
      </c>
      <c r="CQ290" s="272"/>
      <c r="CR290" s="272"/>
      <c r="CS290" s="277"/>
      <c r="CT290" s="272"/>
      <c r="CU290" s="272"/>
      <c r="CV290" s="272"/>
      <c r="CW290" s="272"/>
      <c r="CX290" s="272"/>
      <c r="CY290" s="272"/>
      <c r="CZ290" s="267"/>
      <c r="DA290" s="267"/>
      <c r="DB290" s="267"/>
      <c r="DC290" s="267"/>
      <c r="DD290" s="267"/>
      <c r="DE290" s="267"/>
      <c r="DF290" s="267"/>
      <c r="DG290" s="267"/>
      <c r="DH290" s="267"/>
      <c r="DI290" s="267"/>
      <c r="DJ290" s="267"/>
      <c r="DK290" s="267"/>
      <c r="DL290" s="267"/>
      <c r="DM290" s="267"/>
      <c r="DN290" s="267"/>
      <c r="DO290" s="267"/>
      <c r="DP290" s="267"/>
      <c r="DS290" s="277">
        <f>+DS278</f>
        <v>0</v>
      </c>
      <c r="DT290" s="272"/>
      <c r="DU290" s="272"/>
      <c r="DV290" s="277"/>
      <c r="DW290" s="272"/>
      <c r="DX290" s="272"/>
      <c r="DY290" s="272"/>
      <c r="DZ290" s="272"/>
      <c r="EA290" s="272"/>
      <c r="EB290" s="272"/>
      <c r="EC290" s="267"/>
      <c r="ED290" s="267"/>
      <c r="EG290" s="277">
        <f t="shared" ref="EG290:EV290" si="1588">+EG278</f>
        <v>0</v>
      </c>
      <c r="EH290" s="277">
        <f t="shared" si="1588"/>
        <v>0</v>
      </c>
      <c r="EI290" s="277">
        <f t="shared" si="1588"/>
        <v>0</v>
      </c>
      <c r="EJ290" s="277">
        <f t="shared" si="1588"/>
        <v>0</v>
      </c>
      <c r="EK290" s="277">
        <f t="shared" si="1588"/>
        <v>0</v>
      </c>
      <c r="EL290" s="277">
        <f t="shared" si="1588"/>
        <v>0</v>
      </c>
      <c r="EM290" s="277">
        <f t="shared" si="1588"/>
        <v>0</v>
      </c>
      <c r="EN290" s="277">
        <f t="shared" si="1588"/>
        <v>0</v>
      </c>
      <c r="EO290" s="277">
        <f t="shared" si="1588"/>
        <v>0</v>
      </c>
      <c r="EP290" s="277">
        <f t="shared" si="1588"/>
        <v>0</v>
      </c>
      <c r="EQ290" s="277">
        <f t="shared" si="1588"/>
        <v>0</v>
      </c>
      <c r="ER290" s="277">
        <f t="shared" si="1588"/>
        <v>0</v>
      </c>
      <c r="ES290" s="277">
        <f t="shared" si="1588"/>
        <v>0</v>
      </c>
      <c r="ET290" s="277">
        <f t="shared" si="1588"/>
        <v>0</v>
      </c>
      <c r="EU290" s="277">
        <f t="shared" si="1588"/>
        <v>0</v>
      </c>
      <c r="EV290" s="277">
        <f t="shared" si="1588"/>
        <v>0</v>
      </c>
      <c r="EW290" s="272"/>
      <c r="EX290" s="272"/>
      <c r="EY290" s="277"/>
      <c r="EZ290" s="272"/>
      <c r="FA290" s="272"/>
      <c r="FB290" s="272"/>
      <c r="FC290" s="272"/>
      <c r="FD290" s="272"/>
      <c r="FE290" s="272"/>
      <c r="FF290" s="267"/>
      <c r="FG290" s="267"/>
      <c r="FJ290" s="277">
        <f>+FJ278</f>
        <v>0</v>
      </c>
      <c r="FK290" s="272"/>
      <c r="FL290" s="272"/>
      <c r="FM290" s="277"/>
      <c r="FN290" s="272"/>
      <c r="FO290" s="272"/>
      <c r="FP290" s="272"/>
      <c r="FQ290" s="272"/>
      <c r="FR290" s="272"/>
      <c r="FS290" s="272"/>
      <c r="FT290" s="272"/>
      <c r="FU290" s="272"/>
      <c r="FV290" s="272"/>
      <c r="FW290" s="272"/>
      <c r="FX290" s="272"/>
      <c r="FY290" s="272"/>
      <c r="FZ290" s="272"/>
      <c r="GA290" s="272"/>
      <c r="GB290" s="272"/>
      <c r="GC290" s="272"/>
      <c r="GD290" s="272"/>
      <c r="GE290" s="272"/>
      <c r="GF290" s="272"/>
      <c r="GG290" s="272"/>
      <c r="GH290" s="272"/>
      <c r="GI290" s="267"/>
      <c r="GJ290" s="267"/>
      <c r="GM290" s="277">
        <f>+GM278</f>
        <v>0</v>
      </c>
      <c r="GN290" s="272"/>
      <c r="GO290" s="272"/>
      <c r="GP290" s="277"/>
      <c r="GQ290" s="272"/>
      <c r="GR290" s="272"/>
      <c r="GS290" s="272"/>
      <c r="GT290" s="272"/>
      <c r="GU290" s="272"/>
      <c r="GV290" s="272"/>
      <c r="GW290" s="272"/>
      <c r="GX290" s="272"/>
      <c r="GY290" s="272"/>
      <c r="GZ290" s="272"/>
      <c r="HA290" s="272"/>
      <c r="HB290" s="272"/>
      <c r="HC290" s="272"/>
      <c r="HD290" s="272"/>
      <c r="HE290" s="272"/>
      <c r="HF290" s="272"/>
      <c r="HG290" s="272"/>
      <c r="HH290" s="272"/>
      <c r="HI290" s="272"/>
      <c r="HJ290" s="272"/>
      <c r="HK290" s="272"/>
      <c r="HL290" s="267"/>
      <c r="HM290" s="267"/>
      <c r="HP290" s="277"/>
      <c r="HQ290" s="272"/>
      <c r="HR290" s="272"/>
      <c r="HS290" s="277"/>
      <c r="HT290" s="272"/>
      <c r="HU290" s="272"/>
      <c r="HV290" s="272"/>
      <c r="HW290" s="272"/>
      <c r="HX290" s="272"/>
      <c r="HY290" s="272"/>
      <c r="HZ290" s="267"/>
      <c r="IA290" s="267"/>
      <c r="IC290" s="272"/>
      <c r="ID290" s="272"/>
      <c r="IE290" s="272"/>
      <c r="IF290" s="272"/>
      <c r="IG290" s="272"/>
      <c r="IH290" s="272"/>
      <c r="II290" s="272"/>
      <c r="IJ290" s="272"/>
      <c r="IK290" s="272"/>
      <c r="IL290" s="272"/>
      <c r="IM290" s="272"/>
      <c r="IN290" s="272"/>
      <c r="IO290" s="272"/>
      <c r="IP290" s="272"/>
      <c r="IQ290" s="272"/>
      <c r="IR290" s="272"/>
      <c r="IS290" s="272"/>
      <c r="IT290" s="272"/>
      <c r="IU290" s="272"/>
      <c r="IV290" s="272"/>
      <c r="IW290" s="272"/>
      <c r="IX290" s="272"/>
      <c r="IY290" s="272"/>
      <c r="IZ290" s="272"/>
      <c r="JA290" s="270"/>
      <c r="JB290" s="270"/>
      <c r="JC290" s="270"/>
      <c r="JD290" s="270"/>
      <c r="JE290" s="234"/>
      <c r="JF290" s="250"/>
      <c r="JG290" s="245"/>
      <c r="JH290" s="245"/>
      <c r="JI290" s="245"/>
      <c r="JJ290" s="245"/>
      <c r="JK290" s="245"/>
      <c r="JL290" s="245"/>
      <c r="JM290" s="245"/>
      <c r="JN290" s="245"/>
      <c r="JO290" s="245"/>
      <c r="JP290" s="245"/>
      <c r="JQ290" s="245"/>
      <c r="JR290" s="245"/>
      <c r="JS290" s="245"/>
      <c r="JT290" s="245"/>
      <c r="JU290" s="245"/>
      <c r="JV290" s="245"/>
      <c r="JW290" s="245"/>
      <c r="JX290" s="245"/>
      <c r="JY290" s="245"/>
      <c r="JZ290" s="245"/>
      <c r="KA290" s="245"/>
      <c r="KB290" s="245"/>
      <c r="KC290" s="245"/>
      <c r="KD290" s="245"/>
      <c r="KE290" s="245"/>
      <c r="KF290" s="245"/>
      <c r="KG290" s="245"/>
      <c r="KH290" s="245"/>
      <c r="KI290" s="245"/>
      <c r="KJ290" s="245"/>
      <c r="KK290" s="245"/>
      <c r="KL290" s="234"/>
      <c r="KN290" s="245"/>
      <c r="KO290" s="245"/>
      <c r="KP290" s="245"/>
      <c r="KQ290" s="245"/>
      <c r="KR290" s="245"/>
      <c r="KS290" s="245"/>
      <c r="KT290" s="245"/>
      <c r="KU290" s="245"/>
      <c r="KV290" s="245"/>
      <c r="KW290" s="245"/>
      <c r="KX290" s="245"/>
      <c r="KY290" s="245"/>
      <c r="KZ290" s="245"/>
      <c r="LA290" s="245"/>
      <c r="LB290" s="245"/>
      <c r="LC290" s="245"/>
      <c r="LD290" s="245"/>
      <c r="LE290" s="245"/>
      <c r="LF290" s="245"/>
      <c r="LG290" s="245"/>
      <c r="LH290" s="245"/>
      <c r="LI290" s="245"/>
      <c r="LJ290" s="245"/>
      <c r="LK290" s="245"/>
      <c r="LL290" s="245"/>
      <c r="LM290" s="245"/>
      <c r="LN290" s="245"/>
      <c r="LO290" s="245"/>
      <c r="LP290" s="245"/>
      <c r="LQ290" s="245"/>
      <c r="LR290" s="245"/>
      <c r="QU290" s="235"/>
      <c r="QV290" s="235"/>
    </row>
    <row r="291" spans="1:495" s="223" customFormat="1" hidden="1" outlineLevel="1">
      <c r="A291" s="603">
        <f t="shared" si="1586"/>
        <v>279</v>
      </c>
      <c r="B291" s="373"/>
      <c r="C291" s="272"/>
      <c r="D291" s="272"/>
      <c r="E291" s="272"/>
      <c r="F291" s="272"/>
      <c r="G291" s="272"/>
      <c r="H291" s="272"/>
      <c r="I291" s="272"/>
      <c r="J291" s="272"/>
      <c r="K291" s="272"/>
      <c r="L291" s="272"/>
      <c r="M291" s="272"/>
      <c r="N291" s="272"/>
      <c r="O291" s="272"/>
      <c r="P291" s="272"/>
      <c r="Q291" s="272"/>
      <c r="R291" s="272"/>
      <c r="S291" s="272"/>
      <c r="T291" s="272"/>
      <c r="U291" s="272"/>
      <c r="V291" s="272"/>
      <c r="W291" s="272"/>
      <c r="X291" s="267"/>
      <c r="Y291" s="272"/>
      <c r="Z291" s="272"/>
      <c r="AA291" s="272"/>
      <c r="AB291" s="272"/>
      <c r="AC291" s="272"/>
      <c r="AD291" s="272"/>
      <c r="AE291" s="272"/>
      <c r="AF291" s="267"/>
      <c r="AG291" s="267"/>
      <c r="AJ291" s="277"/>
      <c r="AK291" s="272"/>
      <c r="AL291" s="272"/>
      <c r="AM291" s="272"/>
      <c r="AN291" s="272"/>
      <c r="AO291" s="272"/>
      <c r="AP291" s="272"/>
      <c r="AQ291" s="272"/>
      <c r="AR291" s="272"/>
      <c r="AS291" s="272"/>
      <c r="AT291" s="272"/>
      <c r="AU291" s="272"/>
      <c r="AV291" s="272"/>
      <c r="AW291" s="272"/>
      <c r="AX291" s="272"/>
      <c r="AY291" s="272"/>
      <c r="AZ291" s="272"/>
      <c r="BA291" s="272"/>
      <c r="BB291" s="277"/>
      <c r="BC291" s="272"/>
      <c r="BD291" s="272"/>
      <c r="BE291" s="272"/>
      <c r="BF291" s="272"/>
      <c r="BG291" s="272"/>
      <c r="BH291" s="272"/>
      <c r="BI291" s="267"/>
      <c r="BJ291" s="267"/>
      <c r="BM291" s="277"/>
      <c r="BN291" s="272"/>
      <c r="BO291" s="272"/>
      <c r="BP291" s="277"/>
      <c r="BQ291" s="272"/>
      <c r="BR291" s="272"/>
      <c r="BS291" s="272"/>
      <c r="BT291" s="272"/>
      <c r="BU291" s="272"/>
      <c r="BV291" s="272"/>
      <c r="BW291" s="272"/>
      <c r="BX291" s="272"/>
      <c r="BY291" s="272"/>
      <c r="BZ291" s="272"/>
      <c r="CA291" s="272"/>
      <c r="CB291" s="272"/>
      <c r="CC291" s="272"/>
      <c r="CD291" s="272"/>
      <c r="CE291" s="272"/>
      <c r="CF291" s="272"/>
      <c r="CG291" s="272"/>
      <c r="CH291" s="272"/>
      <c r="CI291" s="272"/>
      <c r="CJ291" s="272"/>
      <c r="CK291" s="272"/>
      <c r="CL291" s="267"/>
      <c r="CM291" s="267"/>
      <c r="CP291" s="277"/>
      <c r="CQ291" s="272"/>
      <c r="CR291" s="272"/>
      <c r="CS291" s="277"/>
      <c r="CT291" s="272"/>
      <c r="CU291" s="272"/>
      <c r="CV291" s="272"/>
      <c r="CW291" s="272"/>
      <c r="CX291" s="272"/>
      <c r="CY291" s="272"/>
      <c r="CZ291" s="267"/>
      <c r="DA291" s="267"/>
      <c r="DB291" s="267"/>
      <c r="DC291" s="267"/>
      <c r="DD291" s="267"/>
      <c r="DE291" s="267"/>
      <c r="DF291" s="267"/>
      <c r="DG291" s="267"/>
      <c r="DH291" s="267"/>
      <c r="DI291" s="267"/>
      <c r="DJ291" s="267"/>
      <c r="DK291" s="267"/>
      <c r="DL291" s="267"/>
      <c r="DM291" s="267"/>
      <c r="DN291" s="267"/>
      <c r="DO291" s="267"/>
      <c r="DP291" s="267"/>
      <c r="DS291" s="277"/>
      <c r="DT291" s="272"/>
      <c r="DU291" s="272"/>
      <c r="DV291" s="277"/>
      <c r="DW291" s="272"/>
      <c r="DX291" s="272"/>
      <c r="DY291" s="272"/>
      <c r="DZ291" s="272"/>
      <c r="EA291" s="272"/>
      <c r="EB291" s="272"/>
      <c r="EC291" s="267"/>
      <c r="ED291" s="267"/>
      <c r="EG291" s="277"/>
      <c r="EH291" s="277"/>
      <c r="EI291" s="277"/>
      <c r="EJ291" s="277"/>
      <c r="EK291" s="277"/>
      <c r="EL291" s="277"/>
      <c r="EM291" s="277"/>
      <c r="EN291" s="277"/>
      <c r="EO291" s="277"/>
      <c r="EP291" s="277"/>
      <c r="EQ291" s="277"/>
      <c r="ER291" s="277"/>
      <c r="ES291" s="277"/>
      <c r="ET291" s="277"/>
      <c r="EU291" s="277"/>
      <c r="EV291" s="277"/>
      <c r="EW291" s="272"/>
      <c r="EX291" s="272"/>
      <c r="EY291" s="277"/>
      <c r="EZ291" s="272"/>
      <c r="FA291" s="272"/>
      <c r="FB291" s="272"/>
      <c r="FC291" s="272"/>
      <c r="FD291" s="272"/>
      <c r="FE291" s="272"/>
      <c r="FF291" s="267"/>
      <c r="FG291" s="267"/>
      <c r="FJ291" s="277"/>
      <c r="FK291" s="272"/>
      <c r="FL291" s="272"/>
      <c r="FM291" s="277"/>
      <c r="FN291" s="272"/>
      <c r="FO291" s="272"/>
      <c r="FP291" s="272"/>
      <c r="FQ291" s="272"/>
      <c r="FR291" s="272"/>
      <c r="FS291" s="272"/>
      <c r="FT291" s="272"/>
      <c r="FU291" s="272"/>
      <c r="FV291" s="272"/>
      <c r="FW291" s="272"/>
      <c r="FX291" s="272"/>
      <c r="FY291" s="272"/>
      <c r="FZ291" s="272"/>
      <c r="GA291" s="272"/>
      <c r="GB291" s="272"/>
      <c r="GC291" s="272"/>
      <c r="GD291" s="272"/>
      <c r="GE291" s="272"/>
      <c r="GF291" s="272"/>
      <c r="GG291" s="272"/>
      <c r="GH291" s="272"/>
      <c r="GI291" s="267"/>
      <c r="GJ291" s="267"/>
      <c r="GM291" s="277"/>
      <c r="GN291" s="272"/>
      <c r="GO291" s="272"/>
      <c r="GP291" s="277"/>
      <c r="GQ291" s="272"/>
      <c r="GR291" s="272"/>
      <c r="GS291" s="272"/>
      <c r="GT291" s="272"/>
      <c r="GU291" s="272"/>
      <c r="GV291" s="272"/>
      <c r="GW291" s="272"/>
      <c r="GX291" s="272"/>
      <c r="GY291" s="272"/>
      <c r="GZ291" s="272"/>
      <c r="HA291" s="272"/>
      <c r="HB291" s="272"/>
      <c r="HC291" s="272"/>
      <c r="HD291" s="272"/>
      <c r="HE291" s="272"/>
      <c r="HF291" s="272"/>
      <c r="HG291" s="272"/>
      <c r="HH291" s="272"/>
      <c r="HI291" s="272"/>
      <c r="HJ291" s="272"/>
      <c r="HK291" s="272"/>
      <c r="HL291" s="267"/>
      <c r="HM291" s="267"/>
      <c r="HP291" s="277"/>
      <c r="HQ291" s="272"/>
      <c r="HR291" s="272"/>
      <c r="HS291" s="277"/>
      <c r="HT291" s="272"/>
      <c r="HU291" s="272"/>
      <c r="HV291" s="272"/>
      <c r="HW291" s="272"/>
      <c r="HX291" s="272"/>
      <c r="HY291" s="272"/>
      <c r="HZ291" s="267"/>
      <c r="IA291" s="267"/>
      <c r="IC291" s="272"/>
      <c r="ID291" s="272"/>
      <c r="IE291" s="272"/>
      <c r="IF291" s="272"/>
      <c r="IG291" s="272"/>
      <c r="IH291" s="272"/>
      <c r="II291" s="272"/>
      <c r="IJ291" s="272"/>
      <c r="IK291" s="272"/>
      <c r="IL291" s="272"/>
      <c r="IM291" s="272"/>
      <c r="IN291" s="272"/>
      <c r="IO291" s="272"/>
      <c r="IP291" s="272"/>
      <c r="IQ291" s="272"/>
      <c r="IR291" s="272"/>
      <c r="IS291" s="272"/>
      <c r="IT291" s="272"/>
      <c r="IU291" s="272"/>
      <c r="IV291" s="272"/>
      <c r="IW291" s="272"/>
      <c r="IX291" s="272"/>
      <c r="IY291" s="272"/>
      <c r="IZ291" s="272"/>
      <c r="JA291" s="270"/>
      <c r="JB291" s="270"/>
      <c r="JC291" s="270"/>
      <c r="JD291" s="270"/>
      <c r="JE291" s="234"/>
      <c r="JF291" s="250"/>
      <c r="JG291" s="245"/>
      <c r="JH291" s="245"/>
      <c r="JI291" s="245"/>
      <c r="JJ291" s="245"/>
      <c r="JK291" s="245"/>
      <c r="JL291" s="245"/>
      <c r="JM291" s="245"/>
      <c r="JN291" s="245"/>
      <c r="JO291" s="245"/>
      <c r="JP291" s="245"/>
      <c r="JQ291" s="245"/>
      <c r="JR291" s="245"/>
      <c r="JS291" s="245"/>
      <c r="JT291" s="245"/>
      <c r="JU291" s="245"/>
      <c r="JV291" s="245"/>
      <c r="JW291" s="245"/>
      <c r="JX291" s="245"/>
      <c r="JY291" s="245"/>
      <c r="JZ291" s="245"/>
      <c r="KA291" s="245"/>
      <c r="KB291" s="245"/>
      <c r="KC291" s="245"/>
      <c r="KD291" s="245"/>
      <c r="KE291" s="245"/>
      <c r="KF291" s="245"/>
      <c r="KG291" s="245"/>
      <c r="KH291" s="245"/>
      <c r="KI291" s="245"/>
      <c r="KJ291" s="245"/>
      <c r="KK291" s="245"/>
      <c r="KL291" s="234"/>
      <c r="KN291" s="245"/>
      <c r="KO291" s="245"/>
      <c r="KP291" s="245"/>
      <c r="KQ291" s="245"/>
      <c r="KR291" s="245"/>
      <c r="KS291" s="245"/>
      <c r="KT291" s="245"/>
      <c r="KU291" s="245"/>
      <c r="KV291" s="245"/>
      <c r="KW291" s="245"/>
      <c r="KX291" s="245"/>
      <c r="KY291" s="245"/>
      <c r="KZ291" s="245"/>
      <c r="LA291" s="245"/>
      <c r="LB291" s="245"/>
      <c r="LC291" s="245"/>
      <c r="LD291" s="245"/>
      <c r="LE291" s="245"/>
      <c r="LF291" s="245"/>
      <c r="LG291" s="245"/>
      <c r="LH291" s="245"/>
      <c r="LI291" s="245"/>
      <c r="LJ291" s="245"/>
      <c r="LK291" s="245"/>
      <c r="LL291" s="245"/>
      <c r="LM291" s="245"/>
      <c r="LN291" s="245"/>
      <c r="LO291" s="245"/>
      <c r="LP291" s="245"/>
      <c r="LQ291" s="245"/>
      <c r="LR291" s="245"/>
      <c r="QU291" s="235"/>
      <c r="QV291" s="235"/>
    </row>
    <row r="292" spans="1:495" s="223" customFormat="1" hidden="1" outlineLevel="1">
      <c r="A292" s="603">
        <f t="shared" si="1586"/>
        <v>280</v>
      </c>
      <c r="B292" s="373"/>
      <c r="C292" s="272"/>
      <c r="D292" s="272"/>
      <c r="E292" s="272"/>
      <c r="F292" s="272"/>
      <c r="G292" s="272"/>
      <c r="H292" s="272"/>
      <c r="I292" s="272"/>
      <c r="J292" s="272"/>
      <c r="K292" s="272"/>
      <c r="L292" s="272"/>
      <c r="M292" s="272"/>
      <c r="N292" s="272"/>
      <c r="O292" s="272"/>
      <c r="P292" s="272"/>
      <c r="Q292" s="272"/>
      <c r="R292" s="272"/>
      <c r="S292" s="272"/>
      <c r="T292" s="272"/>
      <c r="U292" s="272"/>
      <c r="V292" s="272"/>
      <c r="W292" s="272"/>
      <c r="X292" s="267"/>
      <c r="Y292" s="272"/>
      <c r="Z292" s="272"/>
      <c r="AA292" s="272"/>
      <c r="AB292" s="272"/>
      <c r="AC292" s="272"/>
      <c r="AD292" s="272"/>
      <c r="AE292" s="272"/>
      <c r="AF292" s="267"/>
      <c r="AG292" s="267"/>
      <c r="AJ292" s="277">
        <f>+AJ280</f>
        <v>0</v>
      </c>
      <c r="AK292" s="272"/>
      <c r="AL292" s="272"/>
      <c r="AM292" s="272"/>
      <c r="AN292" s="272"/>
      <c r="AO292" s="272"/>
      <c r="AP292" s="272"/>
      <c r="AQ292" s="272"/>
      <c r="AR292" s="272"/>
      <c r="AS292" s="272"/>
      <c r="AT292" s="272"/>
      <c r="AU292" s="272"/>
      <c r="AV292" s="272"/>
      <c r="AW292" s="272"/>
      <c r="AX292" s="272"/>
      <c r="AY292" s="272"/>
      <c r="AZ292" s="272"/>
      <c r="BA292" s="272"/>
      <c r="BB292" s="277"/>
      <c r="BC292" s="272"/>
      <c r="BD292" s="272"/>
      <c r="BE292" s="272"/>
      <c r="BF292" s="272"/>
      <c r="BG292" s="272"/>
      <c r="BH292" s="272"/>
      <c r="BI292" s="267"/>
      <c r="BJ292" s="267"/>
      <c r="BM292" s="277">
        <f>+BM280</f>
        <v>0</v>
      </c>
      <c r="BN292" s="272"/>
      <c r="BO292" s="272"/>
      <c r="BP292" s="277"/>
      <c r="BQ292" s="272"/>
      <c r="BR292" s="272"/>
      <c r="BS292" s="272"/>
      <c r="BT292" s="272"/>
      <c r="BU292" s="272"/>
      <c r="BV292" s="272"/>
      <c r="BW292" s="272"/>
      <c r="BX292" s="272"/>
      <c r="BY292" s="272"/>
      <c r="BZ292" s="272"/>
      <c r="CA292" s="272"/>
      <c r="CB292" s="272"/>
      <c r="CC292" s="272"/>
      <c r="CD292" s="272"/>
      <c r="CE292" s="272"/>
      <c r="CF292" s="272"/>
      <c r="CG292" s="272"/>
      <c r="CH292" s="272"/>
      <c r="CI292" s="272"/>
      <c r="CJ292" s="272"/>
      <c r="CK292" s="272"/>
      <c r="CL292" s="267"/>
      <c r="CM292" s="267"/>
      <c r="CP292" s="277">
        <f>+CP280</f>
        <v>0</v>
      </c>
      <c r="CQ292" s="272"/>
      <c r="CR292" s="272"/>
      <c r="CS292" s="277"/>
      <c r="CT292" s="272"/>
      <c r="CU292" s="272"/>
      <c r="CV292" s="272"/>
      <c r="CW292" s="272"/>
      <c r="CX292" s="272"/>
      <c r="CY292" s="272"/>
      <c r="CZ292" s="267"/>
      <c r="DA292" s="267"/>
      <c r="DB292" s="267"/>
      <c r="DC292" s="267"/>
      <c r="DD292" s="267"/>
      <c r="DE292" s="267"/>
      <c r="DF292" s="267"/>
      <c r="DG292" s="267"/>
      <c r="DH292" s="267"/>
      <c r="DI292" s="267"/>
      <c r="DJ292" s="267"/>
      <c r="DK292" s="267"/>
      <c r="DL292" s="267"/>
      <c r="DM292" s="267"/>
      <c r="DN292" s="267"/>
      <c r="DO292" s="267"/>
      <c r="DP292" s="267"/>
      <c r="DS292" s="277">
        <f>+DS280</f>
        <v>0</v>
      </c>
      <c r="DT292" s="272"/>
      <c r="DU292" s="272"/>
      <c r="DV292" s="277"/>
      <c r="DW292" s="272"/>
      <c r="DX292" s="272"/>
      <c r="DY292" s="272"/>
      <c r="DZ292" s="272"/>
      <c r="EA292" s="272"/>
      <c r="EB292" s="272"/>
      <c r="EC292" s="267"/>
      <c r="ED292" s="267"/>
      <c r="EG292" s="277">
        <f t="shared" ref="EG292:EV292" si="1589">+EG280</f>
        <v>0</v>
      </c>
      <c r="EH292" s="277">
        <f t="shared" si="1589"/>
        <v>0</v>
      </c>
      <c r="EI292" s="277">
        <f t="shared" si="1589"/>
        <v>0</v>
      </c>
      <c r="EJ292" s="277">
        <f t="shared" si="1589"/>
        <v>0</v>
      </c>
      <c r="EK292" s="277">
        <f t="shared" si="1589"/>
        <v>0</v>
      </c>
      <c r="EL292" s="277">
        <f t="shared" si="1589"/>
        <v>0</v>
      </c>
      <c r="EM292" s="277">
        <f t="shared" si="1589"/>
        <v>0</v>
      </c>
      <c r="EN292" s="277">
        <f t="shared" si="1589"/>
        <v>0</v>
      </c>
      <c r="EO292" s="277">
        <f t="shared" si="1589"/>
        <v>0</v>
      </c>
      <c r="EP292" s="277">
        <f t="shared" si="1589"/>
        <v>0</v>
      </c>
      <c r="EQ292" s="277">
        <f t="shared" si="1589"/>
        <v>0</v>
      </c>
      <c r="ER292" s="277">
        <f t="shared" si="1589"/>
        <v>0</v>
      </c>
      <c r="ES292" s="277">
        <f t="shared" si="1589"/>
        <v>0</v>
      </c>
      <c r="ET292" s="277">
        <f t="shared" si="1589"/>
        <v>0</v>
      </c>
      <c r="EU292" s="277">
        <f t="shared" si="1589"/>
        <v>0</v>
      </c>
      <c r="EV292" s="277">
        <f t="shared" si="1589"/>
        <v>0</v>
      </c>
      <c r="EW292" s="272"/>
      <c r="EX292" s="272"/>
      <c r="EY292" s="277"/>
      <c r="EZ292" s="272"/>
      <c r="FA292" s="272"/>
      <c r="FB292" s="272"/>
      <c r="FC292" s="272"/>
      <c r="FD292" s="272"/>
      <c r="FE292" s="272"/>
      <c r="FF292" s="267"/>
      <c r="FG292" s="267"/>
      <c r="FJ292" s="277">
        <f>+FJ280</f>
        <v>0</v>
      </c>
      <c r="FK292" s="272"/>
      <c r="FL292" s="272"/>
      <c r="FM292" s="277"/>
      <c r="FN292" s="272"/>
      <c r="FO292" s="272"/>
      <c r="FP292" s="272"/>
      <c r="FQ292" s="272"/>
      <c r="FR292" s="272"/>
      <c r="FS292" s="272"/>
      <c r="FT292" s="272"/>
      <c r="FU292" s="272"/>
      <c r="FV292" s="272"/>
      <c r="FW292" s="272"/>
      <c r="FX292" s="272"/>
      <c r="FY292" s="272"/>
      <c r="FZ292" s="272"/>
      <c r="GA292" s="272"/>
      <c r="GB292" s="272"/>
      <c r="GC292" s="272"/>
      <c r="GD292" s="272"/>
      <c r="GE292" s="272"/>
      <c r="GF292" s="272"/>
      <c r="GG292" s="272"/>
      <c r="GH292" s="272"/>
      <c r="GI292" s="267"/>
      <c r="GJ292" s="267"/>
      <c r="GM292" s="277">
        <f>+GM280</f>
        <v>0</v>
      </c>
      <c r="GN292" s="272"/>
      <c r="GO292" s="272"/>
      <c r="GP292" s="277"/>
      <c r="GQ292" s="272"/>
      <c r="GR292" s="272"/>
      <c r="GS292" s="272"/>
      <c r="GT292" s="272"/>
      <c r="GU292" s="272"/>
      <c r="GV292" s="272"/>
      <c r="GW292" s="272"/>
      <c r="GX292" s="272"/>
      <c r="GY292" s="272"/>
      <c r="GZ292" s="272"/>
      <c r="HA292" s="272"/>
      <c r="HB292" s="272"/>
      <c r="HC292" s="272"/>
      <c r="HD292" s="272"/>
      <c r="HE292" s="272"/>
      <c r="HF292" s="272"/>
      <c r="HG292" s="272"/>
      <c r="HH292" s="272"/>
      <c r="HI292" s="272"/>
      <c r="HJ292" s="272"/>
      <c r="HK292" s="272"/>
      <c r="HL292" s="267"/>
      <c r="HM292" s="267"/>
      <c r="HP292" s="277"/>
      <c r="HQ292" s="272"/>
      <c r="HR292" s="272"/>
      <c r="HS292" s="277"/>
      <c r="HT292" s="272"/>
      <c r="HU292" s="272"/>
      <c r="HV292" s="272"/>
      <c r="HW292" s="272"/>
      <c r="HX292" s="272"/>
      <c r="HY292" s="272"/>
      <c r="HZ292" s="267"/>
      <c r="IA292" s="267"/>
      <c r="IC292" s="272"/>
      <c r="ID292" s="272"/>
      <c r="IE292" s="272"/>
      <c r="IF292" s="272"/>
      <c r="IG292" s="272"/>
      <c r="IH292" s="272"/>
      <c r="II292" s="272"/>
      <c r="IJ292" s="272"/>
      <c r="IK292" s="272"/>
      <c r="IL292" s="272"/>
      <c r="IM292" s="272"/>
      <c r="IN292" s="272"/>
      <c r="IO292" s="272"/>
      <c r="IP292" s="272"/>
      <c r="IQ292" s="272"/>
      <c r="IR292" s="272"/>
      <c r="IS292" s="272"/>
      <c r="IT292" s="272"/>
      <c r="IU292" s="272"/>
      <c r="IV292" s="272"/>
      <c r="IW292" s="272"/>
      <c r="IX292" s="272"/>
      <c r="IY292" s="272"/>
      <c r="IZ292" s="272"/>
      <c r="JA292" s="270"/>
      <c r="JB292" s="270"/>
      <c r="JC292" s="270"/>
      <c r="JD292" s="270"/>
      <c r="JE292" s="234"/>
      <c r="JF292" s="250"/>
      <c r="JG292" s="245"/>
      <c r="JH292" s="245"/>
      <c r="JI292" s="245"/>
      <c r="JJ292" s="245"/>
      <c r="JK292" s="245"/>
      <c r="JL292" s="245"/>
      <c r="JM292" s="245"/>
      <c r="JN292" s="245"/>
      <c r="JO292" s="245"/>
      <c r="JP292" s="245"/>
      <c r="JQ292" s="245"/>
      <c r="JR292" s="245"/>
      <c r="JS292" s="245"/>
      <c r="JT292" s="245"/>
      <c r="JU292" s="245"/>
      <c r="JV292" s="245"/>
      <c r="JW292" s="245"/>
      <c r="JX292" s="245"/>
      <c r="JY292" s="245"/>
      <c r="JZ292" s="245"/>
      <c r="KA292" s="245"/>
      <c r="KB292" s="245"/>
      <c r="KC292" s="245"/>
      <c r="KD292" s="245"/>
      <c r="KE292" s="245"/>
      <c r="KF292" s="245"/>
      <c r="KG292" s="245"/>
      <c r="KH292" s="245"/>
      <c r="KI292" s="245"/>
      <c r="KJ292" s="245"/>
      <c r="KK292" s="245"/>
      <c r="KL292" s="234"/>
      <c r="KN292" s="245"/>
      <c r="KO292" s="245"/>
      <c r="KP292" s="245"/>
      <c r="KQ292" s="245"/>
      <c r="KR292" s="245"/>
      <c r="KS292" s="245"/>
      <c r="KT292" s="245"/>
      <c r="KU292" s="245"/>
      <c r="KV292" s="245"/>
      <c r="KW292" s="245"/>
      <c r="KX292" s="245"/>
      <c r="KY292" s="245"/>
      <c r="KZ292" s="245"/>
      <c r="LA292" s="245"/>
      <c r="LB292" s="245"/>
      <c r="LC292" s="245"/>
      <c r="LD292" s="245"/>
      <c r="LE292" s="245"/>
      <c r="LF292" s="245"/>
      <c r="LG292" s="245"/>
      <c r="LH292" s="245"/>
      <c r="LI292" s="245"/>
      <c r="LJ292" s="245"/>
      <c r="LK292" s="245"/>
      <c r="LL292" s="245"/>
      <c r="LM292" s="245"/>
      <c r="LN292" s="245"/>
      <c r="LO292" s="245"/>
      <c r="LP292" s="245"/>
      <c r="LQ292" s="245"/>
      <c r="LR292" s="245"/>
      <c r="QU292" s="235"/>
      <c r="QV292" s="235"/>
    </row>
    <row r="293" spans="1:495" s="223" customFormat="1" hidden="1" outlineLevel="1">
      <c r="A293" s="603">
        <f t="shared" si="1586"/>
        <v>281</v>
      </c>
      <c r="B293" s="373"/>
      <c r="C293" s="335"/>
      <c r="D293" s="335"/>
      <c r="E293" s="335"/>
      <c r="F293" s="335"/>
      <c r="G293" s="335"/>
      <c r="H293" s="335"/>
      <c r="I293" s="335"/>
      <c r="J293" s="335"/>
      <c r="K293" s="335"/>
      <c r="L293" s="335"/>
      <c r="M293" s="335"/>
      <c r="N293" s="335"/>
      <c r="O293" s="335"/>
      <c r="P293" s="335"/>
      <c r="Q293" s="335"/>
      <c r="R293" s="335"/>
      <c r="S293" s="335"/>
      <c r="T293" s="335"/>
      <c r="U293" s="335"/>
      <c r="V293" s="335"/>
      <c r="W293" s="335"/>
      <c r="X293" s="266"/>
      <c r="Y293" s="335"/>
      <c r="Z293" s="335"/>
      <c r="AA293" s="335"/>
      <c r="AB293" s="335"/>
      <c r="AC293" s="335"/>
      <c r="AD293" s="335"/>
      <c r="AE293" s="335"/>
      <c r="AF293" s="266"/>
      <c r="AG293" s="266"/>
      <c r="AJ293" s="277">
        <f>+AJ281</f>
        <v>0</v>
      </c>
      <c r="AK293" s="336"/>
      <c r="AL293" s="336"/>
      <c r="AM293" s="336"/>
      <c r="AN293" s="336"/>
      <c r="AO293" s="336"/>
      <c r="AP293" s="336"/>
      <c r="AQ293" s="336"/>
      <c r="AR293" s="336"/>
      <c r="AS293" s="336"/>
      <c r="AT293" s="336"/>
      <c r="AU293" s="336"/>
      <c r="AV293" s="336"/>
      <c r="AW293" s="336"/>
      <c r="AX293" s="336"/>
      <c r="AY293" s="336"/>
      <c r="AZ293" s="336"/>
      <c r="BA293" s="336"/>
      <c r="BB293" s="277"/>
      <c r="BC293" s="335"/>
      <c r="BD293" s="335"/>
      <c r="BE293" s="335"/>
      <c r="BF293" s="335"/>
      <c r="BG293" s="335"/>
      <c r="BH293" s="335"/>
      <c r="BI293" s="266"/>
      <c r="BJ293" s="266"/>
      <c r="BM293" s="277">
        <f>+BM281</f>
        <v>0</v>
      </c>
      <c r="BN293" s="336"/>
      <c r="BO293" s="336"/>
      <c r="BP293" s="277"/>
      <c r="BQ293" s="335"/>
      <c r="BR293" s="335"/>
      <c r="BS293" s="335"/>
      <c r="BT293" s="335"/>
      <c r="BU293" s="335"/>
      <c r="BV293" s="335"/>
      <c r="BW293" s="335"/>
      <c r="BX293" s="335"/>
      <c r="BY293" s="335"/>
      <c r="BZ293" s="335"/>
      <c r="CA293" s="335"/>
      <c r="CB293" s="335"/>
      <c r="CC293" s="335"/>
      <c r="CD293" s="335"/>
      <c r="CE293" s="335"/>
      <c r="CF293" s="335"/>
      <c r="CG293" s="335"/>
      <c r="CH293" s="335"/>
      <c r="CI293" s="335"/>
      <c r="CJ293" s="335"/>
      <c r="CK293" s="335"/>
      <c r="CL293" s="266"/>
      <c r="CM293" s="266"/>
      <c r="CP293" s="277">
        <f>+CP281</f>
        <v>0</v>
      </c>
      <c r="CQ293" s="336"/>
      <c r="CR293" s="336"/>
      <c r="CS293" s="277"/>
      <c r="CT293" s="335"/>
      <c r="CU293" s="335"/>
      <c r="CV293" s="335"/>
      <c r="CW293" s="335"/>
      <c r="CX293" s="335"/>
      <c r="CY293" s="335"/>
      <c r="CZ293" s="266"/>
      <c r="DA293" s="266"/>
      <c r="DB293" s="266"/>
      <c r="DC293" s="266"/>
      <c r="DD293" s="266"/>
      <c r="DE293" s="266"/>
      <c r="DF293" s="266"/>
      <c r="DG293" s="266"/>
      <c r="DH293" s="266"/>
      <c r="DI293" s="266"/>
      <c r="DJ293" s="266"/>
      <c r="DK293" s="266"/>
      <c r="DL293" s="266"/>
      <c r="DM293" s="266"/>
      <c r="DN293" s="266"/>
      <c r="DO293" s="266"/>
      <c r="DP293" s="266"/>
      <c r="DS293" s="277">
        <f>+DS281</f>
        <v>0</v>
      </c>
      <c r="DT293" s="336"/>
      <c r="DU293" s="336"/>
      <c r="DV293" s="277"/>
      <c r="DW293" s="335"/>
      <c r="DX293" s="335"/>
      <c r="DY293" s="335"/>
      <c r="DZ293" s="335"/>
      <c r="EA293" s="335"/>
      <c r="EB293" s="335"/>
      <c r="EC293" s="266"/>
      <c r="ED293" s="266"/>
      <c r="EG293" s="277">
        <f t="shared" ref="EG293:EV293" si="1590">+EG281</f>
        <v>0</v>
      </c>
      <c r="EH293" s="277">
        <f t="shared" si="1590"/>
        <v>0</v>
      </c>
      <c r="EI293" s="277">
        <f t="shared" si="1590"/>
        <v>0</v>
      </c>
      <c r="EJ293" s="277">
        <f t="shared" si="1590"/>
        <v>0</v>
      </c>
      <c r="EK293" s="277">
        <f t="shared" si="1590"/>
        <v>0</v>
      </c>
      <c r="EL293" s="277">
        <f t="shared" si="1590"/>
        <v>0</v>
      </c>
      <c r="EM293" s="277">
        <f t="shared" si="1590"/>
        <v>0</v>
      </c>
      <c r="EN293" s="277">
        <f t="shared" si="1590"/>
        <v>0</v>
      </c>
      <c r="EO293" s="277">
        <f t="shared" si="1590"/>
        <v>0</v>
      </c>
      <c r="EP293" s="277">
        <f t="shared" si="1590"/>
        <v>0</v>
      </c>
      <c r="EQ293" s="277">
        <f t="shared" si="1590"/>
        <v>0</v>
      </c>
      <c r="ER293" s="277">
        <f t="shared" si="1590"/>
        <v>0</v>
      </c>
      <c r="ES293" s="277">
        <f t="shared" si="1590"/>
        <v>0</v>
      </c>
      <c r="ET293" s="277">
        <f t="shared" si="1590"/>
        <v>0</v>
      </c>
      <c r="EU293" s="277">
        <f t="shared" si="1590"/>
        <v>0</v>
      </c>
      <c r="EV293" s="277">
        <f t="shared" si="1590"/>
        <v>0</v>
      </c>
      <c r="EW293" s="336"/>
      <c r="EX293" s="336"/>
      <c r="EY293" s="277"/>
      <c r="EZ293" s="335"/>
      <c r="FA293" s="335"/>
      <c r="FB293" s="335"/>
      <c r="FC293" s="335"/>
      <c r="FD293" s="335"/>
      <c r="FE293" s="335"/>
      <c r="FF293" s="266"/>
      <c r="FG293" s="266"/>
      <c r="FJ293" s="277">
        <f>+FJ281</f>
        <v>0</v>
      </c>
      <c r="FK293" s="336"/>
      <c r="FL293" s="336"/>
      <c r="FM293" s="277"/>
      <c r="FN293" s="335"/>
      <c r="FO293" s="335"/>
      <c r="FP293" s="335"/>
      <c r="FQ293" s="335"/>
      <c r="FR293" s="335"/>
      <c r="FS293" s="335"/>
      <c r="FT293" s="335"/>
      <c r="FU293" s="335"/>
      <c r="FV293" s="335"/>
      <c r="FW293" s="335"/>
      <c r="FX293" s="335"/>
      <c r="FY293" s="335"/>
      <c r="FZ293" s="335"/>
      <c r="GA293" s="335"/>
      <c r="GB293" s="335"/>
      <c r="GC293" s="335"/>
      <c r="GD293" s="335"/>
      <c r="GE293" s="335"/>
      <c r="GF293" s="335"/>
      <c r="GG293" s="335"/>
      <c r="GH293" s="335"/>
      <c r="GI293" s="266"/>
      <c r="GJ293" s="266"/>
      <c r="GM293" s="277">
        <f>+GM281</f>
        <v>0</v>
      </c>
      <c r="GN293" s="336"/>
      <c r="GO293" s="336"/>
      <c r="GP293" s="277"/>
      <c r="GQ293" s="335"/>
      <c r="GR293" s="335"/>
      <c r="GS293" s="335"/>
      <c r="GT293" s="335"/>
      <c r="GU293" s="335"/>
      <c r="GV293" s="335"/>
      <c r="GW293" s="335"/>
      <c r="GX293" s="335"/>
      <c r="GY293" s="335"/>
      <c r="GZ293" s="335"/>
      <c r="HA293" s="335"/>
      <c r="HB293" s="335"/>
      <c r="HC293" s="335"/>
      <c r="HD293" s="335"/>
      <c r="HE293" s="335"/>
      <c r="HF293" s="335"/>
      <c r="HG293" s="335"/>
      <c r="HH293" s="335"/>
      <c r="HI293" s="335"/>
      <c r="HJ293" s="335"/>
      <c r="HK293" s="335"/>
      <c r="HL293" s="266"/>
      <c r="HM293" s="266"/>
      <c r="HP293" s="277"/>
      <c r="HQ293" s="336"/>
      <c r="HR293" s="336"/>
      <c r="HS293" s="277"/>
      <c r="HT293" s="335"/>
      <c r="HU293" s="335"/>
      <c r="HV293" s="335"/>
      <c r="HW293" s="335"/>
      <c r="HX293" s="335"/>
      <c r="HY293" s="335"/>
      <c r="HZ293" s="266"/>
      <c r="IA293" s="266"/>
      <c r="IC293" s="335"/>
      <c r="ID293" s="335"/>
      <c r="IE293" s="335"/>
      <c r="IF293" s="335"/>
      <c r="IG293" s="335"/>
      <c r="IH293" s="335"/>
      <c r="II293" s="335"/>
      <c r="IJ293" s="335"/>
      <c r="IK293" s="335"/>
      <c r="IL293" s="335"/>
      <c r="IM293" s="335"/>
      <c r="IN293" s="335"/>
      <c r="IO293" s="335"/>
      <c r="IP293" s="335"/>
      <c r="IQ293" s="335"/>
      <c r="IR293" s="335"/>
      <c r="IS293" s="335"/>
      <c r="IT293" s="335"/>
      <c r="IU293" s="335"/>
      <c r="IV293" s="335"/>
      <c r="IW293" s="335"/>
      <c r="IX293" s="335"/>
      <c r="IY293" s="335"/>
      <c r="IZ293" s="335"/>
      <c r="JA293" s="270"/>
      <c r="JB293" s="270"/>
      <c r="JC293" s="270"/>
      <c r="JD293" s="270"/>
      <c r="JE293" s="234"/>
      <c r="JF293" s="250"/>
      <c r="JG293" s="245"/>
      <c r="JH293" s="245"/>
      <c r="JI293" s="245"/>
      <c r="JJ293" s="245"/>
      <c r="JK293" s="245"/>
      <c r="JL293" s="245"/>
      <c r="JM293" s="245"/>
      <c r="JN293" s="245"/>
      <c r="JO293" s="245"/>
      <c r="JP293" s="245"/>
      <c r="JQ293" s="245"/>
      <c r="JR293" s="245"/>
      <c r="JS293" s="245"/>
      <c r="JT293" s="245"/>
      <c r="JU293" s="245"/>
      <c r="JV293" s="245"/>
      <c r="JW293" s="245"/>
      <c r="JX293" s="245"/>
      <c r="JY293" s="245"/>
      <c r="JZ293" s="245"/>
      <c r="KA293" s="245"/>
      <c r="KB293" s="245"/>
      <c r="KC293" s="245"/>
      <c r="KD293" s="245"/>
      <c r="KE293" s="245"/>
      <c r="KF293" s="245"/>
      <c r="KG293" s="245"/>
      <c r="KH293" s="245"/>
      <c r="KI293" s="245"/>
      <c r="KJ293" s="245"/>
      <c r="KK293" s="245"/>
      <c r="KL293" s="234"/>
      <c r="KN293" s="245"/>
      <c r="KO293" s="245"/>
      <c r="KP293" s="245"/>
      <c r="KQ293" s="245"/>
      <c r="KR293" s="245"/>
      <c r="KS293" s="245"/>
      <c r="KT293" s="245"/>
      <c r="KU293" s="245"/>
      <c r="KV293" s="245"/>
      <c r="KW293" s="245"/>
      <c r="KX293" s="245"/>
      <c r="KY293" s="245"/>
      <c r="KZ293" s="245"/>
      <c r="LA293" s="245"/>
      <c r="LB293" s="245"/>
      <c r="LC293" s="245"/>
      <c r="LD293" s="245"/>
      <c r="LE293" s="245"/>
      <c r="LF293" s="245"/>
      <c r="LG293" s="245"/>
      <c r="LH293" s="245"/>
      <c r="LI293" s="245"/>
      <c r="LJ293" s="245"/>
      <c r="LK293" s="245"/>
      <c r="LL293" s="245"/>
      <c r="LM293" s="245"/>
      <c r="LN293" s="245"/>
      <c r="LO293" s="245"/>
      <c r="LP293" s="245"/>
      <c r="LQ293" s="245"/>
      <c r="LR293" s="245"/>
      <c r="QU293" s="235"/>
      <c r="QV293" s="235"/>
    </row>
    <row r="294" spans="1:495" s="223" customFormat="1" hidden="1" outlineLevel="1">
      <c r="A294" s="603">
        <f t="shared" si="1586"/>
        <v>282</v>
      </c>
      <c r="B294" s="373"/>
      <c r="C294" s="272"/>
      <c r="D294" s="272"/>
      <c r="E294" s="272"/>
      <c r="F294" s="272"/>
      <c r="G294" s="272"/>
      <c r="H294" s="272"/>
      <c r="I294" s="272"/>
      <c r="J294" s="272"/>
      <c r="K294" s="272"/>
      <c r="L294" s="272"/>
      <c r="M294" s="272"/>
      <c r="N294" s="272"/>
      <c r="O294" s="272"/>
      <c r="P294" s="272"/>
      <c r="Q294" s="272"/>
      <c r="R294" s="272"/>
      <c r="S294" s="272"/>
      <c r="T294" s="272"/>
      <c r="U294" s="272"/>
      <c r="V294" s="272"/>
      <c r="W294" s="272"/>
      <c r="X294" s="272"/>
      <c r="Y294" s="272"/>
      <c r="Z294" s="272"/>
      <c r="AA294" s="272"/>
      <c r="AB294" s="272"/>
      <c r="AC294" s="272"/>
      <c r="AD294" s="272"/>
      <c r="AE294" s="272"/>
      <c r="AF294" s="272"/>
      <c r="AG294" s="272"/>
      <c r="AJ294" s="272"/>
      <c r="AK294" s="272"/>
      <c r="AL294" s="272"/>
      <c r="AM294" s="272"/>
      <c r="AN294" s="272"/>
      <c r="AO294" s="272"/>
      <c r="AP294" s="272"/>
      <c r="AQ294" s="272"/>
      <c r="AR294" s="272"/>
      <c r="AS294" s="272"/>
      <c r="AT294" s="272"/>
      <c r="AU294" s="272"/>
      <c r="AV294" s="272"/>
      <c r="AW294" s="272"/>
      <c r="AX294" s="272"/>
      <c r="AY294" s="272"/>
      <c r="AZ294" s="272"/>
      <c r="BA294" s="272"/>
      <c r="BB294" s="272"/>
      <c r="BC294" s="272"/>
      <c r="BD294" s="272"/>
      <c r="BE294" s="272"/>
      <c r="BF294" s="272"/>
      <c r="BG294" s="272"/>
      <c r="BH294" s="272"/>
      <c r="BI294" s="272"/>
      <c r="BJ294" s="272"/>
      <c r="BK294" s="272"/>
      <c r="BL294" s="272"/>
      <c r="BM294" s="272"/>
      <c r="BN294" s="272"/>
      <c r="BQ294" s="272"/>
      <c r="BR294" s="272"/>
      <c r="BS294" s="272"/>
      <c r="BT294" s="272"/>
      <c r="BU294" s="272"/>
      <c r="BV294" s="272"/>
      <c r="BW294" s="272"/>
      <c r="BX294" s="272"/>
      <c r="BY294" s="272"/>
      <c r="BZ294" s="272"/>
      <c r="CA294" s="272"/>
      <c r="CB294" s="272"/>
      <c r="CC294" s="272"/>
      <c r="CD294" s="272"/>
      <c r="CE294" s="272"/>
      <c r="CF294" s="272"/>
      <c r="CG294" s="272"/>
      <c r="CH294" s="272"/>
      <c r="CI294" s="272"/>
      <c r="CJ294" s="272"/>
      <c r="CK294" s="272"/>
      <c r="CL294" s="272"/>
      <c r="CM294" s="272"/>
      <c r="CN294" s="272"/>
      <c r="CO294" s="272"/>
      <c r="CP294" s="272"/>
      <c r="CQ294" s="272"/>
      <c r="CR294" s="272"/>
      <c r="CS294" s="272"/>
      <c r="CT294" s="272"/>
      <c r="CU294" s="272"/>
      <c r="CX294" s="272"/>
      <c r="CY294" s="272"/>
      <c r="CZ294" s="272"/>
      <c r="DA294" s="272"/>
      <c r="DB294" s="272"/>
      <c r="DC294" s="272"/>
      <c r="DD294" s="272"/>
      <c r="DE294" s="272"/>
      <c r="DF294" s="272"/>
      <c r="DG294" s="272"/>
      <c r="DH294" s="272"/>
      <c r="DI294" s="272"/>
      <c r="DJ294" s="272"/>
      <c r="DK294" s="272"/>
      <c r="DL294" s="272"/>
      <c r="DM294" s="272"/>
      <c r="DN294" s="272"/>
      <c r="DO294" s="272"/>
      <c r="DP294" s="272"/>
      <c r="DQ294" s="272"/>
      <c r="DR294" s="272"/>
      <c r="DS294" s="272"/>
      <c r="DT294" s="272"/>
      <c r="DU294" s="272"/>
      <c r="DV294" s="272"/>
      <c r="DW294" s="272"/>
      <c r="DX294" s="272"/>
      <c r="DY294" s="272"/>
      <c r="DZ294" s="272"/>
      <c r="EA294" s="272"/>
      <c r="EB294" s="272"/>
      <c r="EE294" s="272"/>
      <c r="EF294" s="272"/>
      <c r="EG294" s="272"/>
      <c r="EH294" s="272"/>
      <c r="EI294" s="272"/>
      <c r="EJ294" s="272"/>
      <c r="EK294" s="272"/>
      <c r="EL294" s="272"/>
      <c r="EM294" s="272"/>
      <c r="EN294" s="272"/>
      <c r="EO294" s="272"/>
      <c r="EP294" s="272"/>
      <c r="EQ294" s="272"/>
      <c r="ER294" s="272"/>
      <c r="ES294" s="272"/>
      <c r="ET294" s="272"/>
      <c r="EU294" s="272"/>
      <c r="EV294" s="272"/>
      <c r="EW294" s="272"/>
      <c r="EX294" s="272"/>
      <c r="EY294" s="272"/>
      <c r="EZ294" s="272"/>
      <c r="FA294" s="272"/>
      <c r="FB294" s="272"/>
      <c r="FC294" s="272"/>
      <c r="FD294" s="272"/>
      <c r="FE294" s="272"/>
      <c r="FF294" s="272"/>
      <c r="FG294" s="272"/>
      <c r="FH294" s="272"/>
      <c r="FI294" s="272"/>
      <c r="FL294" s="272"/>
      <c r="FM294" s="272"/>
      <c r="FN294" s="272"/>
      <c r="FO294" s="272"/>
      <c r="FP294" s="272"/>
      <c r="FQ294" s="272"/>
      <c r="FR294" s="272"/>
      <c r="FS294" s="272"/>
      <c r="FT294" s="272"/>
      <c r="FU294" s="272"/>
      <c r="FV294" s="272"/>
      <c r="FW294" s="272"/>
      <c r="FX294" s="272"/>
      <c r="FY294" s="272"/>
      <c r="FZ294" s="272"/>
      <c r="GA294" s="272"/>
      <c r="GB294" s="272"/>
      <c r="GC294" s="272"/>
      <c r="GD294" s="272"/>
      <c r="GE294" s="272"/>
      <c r="GF294" s="272"/>
      <c r="GG294" s="272"/>
      <c r="GH294" s="272"/>
      <c r="GI294" s="272"/>
      <c r="GJ294" s="272"/>
      <c r="GK294" s="272"/>
      <c r="GL294" s="272"/>
      <c r="GM294" s="272"/>
      <c r="GN294" s="272"/>
      <c r="GO294" s="272"/>
      <c r="GP294" s="272"/>
      <c r="GS294" s="272"/>
      <c r="GT294" s="272"/>
      <c r="GU294" s="272"/>
      <c r="GV294" s="272"/>
      <c r="GW294" s="272"/>
      <c r="GX294" s="272"/>
      <c r="GY294" s="272"/>
      <c r="GZ294" s="272"/>
      <c r="HA294" s="272"/>
      <c r="HB294" s="272"/>
      <c r="HC294" s="272"/>
      <c r="HD294" s="272"/>
      <c r="HE294" s="272"/>
      <c r="HF294" s="272"/>
      <c r="HG294" s="272"/>
      <c r="HH294" s="272"/>
      <c r="HI294" s="272"/>
      <c r="HJ294" s="272"/>
      <c r="HK294" s="272"/>
      <c r="HL294" s="272"/>
      <c r="HM294" s="272"/>
      <c r="HN294" s="272"/>
      <c r="HO294" s="272"/>
      <c r="HP294" s="272"/>
      <c r="HQ294" s="272"/>
      <c r="HR294" s="272"/>
      <c r="HS294" s="272"/>
      <c r="HT294" s="272"/>
      <c r="HU294" s="272"/>
      <c r="HV294" s="272"/>
      <c r="HW294" s="272"/>
      <c r="HZ294" s="272"/>
      <c r="IA294" s="272"/>
      <c r="IB294" s="272"/>
      <c r="IC294" s="272"/>
      <c r="ID294" s="272"/>
      <c r="IE294" s="272"/>
      <c r="IF294" s="272"/>
      <c r="IG294" s="272"/>
      <c r="IH294" s="272"/>
      <c r="II294" s="381"/>
      <c r="IJ294" s="272"/>
      <c r="IK294" s="272"/>
      <c r="IL294" s="272"/>
      <c r="IM294" s="272"/>
      <c r="IN294" s="272"/>
      <c r="IO294" s="272"/>
      <c r="IP294" s="272"/>
      <c r="IQ294" s="272"/>
      <c r="IR294" s="272"/>
      <c r="IS294" s="272"/>
      <c r="IT294" s="272"/>
      <c r="IU294" s="272"/>
      <c r="IV294" s="272"/>
      <c r="IW294" s="272"/>
      <c r="IX294" s="272"/>
      <c r="IY294" s="272"/>
      <c r="IZ294" s="272"/>
      <c r="JA294" s="270"/>
      <c r="JB294" s="270"/>
      <c r="JC294" s="270"/>
      <c r="JD294" s="270"/>
      <c r="JE294" s="234"/>
      <c r="JF294" s="250"/>
      <c r="JG294" s="270"/>
      <c r="JH294" s="270"/>
      <c r="JI294" s="270"/>
      <c r="JJ294" s="273"/>
      <c r="JK294" s="270"/>
      <c r="JL294" s="270"/>
      <c r="JM294" s="270"/>
      <c r="JN294" s="270"/>
      <c r="JO294" s="270"/>
      <c r="JP294" s="270"/>
      <c r="JQ294" s="270"/>
      <c r="JR294" s="270"/>
      <c r="JS294" s="270"/>
      <c r="JT294" s="270"/>
      <c r="JU294" s="270"/>
      <c r="JV294" s="270"/>
      <c r="JW294" s="270"/>
      <c r="JX294" s="270"/>
      <c r="JY294" s="270"/>
      <c r="JZ294" s="270"/>
      <c r="KA294" s="270"/>
      <c r="KB294" s="270"/>
      <c r="KC294" s="270"/>
      <c r="KD294" s="270"/>
      <c r="KE294" s="270"/>
      <c r="KF294" s="270"/>
      <c r="KG294" s="270"/>
      <c r="KH294" s="270"/>
      <c r="KI294" s="270"/>
      <c r="KJ294" s="270"/>
      <c r="KK294" s="270"/>
      <c r="KL294" s="234"/>
      <c r="KN294" s="270"/>
      <c r="KO294" s="270"/>
      <c r="KP294" s="270"/>
      <c r="KQ294" s="270"/>
      <c r="KR294" s="270"/>
      <c r="KS294" s="270"/>
      <c r="KT294" s="270"/>
      <c r="KU294" s="270"/>
      <c r="KV294" s="270"/>
      <c r="KW294" s="270"/>
      <c r="KX294" s="270"/>
      <c r="KY294" s="270"/>
      <c r="KZ294" s="270"/>
      <c r="LA294" s="270"/>
      <c r="LB294" s="270"/>
      <c r="LC294" s="270"/>
      <c r="LD294" s="270"/>
      <c r="LE294" s="270"/>
      <c r="LF294" s="270"/>
      <c r="LG294" s="270"/>
      <c r="LH294" s="270"/>
      <c r="LI294" s="270"/>
      <c r="LJ294" s="270"/>
      <c r="LK294" s="270"/>
      <c r="LL294" s="270"/>
      <c r="LM294" s="270"/>
      <c r="LN294" s="270"/>
      <c r="LO294" s="270"/>
      <c r="LP294" s="270"/>
      <c r="LQ294" s="270"/>
      <c r="LR294" s="270"/>
      <c r="LU294" s="272"/>
      <c r="LV294" s="272"/>
      <c r="LW294" s="272"/>
      <c r="LX294" s="272"/>
      <c r="LY294" s="272"/>
      <c r="LZ294" s="272"/>
      <c r="MA294" s="272"/>
      <c r="MB294" s="272"/>
      <c r="MC294" s="272"/>
      <c r="MD294" s="272"/>
      <c r="ME294" s="272"/>
      <c r="MF294" s="272"/>
      <c r="MG294" s="272"/>
      <c r="MH294" s="272"/>
      <c r="MI294" s="272"/>
      <c r="MJ294" s="272"/>
      <c r="MK294" s="272"/>
      <c r="ML294" s="272"/>
      <c r="MM294" s="272"/>
      <c r="MN294" s="272"/>
      <c r="MO294" s="272"/>
      <c r="MP294" s="272"/>
      <c r="MQ294" s="272"/>
      <c r="MR294" s="272"/>
      <c r="MS294" s="272"/>
      <c r="MT294" s="272"/>
      <c r="MU294" s="272"/>
      <c r="MV294" s="272"/>
      <c r="MW294" s="272"/>
      <c r="MX294" s="272"/>
      <c r="MY294" s="272"/>
      <c r="NB294" s="272"/>
      <c r="NC294" s="272"/>
      <c r="ND294" s="272"/>
      <c r="NE294" s="272"/>
      <c r="NF294" s="272"/>
      <c r="NG294" s="272"/>
      <c r="NH294" s="272"/>
      <c r="NI294" s="272"/>
      <c r="NJ294" s="272"/>
      <c r="NK294" s="272"/>
      <c r="NL294" s="272"/>
      <c r="NM294" s="272"/>
      <c r="NN294" s="272"/>
      <c r="NO294" s="272"/>
      <c r="NP294" s="272"/>
      <c r="NQ294" s="272"/>
      <c r="NR294" s="272"/>
      <c r="NS294" s="272"/>
      <c r="NT294" s="272"/>
      <c r="NU294" s="272"/>
      <c r="NV294" s="272"/>
      <c r="NW294" s="272"/>
      <c r="NX294" s="272"/>
      <c r="NY294" s="272"/>
      <c r="NZ294" s="272"/>
      <c r="OA294" s="272"/>
      <c r="OB294" s="272"/>
      <c r="OC294" s="272"/>
      <c r="OD294" s="272"/>
      <c r="OE294" s="272"/>
      <c r="OF294" s="272"/>
      <c r="OI294" s="272"/>
      <c r="OJ294" s="272"/>
      <c r="OK294" s="272"/>
      <c r="OL294" s="272"/>
      <c r="OM294" s="272"/>
      <c r="ON294" s="272"/>
      <c r="OO294" s="272"/>
      <c r="OP294" s="272"/>
      <c r="OQ294" s="272"/>
      <c r="OR294" s="272"/>
      <c r="OS294" s="272"/>
      <c r="OT294" s="272"/>
      <c r="OU294" s="272"/>
      <c r="OV294" s="272"/>
      <c r="OW294" s="272"/>
      <c r="OX294" s="272"/>
      <c r="OY294" s="272"/>
      <c r="OZ294" s="272"/>
      <c r="PA294" s="272"/>
      <c r="PB294" s="272"/>
      <c r="PC294" s="272"/>
      <c r="PD294" s="272"/>
      <c r="PE294" s="272"/>
      <c r="PF294" s="272"/>
      <c r="PG294" s="272"/>
      <c r="PH294" s="272"/>
      <c r="PI294" s="272"/>
      <c r="PJ294" s="272"/>
      <c r="PK294" s="272"/>
      <c r="PL294" s="272"/>
      <c r="PM294" s="272"/>
      <c r="PP294" s="272"/>
      <c r="PQ294" s="272"/>
      <c r="PR294" s="272"/>
      <c r="PS294" s="272"/>
      <c r="PT294" s="272"/>
      <c r="PU294" s="272"/>
      <c r="PV294" s="272"/>
      <c r="PW294" s="272"/>
      <c r="PX294" s="272"/>
      <c r="PY294" s="272"/>
      <c r="PZ294" s="272"/>
      <c r="QA294" s="272"/>
      <c r="QB294" s="272"/>
      <c r="QC294" s="272"/>
      <c r="QD294" s="272"/>
      <c r="QE294" s="272"/>
      <c r="QF294" s="272"/>
      <c r="QG294" s="272"/>
      <c r="QH294" s="272"/>
      <c r="QI294" s="272"/>
      <c r="QJ294" s="272"/>
      <c r="QK294" s="272"/>
      <c r="QL294" s="272"/>
      <c r="QM294" s="272"/>
      <c r="QN294" s="272"/>
      <c r="QO294" s="272"/>
      <c r="QP294" s="272"/>
      <c r="QQ294" s="272"/>
      <c r="QR294" s="272"/>
      <c r="QS294" s="272"/>
      <c r="QT294" s="272"/>
      <c r="QU294" s="235"/>
      <c r="QV294" s="235"/>
      <c r="QW294" s="272"/>
      <c r="QX294" s="272"/>
      <c r="QY294" s="272"/>
      <c r="QZ294" s="272"/>
      <c r="RA294" s="272"/>
      <c r="RB294" s="272"/>
      <c r="RC294" s="272"/>
      <c r="RD294" s="272"/>
      <c r="RE294" s="272"/>
      <c r="RF294" s="272"/>
      <c r="RG294" s="272"/>
      <c r="RH294" s="272"/>
      <c r="RI294" s="272"/>
      <c r="RJ294" s="272"/>
      <c r="RK294" s="272"/>
      <c r="RL294" s="272"/>
      <c r="RM294" s="272"/>
      <c r="RN294" s="272"/>
      <c r="RO294" s="272"/>
      <c r="RP294" s="272"/>
      <c r="RQ294" s="272"/>
      <c r="RR294" s="272"/>
      <c r="RS294" s="272"/>
      <c r="RT294" s="272"/>
      <c r="RU294" s="272"/>
      <c r="RV294" s="272"/>
      <c r="RW294" s="272"/>
      <c r="RX294" s="272"/>
      <c r="RY294" s="272"/>
      <c r="RZ294" s="272"/>
      <c r="SA294" s="272"/>
    </row>
    <row r="295" spans="1:495" s="223" customFormat="1" hidden="1" outlineLevel="1">
      <c r="A295" s="603">
        <f t="shared" si="1586"/>
        <v>283</v>
      </c>
      <c r="B295" s="373"/>
      <c r="C295" s="272"/>
      <c r="D295" s="272"/>
      <c r="E295" s="272"/>
      <c r="F295" s="272"/>
      <c r="G295" s="272"/>
      <c r="H295" s="272"/>
      <c r="I295" s="272"/>
      <c r="J295" s="272"/>
      <c r="K295" s="272"/>
      <c r="L295" s="272"/>
      <c r="M295" s="272"/>
      <c r="N295" s="272"/>
      <c r="O295" s="272"/>
      <c r="P295" s="272"/>
      <c r="Q295" s="272"/>
      <c r="R295" s="272"/>
      <c r="S295" s="272"/>
      <c r="T295" s="272"/>
      <c r="U295" s="272"/>
      <c r="V295" s="272"/>
      <c r="W295" s="272"/>
      <c r="X295" s="272"/>
      <c r="Y295" s="272"/>
      <c r="Z295" s="272"/>
      <c r="AA295" s="272"/>
      <c r="AB295" s="272"/>
      <c r="AC295" s="272"/>
      <c r="AD295" s="272"/>
      <c r="AE295" s="272"/>
      <c r="AF295" s="272"/>
      <c r="AG295" s="272"/>
      <c r="AJ295" s="272"/>
      <c r="AK295" s="272"/>
      <c r="AL295" s="272"/>
      <c r="AM295" s="272"/>
      <c r="AN295" s="272"/>
      <c r="AO295" s="272"/>
      <c r="AP295" s="272"/>
      <c r="AQ295" s="272"/>
      <c r="AR295" s="272"/>
      <c r="AS295" s="272"/>
      <c r="AT295" s="272"/>
      <c r="AU295" s="272"/>
      <c r="AV295" s="272"/>
      <c r="AW295" s="272"/>
      <c r="AX295" s="272"/>
      <c r="AY295" s="272"/>
      <c r="AZ295" s="272"/>
      <c r="BA295" s="272"/>
      <c r="BB295" s="272"/>
      <c r="BC295" s="272"/>
      <c r="BD295" s="272"/>
      <c r="BE295" s="272"/>
      <c r="BF295" s="272"/>
      <c r="BG295" s="272"/>
      <c r="BH295" s="272"/>
      <c r="BI295" s="272"/>
      <c r="BJ295" s="272"/>
      <c r="BK295" s="272"/>
      <c r="BL295" s="272"/>
      <c r="BM295" s="272"/>
      <c r="BN295" s="272"/>
      <c r="BQ295" s="272"/>
      <c r="BR295" s="272"/>
      <c r="BS295" s="272"/>
      <c r="BT295" s="272"/>
      <c r="BU295" s="272"/>
      <c r="BV295" s="272"/>
      <c r="BW295" s="272"/>
      <c r="BX295" s="272"/>
      <c r="BY295" s="272"/>
      <c r="BZ295" s="272"/>
      <c r="CA295" s="272"/>
      <c r="CB295" s="272"/>
      <c r="CC295" s="272"/>
      <c r="CD295" s="272"/>
      <c r="CE295" s="272"/>
      <c r="CF295" s="272"/>
      <c r="CG295" s="272"/>
      <c r="CH295" s="272"/>
      <c r="CI295" s="272"/>
      <c r="CJ295" s="272"/>
      <c r="CK295" s="272"/>
      <c r="CL295" s="272"/>
      <c r="CM295" s="272"/>
      <c r="CN295" s="272"/>
      <c r="CO295" s="272"/>
      <c r="CP295" s="272"/>
      <c r="CQ295" s="272"/>
      <c r="CR295" s="272"/>
      <c r="CS295" s="272"/>
      <c r="CT295" s="272"/>
      <c r="CU295" s="272"/>
      <c r="CX295" s="272"/>
      <c r="CY295" s="272"/>
      <c r="CZ295" s="272"/>
      <c r="DA295" s="272"/>
      <c r="DB295" s="272"/>
      <c r="DC295" s="272"/>
      <c r="DD295" s="272"/>
      <c r="DE295" s="272"/>
      <c r="DF295" s="272"/>
      <c r="DG295" s="272"/>
      <c r="DH295" s="272"/>
      <c r="DI295" s="272"/>
      <c r="DJ295" s="272"/>
      <c r="DK295" s="272"/>
      <c r="DL295" s="272"/>
      <c r="DM295" s="272"/>
      <c r="DN295" s="272"/>
      <c r="DO295" s="272"/>
      <c r="DP295" s="272"/>
      <c r="DQ295" s="272"/>
      <c r="DR295" s="272"/>
      <c r="DS295" s="272"/>
      <c r="DT295" s="272"/>
      <c r="DU295" s="272"/>
      <c r="DV295" s="272"/>
      <c r="DW295" s="272"/>
      <c r="DX295" s="272"/>
      <c r="DY295" s="272"/>
      <c r="DZ295" s="272"/>
      <c r="EA295" s="272"/>
      <c r="EB295" s="272"/>
      <c r="EE295" s="272"/>
      <c r="EF295" s="272"/>
      <c r="EG295" s="272"/>
      <c r="EH295" s="272"/>
      <c r="EI295" s="272"/>
      <c r="EJ295" s="272"/>
      <c r="EK295" s="272"/>
      <c r="EL295" s="272"/>
      <c r="EM295" s="272"/>
      <c r="EN295" s="272"/>
      <c r="EO295" s="272"/>
      <c r="EP295" s="272"/>
      <c r="EQ295" s="272"/>
      <c r="ER295" s="272"/>
      <c r="ES295" s="272"/>
      <c r="ET295" s="272"/>
      <c r="EU295" s="272"/>
      <c r="EV295" s="272"/>
      <c r="EW295" s="272"/>
      <c r="EX295" s="272"/>
      <c r="EY295" s="272"/>
      <c r="EZ295" s="272"/>
      <c r="FA295" s="272"/>
      <c r="FB295" s="272"/>
      <c r="FC295" s="272"/>
      <c r="FD295" s="272"/>
      <c r="FE295" s="272"/>
      <c r="FF295" s="272"/>
      <c r="FG295" s="272"/>
      <c r="FH295" s="272"/>
      <c r="FI295" s="272"/>
      <c r="FL295" s="272"/>
      <c r="FM295" s="272"/>
      <c r="FN295" s="272"/>
      <c r="FO295" s="272"/>
      <c r="FP295" s="272"/>
      <c r="FQ295" s="272"/>
      <c r="FR295" s="272"/>
      <c r="FS295" s="272"/>
      <c r="FT295" s="272"/>
      <c r="FU295" s="272"/>
      <c r="FV295" s="272"/>
      <c r="FW295" s="272"/>
      <c r="FX295" s="272"/>
      <c r="FY295" s="272"/>
      <c r="FZ295" s="272"/>
      <c r="GA295" s="272"/>
      <c r="GB295" s="272"/>
      <c r="GC295" s="272"/>
      <c r="GD295" s="272"/>
      <c r="GE295" s="272"/>
      <c r="GF295" s="272"/>
      <c r="GG295" s="272"/>
      <c r="GH295" s="272"/>
      <c r="GI295" s="272"/>
      <c r="GJ295" s="272"/>
      <c r="GK295" s="272"/>
      <c r="GL295" s="272"/>
      <c r="GM295" s="272"/>
      <c r="GN295" s="272"/>
      <c r="GO295" s="272"/>
      <c r="GP295" s="272"/>
      <c r="GS295" s="272"/>
      <c r="GT295" s="272"/>
      <c r="GU295" s="272"/>
      <c r="GV295" s="272"/>
      <c r="GW295" s="272"/>
      <c r="GX295" s="272"/>
      <c r="GY295" s="272"/>
      <c r="GZ295" s="272"/>
      <c r="HA295" s="272"/>
      <c r="HB295" s="272"/>
      <c r="HC295" s="272"/>
      <c r="HD295" s="272"/>
      <c r="HE295" s="272"/>
      <c r="HF295" s="272"/>
      <c r="HG295" s="272"/>
      <c r="HH295" s="272"/>
      <c r="HI295" s="272"/>
      <c r="HJ295" s="272"/>
      <c r="HK295" s="272"/>
      <c r="HL295" s="272"/>
      <c r="HM295" s="272"/>
      <c r="HN295" s="272"/>
      <c r="HO295" s="272"/>
      <c r="HP295" s="272"/>
      <c r="HQ295" s="272"/>
      <c r="HR295" s="272"/>
      <c r="HS295" s="272"/>
      <c r="HT295" s="272"/>
      <c r="HU295" s="272"/>
      <c r="HV295" s="272"/>
      <c r="HW295" s="272"/>
      <c r="HZ295" s="272"/>
      <c r="IA295" s="272"/>
      <c r="IB295" s="272"/>
      <c r="IC295" s="272"/>
      <c r="ID295" s="272"/>
      <c r="IE295" s="272"/>
      <c r="IF295" s="272"/>
      <c r="IG295" s="272"/>
      <c r="IH295" s="272"/>
      <c r="II295" s="381"/>
      <c r="IJ295" s="272"/>
      <c r="IK295" s="272"/>
      <c r="IL295" s="272"/>
      <c r="IM295" s="272"/>
      <c r="IN295" s="272"/>
      <c r="IO295" s="272"/>
      <c r="IP295" s="272"/>
      <c r="IQ295" s="272"/>
      <c r="IR295" s="272"/>
      <c r="IS295" s="272"/>
      <c r="IT295" s="272"/>
      <c r="IU295" s="272"/>
      <c r="IV295" s="272"/>
      <c r="IW295" s="272"/>
      <c r="IX295" s="272"/>
      <c r="IY295" s="272"/>
      <c r="IZ295" s="272"/>
      <c r="JA295" s="270"/>
      <c r="JB295" s="270"/>
      <c r="JC295" s="270"/>
      <c r="JD295" s="270"/>
      <c r="JE295" s="234"/>
      <c r="JF295" s="250"/>
      <c r="JG295" s="270"/>
      <c r="JH295" s="270"/>
      <c r="JI295" s="270"/>
      <c r="JJ295" s="273"/>
      <c r="JK295" s="270"/>
      <c r="JL295" s="270"/>
      <c r="JM295" s="270"/>
      <c r="JN295" s="270"/>
      <c r="JO295" s="270"/>
      <c r="JP295" s="270"/>
      <c r="JQ295" s="270"/>
      <c r="JR295" s="270"/>
      <c r="JS295" s="270"/>
      <c r="JT295" s="270"/>
      <c r="JU295" s="270"/>
      <c r="JV295" s="270"/>
      <c r="JW295" s="270"/>
      <c r="JX295" s="270"/>
      <c r="JY295" s="270"/>
      <c r="JZ295" s="270"/>
      <c r="KA295" s="270"/>
      <c r="KB295" s="270"/>
      <c r="KC295" s="270"/>
      <c r="KD295" s="270"/>
      <c r="KE295" s="270"/>
      <c r="KF295" s="270"/>
      <c r="KG295" s="270"/>
      <c r="KH295" s="270"/>
      <c r="KI295" s="270"/>
      <c r="KJ295" s="270"/>
      <c r="KK295" s="270"/>
      <c r="KL295" s="234"/>
      <c r="KN295" s="270"/>
      <c r="KO295" s="270"/>
      <c r="KP295" s="270"/>
      <c r="KQ295" s="270"/>
      <c r="KR295" s="270"/>
      <c r="KS295" s="270"/>
      <c r="KT295" s="270"/>
      <c r="KU295" s="270"/>
      <c r="KV295" s="270"/>
      <c r="KW295" s="270"/>
      <c r="KX295" s="270"/>
      <c r="KY295" s="270"/>
      <c r="KZ295" s="270"/>
      <c r="LA295" s="270"/>
      <c r="LB295" s="270"/>
      <c r="LC295" s="270"/>
      <c r="LD295" s="270"/>
      <c r="LE295" s="270"/>
      <c r="LF295" s="270"/>
      <c r="LG295" s="270"/>
      <c r="LH295" s="270"/>
      <c r="LI295" s="270"/>
      <c r="LJ295" s="270"/>
      <c r="LK295" s="270"/>
      <c r="LL295" s="270"/>
      <c r="LM295" s="270"/>
      <c r="LN295" s="270"/>
      <c r="LO295" s="270"/>
      <c r="LP295" s="270"/>
      <c r="LQ295" s="270"/>
      <c r="LR295" s="270"/>
      <c r="LU295" s="272"/>
      <c r="LV295" s="272"/>
      <c r="LW295" s="272"/>
      <c r="LX295" s="272"/>
      <c r="LY295" s="272"/>
      <c r="LZ295" s="272"/>
      <c r="MA295" s="272"/>
      <c r="MB295" s="272"/>
      <c r="MC295" s="272"/>
      <c r="MD295" s="272"/>
      <c r="ME295" s="272"/>
      <c r="MF295" s="272"/>
      <c r="MG295" s="272"/>
      <c r="MH295" s="272"/>
      <c r="MI295" s="272"/>
      <c r="MJ295" s="272"/>
      <c r="MK295" s="272"/>
      <c r="ML295" s="272"/>
      <c r="MM295" s="272"/>
      <c r="MN295" s="272"/>
      <c r="MO295" s="272"/>
      <c r="MP295" s="272"/>
      <c r="MQ295" s="272"/>
      <c r="MR295" s="272"/>
      <c r="MS295" s="272"/>
      <c r="MT295" s="272"/>
      <c r="MU295" s="272"/>
      <c r="MV295" s="272"/>
      <c r="MW295" s="272"/>
      <c r="MX295" s="272"/>
      <c r="MY295" s="272"/>
      <c r="NB295" s="272"/>
      <c r="NC295" s="272"/>
      <c r="ND295" s="272"/>
      <c r="NE295" s="272"/>
      <c r="NF295" s="272"/>
      <c r="NG295" s="272"/>
      <c r="NH295" s="272"/>
      <c r="NI295" s="272"/>
      <c r="NJ295" s="272"/>
      <c r="NK295" s="272"/>
      <c r="NL295" s="272"/>
      <c r="NM295" s="272"/>
      <c r="NN295" s="272"/>
      <c r="NO295" s="272"/>
      <c r="NP295" s="272"/>
      <c r="NQ295" s="272"/>
      <c r="NR295" s="272"/>
      <c r="NS295" s="272"/>
      <c r="NT295" s="272"/>
      <c r="NU295" s="272"/>
      <c r="NV295" s="272"/>
      <c r="NW295" s="272"/>
      <c r="NX295" s="272"/>
      <c r="NY295" s="272"/>
      <c r="NZ295" s="272"/>
      <c r="OA295" s="272"/>
      <c r="OB295" s="272"/>
      <c r="OC295" s="272"/>
      <c r="OD295" s="272"/>
      <c r="OE295" s="272"/>
      <c r="OF295" s="272"/>
      <c r="OI295" s="272"/>
      <c r="OJ295" s="272"/>
      <c r="OK295" s="272"/>
      <c r="OL295" s="272"/>
      <c r="OM295" s="272"/>
      <c r="ON295" s="272"/>
      <c r="OO295" s="272"/>
      <c r="OP295" s="272"/>
      <c r="OQ295" s="272"/>
      <c r="OR295" s="272"/>
      <c r="OS295" s="272"/>
      <c r="OT295" s="272"/>
      <c r="OU295" s="272"/>
      <c r="OV295" s="272"/>
      <c r="OW295" s="272"/>
      <c r="OX295" s="272"/>
      <c r="OY295" s="272"/>
      <c r="OZ295" s="272"/>
      <c r="PA295" s="272"/>
      <c r="PB295" s="272"/>
      <c r="PC295" s="272"/>
      <c r="PD295" s="272"/>
      <c r="PE295" s="272"/>
      <c r="PF295" s="272"/>
      <c r="PG295" s="272"/>
      <c r="PH295" s="272"/>
      <c r="PI295" s="272"/>
      <c r="PJ295" s="272"/>
      <c r="PK295" s="272"/>
      <c r="PL295" s="272"/>
      <c r="PM295" s="272"/>
      <c r="PP295" s="272"/>
      <c r="PQ295" s="272"/>
      <c r="PR295" s="272"/>
      <c r="PS295" s="272"/>
      <c r="PT295" s="272"/>
      <c r="PU295" s="272"/>
      <c r="PV295" s="272"/>
      <c r="PW295" s="272"/>
      <c r="PX295" s="272"/>
      <c r="PY295" s="272"/>
      <c r="PZ295" s="272"/>
      <c r="QA295" s="272"/>
      <c r="QB295" s="272"/>
      <c r="QC295" s="272"/>
      <c r="QD295" s="272"/>
      <c r="QE295" s="272"/>
      <c r="QF295" s="272"/>
      <c r="QG295" s="272"/>
      <c r="QH295" s="272"/>
      <c r="QI295" s="272"/>
      <c r="QJ295" s="272"/>
      <c r="QK295" s="272"/>
      <c r="QL295" s="272"/>
      <c r="QM295" s="272"/>
      <c r="QN295" s="272"/>
      <c r="QO295" s="272"/>
      <c r="QP295" s="272"/>
      <c r="QQ295" s="272"/>
      <c r="QR295" s="272"/>
      <c r="QS295" s="272"/>
      <c r="QT295" s="272"/>
      <c r="QU295" s="235"/>
      <c r="QV295" s="235"/>
      <c r="QW295" s="272"/>
      <c r="QX295" s="272"/>
      <c r="QY295" s="272"/>
      <c r="QZ295" s="272"/>
      <c r="RA295" s="272"/>
      <c r="RB295" s="272"/>
      <c r="RC295" s="272"/>
      <c r="RD295" s="272"/>
      <c r="RE295" s="272"/>
      <c r="RF295" s="272"/>
      <c r="RG295" s="272"/>
      <c r="RH295" s="272"/>
      <c r="RI295" s="272"/>
      <c r="RJ295" s="272"/>
      <c r="RK295" s="272"/>
      <c r="RL295" s="272"/>
      <c r="RM295" s="272"/>
      <c r="RN295" s="272"/>
      <c r="RO295" s="272"/>
      <c r="RP295" s="272"/>
      <c r="RQ295" s="272"/>
      <c r="RR295" s="272"/>
      <c r="RS295" s="272"/>
      <c r="RT295" s="272"/>
      <c r="RU295" s="272"/>
      <c r="RV295" s="272"/>
      <c r="RW295" s="272"/>
      <c r="RX295" s="272"/>
      <c r="RY295" s="272"/>
      <c r="RZ295" s="272"/>
      <c r="SA295" s="272"/>
    </row>
    <row r="296" spans="1:495" s="223" customFormat="1" ht="15" hidden="1" outlineLevel="1">
      <c r="A296" s="603">
        <f t="shared" si="1586"/>
        <v>284</v>
      </c>
      <c r="B296" s="373"/>
      <c r="C296" s="384"/>
      <c r="D296" s="384"/>
      <c r="E296" s="384"/>
      <c r="F296" s="384"/>
      <c r="G296" s="384"/>
      <c r="H296" s="384"/>
      <c r="I296" s="384"/>
      <c r="J296" s="384"/>
      <c r="K296" s="384"/>
      <c r="L296" s="384"/>
      <c r="M296" s="384"/>
      <c r="N296" s="384"/>
      <c r="O296" s="384"/>
      <c r="P296" s="384"/>
      <c r="Q296" s="384"/>
      <c r="R296" s="384"/>
      <c r="S296" s="384"/>
      <c r="T296" s="384"/>
      <c r="U296" s="384"/>
      <c r="V296" s="384"/>
      <c r="W296" s="384"/>
      <c r="X296" s="384"/>
      <c r="Y296" s="384"/>
      <c r="Z296" s="384"/>
      <c r="AA296" s="384"/>
      <c r="AB296" s="384"/>
      <c r="AC296" s="384"/>
      <c r="AD296" s="384"/>
      <c r="AE296" s="384"/>
      <c r="AF296" s="384"/>
      <c r="AG296" s="384"/>
      <c r="AJ296" s="384"/>
      <c r="AK296" s="384"/>
      <c r="AL296" s="384"/>
      <c r="AM296" s="384"/>
      <c r="AN296" s="384"/>
      <c r="AO296" s="384"/>
      <c r="AP296" s="384"/>
      <c r="AQ296" s="384"/>
      <c r="AR296" s="384"/>
      <c r="AS296" s="384"/>
      <c r="AT296" s="384"/>
      <c r="AU296" s="384"/>
      <c r="AV296" s="384"/>
      <c r="AW296" s="384"/>
      <c r="AX296" s="384"/>
      <c r="AY296" s="384"/>
      <c r="AZ296" s="384"/>
      <c r="BA296" s="384"/>
      <c r="BB296" s="384"/>
      <c r="BC296" s="384"/>
      <c r="BD296" s="384"/>
      <c r="BE296" s="384"/>
      <c r="BF296" s="384"/>
      <c r="BG296" s="384"/>
      <c r="BH296" s="384"/>
      <c r="BI296" s="384"/>
      <c r="BJ296" s="384"/>
      <c r="BK296" s="384"/>
      <c r="BL296" s="384"/>
      <c r="BM296" s="384"/>
      <c r="BN296" s="384"/>
      <c r="BQ296" s="384"/>
      <c r="BR296" s="384"/>
      <c r="BS296" s="384"/>
      <c r="BT296" s="384"/>
      <c r="BU296" s="384"/>
      <c r="BV296" s="384"/>
      <c r="BW296" s="384"/>
      <c r="BX296" s="384"/>
      <c r="BY296" s="384"/>
      <c r="BZ296" s="384"/>
      <c r="CA296" s="384"/>
      <c r="CB296" s="384"/>
      <c r="CC296" s="384"/>
      <c r="CD296" s="384"/>
      <c r="CE296" s="384"/>
      <c r="CF296" s="384"/>
      <c r="CG296" s="384"/>
      <c r="CH296" s="384"/>
      <c r="CI296" s="384"/>
      <c r="CJ296" s="384"/>
      <c r="CK296" s="384"/>
      <c r="CL296" s="384"/>
      <c r="CM296" s="384"/>
      <c r="CN296" s="384"/>
      <c r="CO296" s="384"/>
      <c r="CP296" s="384"/>
      <c r="CQ296" s="384"/>
      <c r="CR296" s="384"/>
      <c r="CS296" s="384"/>
      <c r="CT296" s="384"/>
      <c r="CU296" s="384"/>
      <c r="CX296" s="384"/>
      <c r="CY296" s="384"/>
      <c r="CZ296" s="384"/>
      <c r="DA296" s="384"/>
      <c r="DB296" s="384"/>
      <c r="DC296" s="384"/>
      <c r="DD296" s="384"/>
      <c r="DE296" s="384"/>
      <c r="DF296" s="384"/>
      <c r="DG296" s="384"/>
      <c r="DH296" s="384"/>
      <c r="DI296" s="384"/>
      <c r="DJ296" s="384"/>
      <c r="DK296" s="384"/>
      <c r="DL296" s="384"/>
      <c r="DM296" s="384"/>
      <c r="DN296" s="384"/>
      <c r="DO296" s="384"/>
      <c r="DP296" s="384"/>
      <c r="DQ296" s="384"/>
      <c r="DR296" s="384"/>
      <c r="DS296" s="384"/>
      <c r="DT296" s="384"/>
      <c r="DU296" s="384"/>
      <c r="DV296" s="384"/>
      <c r="DW296" s="384"/>
      <c r="DX296" s="384"/>
      <c r="DY296" s="384"/>
      <c r="DZ296" s="384"/>
      <c r="EA296" s="384"/>
      <c r="EB296" s="384"/>
      <c r="EE296" s="384"/>
      <c r="EF296" s="384"/>
      <c r="EG296" s="384"/>
      <c r="EH296" s="384"/>
      <c r="EI296" s="384"/>
      <c r="EJ296" s="384"/>
      <c r="EK296" s="384"/>
      <c r="EL296" s="384"/>
      <c r="EM296" s="384"/>
      <c r="EN296" s="384"/>
      <c r="EO296" s="384"/>
      <c r="EP296" s="384"/>
      <c r="EQ296" s="384"/>
      <c r="ER296" s="384"/>
      <c r="ES296" s="384"/>
      <c r="ET296" s="384"/>
      <c r="EU296" s="384"/>
      <c r="EV296" s="384"/>
      <c r="EW296" s="384"/>
      <c r="EX296" s="384"/>
      <c r="EY296" s="384"/>
      <c r="EZ296" s="384"/>
      <c r="FA296" s="384"/>
      <c r="FB296" s="384"/>
      <c r="FC296" s="384"/>
      <c r="FD296" s="384"/>
      <c r="FE296" s="384"/>
      <c r="FF296" s="384"/>
      <c r="FG296" s="384"/>
      <c r="FH296" s="384"/>
      <c r="FI296" s="384"/>
      <c r="FL296" s="384"/>
      <c r="FM296" s="384"/>
      <c r="FN296" s="384"/>
      <c r="FO296" s="384"/>
      <c r="FP296" s="384"/>
      <c r="FQ296" s="384"/>
      <c r="FR296" s="384"/>
      <c r="FS296" s="384"/>
      <c r="FT296" s="384"/>
      <c r="FU296" s="384"/>
      <c r="FV296" s="384"/>
      <c r="FW296" s="384"/>
      <c r="FX296" s="384"/>
      <c r="FY296" s="384"/>
      <c r="FZ296" s="384"/>
      <c r="GA296" s="384"/>
      <c r="GB296" s="384"/>
      <c r="GC296" s="384"/>
      <c r="GD296" s="384"/>
      <c r="GE296" s="384"/>
      <c r="GF296" s="384"/>
      <c r="GG296" s="384"/>
      <c r="GH296" s="384"/>
      <c r="GI296" s="384"/>
      <c r="GJ296" s="384"/>
      <c r="GK296" s="384"/>
      <c r="GL296" s="384"/>
      <c r="GM296" s="384"/>
      <c r="GN296" s="384"/>
      <c r="GO296" s="384"/>
      <c r="GP296" s="384"/>
      <c r="GS296" s="384"/>
      <c r="GT296" s="384"/>
      <c r="GU296" s="384"/>
      <c r="GV296" s="384"/>
      <c r="GW296" s="384"/>
      <c r="GX296" s="384"/>
      <c r="GY296" s="384"/>
      <c r="GZ296" s="384"/>
      <c r="HA296" s="384"/>
      <c r="HB296" s="384"/>
      <c r="HC296" s="384"/>
      <c r="HD296" s="384"/>
      <c r="HE296" s="384"/>
      <c r="HF296" s="384"/>
      <c r="HG296" s="384"/>
      <c r="HH296" s="384"/>
      <c r="HI296" s="384"/>
      <c r="HJ296" s="384"/>
      <c r="HK296" s="384"/>
      <c r="HL296" s="384"/>
      <c r="HM296" s="384"/>
      <c r="HN296" s="384"/>
      <c r="HO296" s="384"/>
      <c r="HP296" s="384"/>
      <c r="HQ296" s="384"/>
      <c r="HR296" s="384"/>
      <c r="HS296" s="384"/>
      <c r="HT296" s="384"/>
      <c r="HU296" s="384"/>
      <c r="HV296" s="384"/>
      <c r="HW296" s="384"/>
      <c r="HZ296" s="384"/>
      <c r="IA296" s="384"/>
      <c r="IB296" s="384"/>
      <c r="IC296" s="384"/>
      <c r="ID296" s="384"/>
      <c r="IE296" s="384"/>
      <c r="IF296" s="384"/>
      <c r="IG296" s="384"/>
      <c r="IH296" s="384"/>
      <c r="II296" s="385"/>
      <c r="IJ296" s="384"/>
      <c r="IK296" s="384"/>
      <c r="IL296" s="384"/>
      <c r="IM296" s="384"/>
      <c r="IN296" s="384"/>
      <c r="IO296" s="384"/>
      <c r="IP296" s="384"/>
      <c r="IQ296" s="384"/>
      <c r="IR296" s="384"/>
      <c r="IS296" s="384"/>
      <c r="IT296" s="384"/>
      <c r="IU296" s="384"/>
      <c r="IV296" s="384"/>
      <c r="IW296" s="384"/>
      <c r="IX296" s="384"/>
      <c r="IY296" s="384"/>
      <c r="IZ296" s="384"/>
      <c r="JA296" s="386"/>
      <c r="JB296" s="386"/>
      <c r="JC296" s="386"/>
      <c r="JD296" s="386"/>
      <c r="JE296" s="234"/>
      <c r="JF296" s="250"/>
      <c r="JG296" s="386"/>
      <c r="JH296" s="386"/>
      <c r="JI296" s="386"/>
      <c r="JJ296" s="583"/>
      <c r="JK296" s="386"/>
      <c r="JL296" s="386"/>
      <c r="JM296" s="386"/>
      <c r="JN296" s="386"/>
      <c r="JO296" s="386"/>
      <c r="JP296" s="386"/>
      <c r="JQ296" s="386"/>
      <c r="JR296" s="386"/>
      <c r="JS296" s="386"/>
      <c r="JT296" s="386"/>
      <c r="JU296" s="386"/>
      <c r="JV296" s="386"/>
      <c r="JW296" s="386"/>
      <c r="JX296" s="386"/>
      <c r="JY296" s="386"/>
      <c r="JZ296" s="386"/>
      <c r="KA296" s="386"/>
      <c r="KB296" s="386"/>
      <c r="KC296" s="386"/>
      <c r="KD296" s="386"/>
      <c r="KE296" s="386"/>
      <c r="KF296" s="386"/>
      <c r="KG296" s="386"/>
      <c r="KH296" s="386"/>
      <c r="KI296" s="386"/>
      <c r="KJ296" s="386"/>
      <c r="KK296" s="386"/>
      <c r="KL296" s="234"/>
      <c r="KN296" s="386"/>
      <c r="KO296" s="386"/>
      <c r="KP296" s="386"/>
      <c r="KQ296" s="386"/>
      <c r="KR296" s="386"/>
      <c r="KS296" s="386"/>
      <c r="KT296" s="386"/>
      <c r="KU296" s="386"/>
      <c r="KV296" s="386"/>
      <c r="KW296" s="386"/>
      <c r="KX296" s="386"/>
      <c r="KY296" s="386"/>
      <c r="KZ296" s="386"/>
      <c r="LA296" s="386"/>
      <c r="LB296" s="386"/>
      <c r="LC296" s="386"/>
      <c r="LD296" s="386"/>
      <c r="LE296" s="386"/>
      <c r="LF296" s="386"/>
      <c r="LG296" s="386"/>
      <c r="LH296" s="386"/>
      <c r="LI296" s="386"/>
      <c r="LJ296" s="386"/>
      <c r="LK296" s="386"/>
      <c r="LL296" s="386"/>
      <c r="LM296" s="386"/>
      <c r="LN296" s="386"/>
      <c r="LO296" s="386"/>
      <c r="LP296" s="386"/>
      <c r="LQ296" s="386"/>
      <c r="LR296" s="386"/>
      <c r="LU296" s="384"/>
      <c r="LV296" s="384"/>
      <c r="LW296" s="384"/>
      <c r="LX296" s="384"/>
      <c r="LY296" s="384"/>
      <c r="LZ296" s="384"/>
      <c r="MA296" s="384"/>
      <c r="MB296" s="384"/>
      <c r="MC296" s="384"/>
      <c r="MD296" s="384"/>
      <c r="ME296" s="384"/>
      <c r="MF296" s="384"/>
      <c r="MG296" s="384"/>
      <c r="MH296" s="384"/>
      <c r="MI296" s="384"/>
      <c r="MJ296" s="384"/>
      <c r="MK296" s="384"/>
      <c r="ML296" s="384"/>
      <c r="MM296" s="384"/>
      <c r="MN296" s="384"/>
      <c r="MO296" s="384"/>
      <c r="MP296" s="384"/>
      <c r="MQ296" s="384"/>
      <c r="MR296" s="384"/>
      <c r="MS296" s="384"/>
      <c r="MT296" s="384"/>
      <c r="MU296" s="387"/>
      <c r="MV296" s="387"/>
      <c r="MW296" s="387"/>
      <c r="MX296" s="387"/>
      <c r="MY296" s="384"/>
      <c r="NB296" s="384"/>
      <c r="NC296" s="384"/>
      <c r="ND296" s="384"/>
      <c r="NE296" s="384"/>
      <c r="NF296" s="384"/>
      <c r="NG296" s="384"/>
      <c r="NH296" s="384"/>
      <c r="NI296" s="384"/>
      <c r="NJ296" s="384"/>
      <c r="NK296" s="384"/>
      <c r="NL296" s="384"/>
      <c r="NM296" s="384"/>
      <c r="NN296" s="384"/>
      <c r="NO296" s="384"/>
      <c r="NP296" s="384"/>
      <c r="NQ296" s="384"/>
      <c r="NR296" s="384"/>
      <c r="NS296" s="384"/>
      <c r="NT296" s="384"/>
      <c r="NU296" s="384"/>
      <c r="NV296" s="384"/>
      <c r="NW296" s="384"/>
      <c r="NX296" s="384"/>
      <c r="NY296" s="384"/>
      <c r="NZ296" s="384"/>
      <c r="OA296" s="384"/>
      <c r="OB296" s="387"/>
      <c r="OC296" s="387"/>
      <c r="OD296" s="387"/>
      <c r="OE296" s="387"/>
      <c r="OF296" s="384"/>
      <c r="OI296" s="384"/>
      <c r="OJ296" s="384"/>
      <c r="OK296" s="384"/>
      <c r="OL296" s="384"/>
      <c r="OM296" s="384"/>
      <c r="ON296" s="384"/>
      <c r="OO296" s="384"/>
      <c r="OP296" s="384"/>
      <c r="OQ296" s="384"/>
      <c r="OR296" s="384"/>
      <c r="OS296" s="384"/>
      <c r="OT296" s="384"/>
      <c r="OU296" s="384"/>
      <c r="OV296" s="384"/>
      <c r="OW296" s="384"/>
      <c r="OX296" s="384"/>
      <c r="OY296" s="384"/>
      <c r="OZ296" s="384"/>
      <c r="PA296" s="384"/>
      <c r="PB296" s="384"/>
      <c r="PC296" s="384"/>
      <c r="PD296" s="384"/>
      <c r="PE296" s="384"/>
      <c r="PF296" s="384"/>
      <c r="PG296" s="384"/>
      <c r="PH296" s="384"/>
      <c r="PI296" s="384"/>
      <c r="PJ296" s="384"/>
      <c r="PK296" s="384"/>
      <c r="PL296" s="384"/>
      <c r="PM296" s="384"/>
      <c r="PP296" s="384"/>
      <c r="PQ296" s="384"/>
      <c r="PR296" s="384"/>
      <c r="PS296" s="384"/>
      <c r="PT296" s="384"/>
      <c r="PU296" s="384"/>
      <c r="PV296" s="384"/>
      <c r="PW296" s="384"/>
      <c r="PX296" s="384"/>
      <c r="PY296" s="384"/>
      <c r="PZ296" s="384"/>
      <c r="QA296" s="384"/>
      <c r="QB296" s="384"/>
      <c r="QC296" s="384"/>
      <c r="QD296" s="384"/>
      <c r="QE296" s="384"/>
      <c r="QF296" s="384"/>
      <c r="QG296" s="384"/>
      <c r="QH296" s="384"/>
      <c r="QI296" s="384"/>
      <c r="QJ296" s="384"/>
      <c r="QK296" s="384"/>
      <c r="QL296" s="384"/>
      <c r="QM296" s="384"/>
      <c r="QN296" s="384"/>
      <c r="QO296" s="384"/>
      <c r="QP296" s="384"/>
      <c r="QQ296" s="384"/>
      <c r="QR296" s="384"/>
      <c r="QS296" s="384"/>
      <c r="QT296" s="384"/>
      <c r="QU296" s="235"/>
      <c r="QV296" s="235"/>
      <c r="QW296" s="384"/>
      <c r="QX296" s="384"/>
      <c r="QY296" s="384"/>
      <c r="QZ296" s="384"/>
      <c r="RA296" s="384"/>
      <c r="RB296" s="384"/>
      <c r="RC296" s="384"/>
      <c r="RD296" s="384"/>
      <c r="RE296" s="384"/>
      <c r="RF296" s="384"/>
      <c r="RG296" s="384"/>
      <c r="RH296" s="384"/>
      <c r="RI296" s="384"/>
      <c r="RJ296" s="384"/>
      <c r="RK296" s="384"/>
      <c r="RL296" s="384"/>
      <c r="RM296" s="384"/>
      <c r="RN296" s="384"/>
      <c r="RO296" s="384"/>
      <c r="RP296" s="384"/>
      <c r="RQ296" s="384"/>
      <c r="RR296" s="384"/>
      <c r="RS296" s="384"/>
      <c r="RT296" s="384"/>
      <c r="RU296" s="384"/>
      <c r="RV296" s="384"/>
      <c r="RW296" s="387"/>
      <c r="RX296" s="387"/>
      <c r="RY296" s="387"/>
      <c r="RZ296" s="387"/>
      <c r="SA296" s="384"/>
    </row>
    <row r="297" spans="1:495" ht="15" hidden="1" outlineLevel="1">
      <c r="A297" s="603">
        <f t="shared" si="1586"/>
        <v>285</v>
      </c>
      <c r="B297" s="373"/>
      <c r="C297" s="388"/>
      <c r="D297" s="388"/>
      <c r="E297" s="388"/>
      <c r="F297" s="388"/>
      <c r="G297" s="388"/>
      <c r="H297" s="388"/>
      <c r="I297" s="388"/>
      <c r="J297" s="388"/>
      <c r="K297" s="388"/>
      <c r="L297" s="388"/>
      <c r="M297" s="388"/>
      <c r="N297" s="388"/>
      <c r="O297" s="388"/>
      <c r="P297" s="388"/>
      <c r="Q297" s="388"/>
      <c r="R297" s="388"/>
      <c r="S297" s="388"/>
      <c r="T297" s="388"/>
      <c r="U297" s="388"/>
      <c r="V297" s="388"/>
      <c r="W297" s="388"/>
      <c r="X297" s="388"/>
      <c r="Y297" s="389"/>
      <c r="Z297" s="389"/>
      <c r="AA297" s="389"/>
      <c r="AB297" s="389"/>
      <c r="AC297" s="389"/>
      <c r="AD297" s="389"/>
      <c r="AE297" s="389"/>
      <c r="AF297" s="389"/>
      <c r="AG297" s="388"/>
      <c r="AJ297" s="388"/>
      <c r="AK297" s="388"/>
      <c r="AL297" s="388"/>
      <c r="AM297" s="388"/>
      <c r="AN297" s="388"/>
      <c r="AO297" s="388"/>
      <c r="AP297" s="388"/>
      <c r="AQ297" s="388"/>
      <c r="AR297" s="388"/>
      <c r="AS297" s="388"/>
      <c r="AT297" s="388"/>
      <c r="AU297" s="388"/>
      <c r="AV297" s="388"/>
      <c r="AW297" s="388"/>
      <c r="AX297" s="388"/>
      <c r="AY297" s="388"/>
      <c r="AZ297" s="388"/>
      <c r="BA297" s="388"/>
      <c r="BB297" s="388"/>
      <c r="BC297" s="388"/>
      <c r="BD297" s="388"/>
      <c r="BE297" s="388"/>
      <c r="BF297" s="388"/>
      <c r="BG297" s="388"/>
      <c r="BH297" s="388"/>
      <c r="BI297" s="388"/>
      <c r="BJ297" s="389"/>
      <c r="BK297" s="389"/>
      <c r="BL297" s="389"/>
      <c r="BM297" s="389"/>
      <c r="BN297" s="388"/>
      <c r="BQ297" s="388"/>
      <c r="BR297" s="388"/>
      <c r="BS297" s="388"/>
      <c r="BT297" s="388"/>
      <c r="BU297" s="388"/>
      <c r="BV297" s="388"/>
      <c r="BW297" s="388"/>
      <c r="BX297" s="388"/>
      <c r="BY297" s="388"/>
      <c r="BZ297" s="388"/>
      <c r="CA297" s="388"/>
      <c r="CB297" s="388"/>
      <c r="CC297" s="388"/>
      <c r="CD297" s="388"/>
      <c r="CE297" s="388"/>
      <c r="CF297" s="388"/>
      <c r="CG297" s="388"/>
      <c r="CH297" s="388"/>
      <c r="CI297" s="388"/>
      <c r="CJ297" s="388"/>
      <c r="CK297" s="388"/>
      <c r="CL297" s="388"/>
      <c r="CM297" s="388"/>
      <c r="CN297" s="388"/>
      <c r="CO297" s="388"/>
      <c r="CP297" s="388"/>
      <c r="CQ297" s="389"/>
      <c r="CR297" s="389"/>
      <c r="CS297" s="389"/>
      <c r="CT297" s="389"/>
      <c r="CU297" s="388"/>
      <c r="CX297" s="388"/>
      <c r="CY297" s="388"/>
      <c r="CZ297" s="388"/>
      <c r="DA297" s="388"/>
      <c r="DB297" s="388"/>
      <c r="DC297" s="388"/>
      <c r="DD297" s="388"/>
      <c r="DE297" s="388"/>
      <c r="DF297" s="388"/>
      <c r="DG297" s="388"/>
      <c r="DH297" s="388"/>
      <c r="DI297" s="388"/>
      <c r="DJ297" s="388"/>
      <c r="DK297" s="388"/>
      <c r="DL297" s="388"/>
      <c r="DM297" s="388"/>
      <c r="DN297" s="388"/>
      <c r="DO297" s="388"/>
      <c r="DP297" s="388"/>
      <c r="DQ297" s="388"/>
      <c r="DR297" s="388"/>
      <c r="DS297" s="388"/>
      <c r="DT297" s="388"/>
      <c r="DU297" s="388"/>
      <c r="DV297" s="388"/>
      <c r="DW297" s="388"/>
      <c r="DX297" s="389"/>
      <c r="DY297" s="389"/>
      <c r="DZ297" s="389"/>
      <c r="EA297" s="389"/>
      <c r="EB297" s="388"/>
      <c r="EE297" s="388"/>
      <c r="EF297" s="388"/>
      <c r="EG297" s="388"/>
      <c r="EH297" s="388"/>
      <c r="EI297" s="388"/>
      <c r="EJ297" s="388"/>
      <c r="EK297" s="388"/>
      <c r="EL297" s="388"/>
      <c r="EM297" s="388"/>
      <c r="EN297" s="388"/>
      <c r="EO297" s="388"/>
      <c r="EP297" s="388"/>
      <c r="EQ297" s="388"/>
      <c r="ER297" s="388"/>
      <c r="ES297" s="388"/>
      <c r="ET297" s="388"/>
      <c r="EU297" s="388"/>
      <c r="EV297" s="388"/>
      <c r="EW297" s="388"/>
      <c r="EX297" s="388"/>
      <c r="EY297" s="388"/>
      <c r="EZ297" s="388"/>
      <c r="FA297" s="388"/>
      <c r="FB297" s="388"/>
      <c r="FC297" s="388"/>
      <c r="FD297" s="388"/>
      <c r="FE297" s="389"/>
      <c r="FF297" s="389"/>
      <c r="FG297" s="389"/>
      <c r="FH297" s="389"/>
      <c r="FI297" s="388"/>
      <c r="FL297" s="388"/>
      <c r="FM297" s="388"/>
      <c r="FN297" s="388"/>
      <c r="FO297" s="388"/>
      <c r="FP297" s="388"/>
      <c r="FQ297" s="388"/>
      <c r="FR297" s="388"/>
      <c r="FS297" s="388"/>
      <c r="FT297" s="388"/>
      <c r="FU297" s="388"/>
      <c r="FV297" s="388"/>
      <c r="FW297" s="388"/>
      <c r="FX297" s="388"/>
      <c r="FY297" s="388"/>
      <c r="FZ297" s="388"/>
      <c r="GA297" s="388"/>
      <c r="GB297" s="388"/>
      <c r="GC297" s="388"/>
      <c r="GD297" s="388"/>
      <c r="GE297" s="388"/>
      <c r="GF297" s="388"/>
      <c r="GG297" s="388"/>
      <c r="GH297" s="388"/>
      <c r="GI297" s="388"/>
      <c r="GJ297" s="388"/>
      <c r="GK297" s="388"/>
      <c r="GL297" s="389"/>
      <c r="GM297" s="389"/>
      <c r="GN297" s="389"/>
      <c r="GO297" s="389"/>
      <c r="GP297" s="388"/>
      <c r="GS297" s="388"/>
      <c r="GT297" s="388"/>
      <c r="GU297" s="388"/>
      <c r="GV297" s="388"/>
      <c r="GW297" s="388"/>
      <c r="GX297" s="388"/>
      <c r="GY297" s="388"/>
      <c r="GZ297" s="388"/>
      <c r="HA297" s="388"/>
      <c r="HB297" s="388"/>
      <c r="HC297" s="388"/>
      <c r="HD297" s="388"/>
      <c r="HE297" s="388"/>
      <c r="HF297" s="388"/>
      <c r="HG297" s="388"/>
      <c r="HH297" s="388"/>
      <c r="HI297" s="388"/>
      <c r="HJ297" s="388"/>
      <c r="HK297" s="388"/>
      <c r="HL297" s="388"/>
      <c r="HM297" s="388"/>
      <c r="HN297" s="388"/>
      <c r="HO297" s="388"/>
      <c r="HP297" s="388"/>
      <c r="HQ297" s="388"/>
      <c r="HR297" s="388"/>
      <c r="HS297" s="389"/>
      <c r="HT297" s="389"/>
      <c r="HU297" s="389"/>
      <c r="HV297" s="389"/>
      <c r="HW297" s="388"/>
      <c r="HZ297" s="388"/>
      <c r="IA297" s="388"/>
      <c r="IB297" s="388"/>
      <c r="IC297" s="388"/>
      <c r="ID297" s="388"/>
      <c r="IE297" s="388"/>
      <c r="IF297" s="388"/>
      <c r="IG297" s="388"/>
      <c r="IH297" s="388"/>
      <c r="II297" s="390"/>
      <c r="IJ297" s="388"/>
      <c r="IK297" s="388"/>
      <c r="IL297" s="388"/>
      <c r="IM297" s="388"/>
      <c r="IN297" s="388"/>
      <c r="IO297" s="388"/>
      <c r="IP297" s="388"/>
      <c r="IQ297" s="388"/>
      <c r="IR297" s="388"/>
      <c r="IS297" s="388"/>
      <c r="IT297" s="388"/>
      <c r="IU297" s="388"/>
      <c r="IV297" s="388"/>
      <c r="IW297" s="388"/>
      <c r="IX297" s="388"/>
      <c r="IY297" s="388"/>
      <c r="IZ297" s="389"/>
      <c r="JA297" s="584"/>
      <c r="JB297" s="584"/>
      <c r="JC297" s="584"/>
      <c r="JD297" s="391"/>
      <c r="JE297" s="234"/>
      <c r="JG297" s="391"/>
      <c r="JH297" s="391"/>
      <c r="JI297" s="391"/>
      <c r="JJ297" s="391"/>
      <c r="JK297" s="391"/>
      <c r="JL297" s="391"/>
      <c r="JM297" s="391"/>
      <c r="JN297" s="391"/>
      <c r="JO297" s="391"/>
      <c r="JP297" s="391"/>
      <c r="JQ297" s="391"/>
      <c r="JR297" s="391"/>
      <c r="JS297" s="391"/>
      <c r="JT297" s="391"/>
      <c r="JU297" s="391"/>
      <c r="JV297" s="391"/>
      <c r="JW297" s="391"/>
      <c r="JX297" s="391"/>
      <c r="JY297" s="391"/>
      <c r="JZ297" s="391"/>
      <c r="KA297" s="391"/>
      <c r="KB297" s="391"/>
      <c r="KC297" s="391"/>
      <c r="KD297" s="391"/>
      <c r="KE297" s="391"/>
      <c r="KF297" s="391"/>
      <c r="KG297" s="584"/>
      <c r="KH297" s="584"/>
      <c r="KI297" s="584"/>
      <c r="KJ297" s="584"/>
      <c r="KK297" s="391"/>
      <c r="KL297" s="234"/>
      <c r="KN297" s="391"/>
      <c r="KO297" s="391"/>
      <c r="KP297" s="391"/>
      <c r="KQ297" s="391"/>
      <c r="KR297" s="391"/>
      <c r="KS297" s="391"/>
      <c r="KT297" s="391"/>
      <c r="KU297" s="391"/>
      <c r="KV297" s="391"/>
      <c r="KW297" s="391"/>
      <c r="KX297" s="391"/>
      <c r="KY297" s="391"/>
      <c r="KZ297" s="391"/>
      <c r="LA297" s="391"/>
      <c r="LB297" s="391"/>
      <c r="LC297" s="391"/>
      <c r="LD297" s="391"/>
      <c r="LE297" s="391"/>
      <c r="LF297" s="391"/>
      <c r="LG297" s="391"/>
      <c r="LH297" s="391"/>
      <c r="LI297" s="391"/>
      <c r="LJ297" s="391"/>
      <c r="LK297" s="391"/>
      <c r="LL297" s="391"/>
      <c r="LM297" s="391"/>
      <c r="LN297" s="584"/>
      <c r="LO297" s="584"/>
      <c r="LP297" s="584"/>
      <c r="LQ297" s="584"/>
      <c r="LR297" s="391"/>
      <c r="LU297" s="388"/>
      <c r="LV297" s="388"/>
      <c r="LW297" s="388"/>
      <c r="LX297" s="388"/>
      <c r="LY297" s="388"/>
      <c r="LZ297" s="388"/>
      <c r="MA297" s="388"/>
      <c r="MB297" s="388"/>
      <c r="MC297" s="388"/>
      <c r="MD297" s="388"/>
      <c r="ME297" s="388"/>
      <c r="MF297" s="388"/>
      <c r="MG297" s="388"/>
      <c r="MH297" s="388"/>
      <c r="MI297" s="388"/>
      <c r="MJ297" s="388"/>
      <c r="MK297" s="388"/>
      <c r="ML297" s="388"/>
      <c r="MM297" s="388"/>
      <c r="MN297" s="388"/>
      <c r="MO297" s="388"/>
      <c r="MP297" s="388"/>
      <c r="MQ297" s="388"/>
      <c r="MR297" s="388"/>
      <c r="MS297" s="388"/>
      <c r="MT297" s="388"/>
      <c r="MU297" s="389"/>
      <c r="MV297" s="389"/>
      <c r="MW297" s="389"/>
      <c r="MX297" s="389"/>
      <c r="MY297" s="388"/>
      <c r="NB297" s="388"/>
      <c r="NC297" s="388"/>
      <c r="ND297" s="388"/>
      <c r="NE297" s="388"/>
      <c r="NF297" s="388"/>
      <c r="NG297" s="388"/>
      <c r="NH297" s="388"/>
      <c r="NI297" s="388"/>
      <c r="NJ297" s="388"/>
      <c r="NK297" s="388"/>
      <c r="NL297" s="388"/>
      <c r="NM297" s="388"/>
      <c r="NN297" s="388"/>
      <c r="NO297" s="388"/>
      <c r="NP297" s="388"/>
      <c r="NQ297" s="388"/>
      <c r="NR297" s="388"/>
      <c r="NS297" s="388"/>
      <c r="NT297" s="388"/>
      <c r="NU297" s="388"/>
      <c r="NV297" s="388"/>
      <c r="NW297" s="388"/>
      <c r="NX297" s="388"/>
      <c r="NY297" s="388"/>
      <c r="NZ297" s="388"/>
      <c r="OA297" s="388"/>
      <c r="OB297" s="389"/>
      <c r="OC297" s="389"/>
      <c r="OD297" s="389"/>
      <c r="OE297" s="389"/>
      <c r="OF297" s="388"/>
      <c r="OI297" s="388"/>
      <c r="OJ297" s="388"/>
      <c r="OK297" s="388"/>
      <c r="OL297" s="388"/>
      <c r="OM297" s="388"/>
      <c r="ON297" s="388"/>
      <c r="OO297" s="388"/>
      <c r="OP297" s="388"/>
      <c r="OQ297" s="388"/>
      <c r="OR297" s="388"/>
      <c r="OS297" s="388"/>
      <c r="OT297" s="388"/>
      <c r="OU297" s="388"/>
      <c r="OV297" s="388"/>
      <c r="OW297" s="388"/>
      <c r="OX297" s="388"/>
      <c r="OY297" s="388"/>
      <c r="OZ297" s="388"/>
      <c r="PA297" s="388"/>
      <c r="PB297" s="388"/>
      <c r="PC297" s="388"/>
      <c r="PD297" s="388"/>
      <c r="PE297" s="388"/>
      <c r="PF297" s="388"/>
      <c r="PG297" s="388"/>
      <c r="PH297" s="388"/>
      <c r="PI297" s="389"/>
      <c r="PJ297" s="389"/>
      <c r="PK297" s="389"/>
      <c r="PL297" s="389"/>
      <c r="PM297" s="388"/>
      <c r="PP297" s="388"/>
      <c r="PQ297" s="388"/>
      <c r="PR297" s="388"/>
      <c r="PS297" s="388"/>
      <c r="PT297" s="388"/>
      <c r="PU297" s="388"/>
      <c r="PV297" s="388"/>
      <c r="PW297" s="388"/>
      <c r="PX297" s="388"/>
      <c r="PY297" s="388"/>
      <c r="PZ297" s="388"/>
      <c r="QA297" s="388"/>
      <c r="QB297" s="388"/>
      <c r="QC297" s="388"/>
      <c r="QD297" s="388"/>
      <c r="QE297" s="388"/>
      <c r="QF297" s="388"/>
      <c r="QG297" s="388"/>
      <c r="QH297" s="388"/>
      <c r="QI297" s="388"/>
      <c r="QJ297" s="388"/>
      <c r="QK297" s="388"/>
      <c r="QL297" s="388"/>
      <c r="QM297" s="388"/>
      <c r="QN297" s="388"/>
      <c r="QO297" s="388"/>
      <c r="QP297" s="389"/>
      <c r="QQ297" s="389"/>
      <c r="QR297" s="389"/>
      <c r="QS297" s="389"/>
      <c r="QT297" s="388"/>
      <c r="QU297" s="235"/>
      <c r="QV297" s="235"/>
      <c r="QW297" s="388"/>
      <c r="QX297" s="388"/>
      <c r="QY297" s="388"/>
      <c r="QZ297" s="388"/>
      <c r="RA297" s="388"/>
      <c r="RB297" s="388"/>
      <c r="RC297" s="388"/>
      <c r="RD297" s="388"/>
      <c r="RE297" s="388"/>
      <c r="RF297" s="388"/>
      <c r="RG297" s="388"/>
      <c r="RH297" s="388"/>
      <c r="RI297" s="388"/>
      <c r="RJ297" s="388"/>
      <c r="RK297" s="388"/>
      <c r="RL297" s="388"/>
      <c r="RM297" s="388"/>
      <c r="RN297" s="388"/>
      <c r="RO297" s="388"/>
      <c r="RP297" s="388"/>
      <c r="RQ297" s="388"/>
      <c r="RR297" s="388"/>
      <c r="RS297" s="388"/>
      <c r="RT297" s="388"/>
      <c r="RU297" s="388"/>
      <c r="RV297" s="388"/>
      <c r="RW297" s="389"/>
      <c r="RX297" s="389"/>
      <c r="RY297" s="389"/>
      <c r="RZ297" s="389"/>
      <c r="SA297" s="388"/>
    </row>
    <row r="298" spans="1:495" s="223" customFormat="1" ht="15" hidden="1" outlineLevel="1">
      <c r="A298" s="603">
        <f t="shared" si="1586"/>
        <v>286</v>
      </c>
      <c r="B298" s="373"/>
      <c r="C298" s="392">
        <f>'Business Loss Analysis'!$F$27</f>
        <v>0</v>
      </c>
      <c r="D298" s="393"/>
      <c r="E298" s="388"/>
      <c r="F298" s="388"/>
      <c r="G298" s="388"/>
      <c r="H298" s="388"/>
      <c r="I298" s="388"/>
      <c r="J298" s="388"/>
      <c r="K298" s="388"/>
      <c r="L298" s="388"/>
      <c r="M298" s="388"/>
      <c r="N298" s="388"/>
      <c r="O298" s="388"/>
      <c r="P298" s="388"/>
      <c r="Q298" s="388"/>
      <c r="R298" s="388"/>
      <c r="S298" s="388"/>
      <c r="T298" s="388"/>
      <c r="U298" s="388"/>
      <c r="V298" s="388"/>
      <c r="W298" s="388"/>
      <c r="X298" s="388"/>
      <c r="Y298" s="389"/>
      <c r="Z298" s="389"/>
      <c r="AA298" s="389"/>
      <c r="AB298" s="389"/>
      <c r="AC298" s="389"/>
      <c r="AD298" s="389"/>
      <c r="AE298" s="389"/>
      <c r="AF298" s="389"/>
      <c r="AG298" s="388"/>
      <c r="AJ298" s="394">
        <f>'Business Loss Analysis'!$F$27</f>
        <v>0</v>
      </c>
      <c r="AK298" s="393"/>
      <c r="AL298" s="388"/>
      <c r="AM298" s="388"/>
      <c r="AN298" s="388"/>
      <c r="AO298" s="388"/>
      <c r="AP298" s="388"/>
      <c r="AQ298" s="388"/>
      <c r="AR298" s="388"/>
      <c r="AS298" s="388"/>
      <c r="AT298" s="388"/>
      <c r="AU298" s="388"/>
      <c r="AV298" s="388"/>
      <c r="AW298" s="388"/>
      <c r="AX298" s="388"/>
      <c r="AY298" s="388"/>
      <c r="AZ298" s="388"/>
      <c r="BA298" s="388"/>
      <c r="BB298" s="388"/>
      <c r="BC298" s="388"/>
      <c r="BD298" s="388"/>
      <c r="BE298" s="388"/>
      <c r="BF298" s="388"/>
      <c r="BG298" s="388"/>
      <c r="BH298" s="388"/>
      <c r="BI298" s="388"/>
      <c r="BJ298" s="389"/>
      <c r="BK298" s="389"/>
      <c r="BL298" s="389"/>
      <c r="BM298" s="389"/>
      <c r="BN298" s="388"/>
      <c r="BQ298" s="394">
        <f>'Business Loss Analysis'!$F$27</f>
        <v>0</v>
      </c>
      <c r="BR298" s="393"/>
      <c r="BS298" s="388"/>
      <c r="BT298" s="388"/>
      <c r="BU298" s="388"/>
      <c r="BV298" s="388"/>
      <c r="BW298" s="388"/>
      <c r="BX298" s="388"/>
      <c r="BY298" s="388"/>
      <c r="BZ298" s="388"/>
      <c r="CA298" s="388"/>
      <c r="CB298" s="388"/>
      <c r="CC298" s="388"/>
      <c r="CD298" s="388"/>
      <c r="CE298" s="388"/>
      <c r="CF298" s="388"/>
      <c r="CG298" s="388"/>
      <c r="CH298" s="388"/>
      <c r="CI298" s="388"/>
      <c r="CJ298" s="388"/>
      <c r="CK298" s="388"/>
      <c r="CL298" s="388"/>
      <c r="CM298" s="388"/>
      <c r="CN298" s="388"/>
      <c r="CO298" s="388"/>
      <c r="CP298" s="388"/>
      <c r="CQ298" s="389"/>
      <c r="CR298" s="389"/>
      <c r="CS298" s="389"/>
      <c r="CT298" s="389"/>
      <c r="CU298" s="388"/>
      <c r="CX298" s="394">
        <f>'Business Loss Analysis'!$F$27</f>
        <v>0</v>
      </c>
      <c r="CY298" s="393"/>
      <c r="CZ298" s="388"/>
      <c r="DA298" s="388"/>
      <c r="DB298" s="388"/>
      <c r="DC298" s="388"/>
      <c r="DD298" s="388"/>
      <c r="DE298" s="388"/>
      <c r="DF298" s="388"/>
      <c r="DG298" s="388"/>
      <c r="DH298" s="388"/>
      <c r="DI298" s="388"/>
      <c r="DJ298" s="388"/>
      <c r="DK298" s="388"/>
      <c r="DL298" s="388"/>
      <c r="DM298" s="388"/>
      <c r="DN298" s="388"/>
      <c r="DO298" s="388"/>
      <c r="DP298" s="388"/>
      <c r="DQ298" s="388"/>
      <c r="DR298" s="388"/>
      <c r="DS298" s="388"/>
      <c r="DT298" s="388"/>
      <c r="DU298" s="388"/>
      <c r="DV298" s="388"/>
      <c r="DW298" s="388"/>
      <c r="DX298" s="389"/>
      <c r="DY298" s="389"/>
      <c r="DZ298" s="389"/>
      <c r="EA298" s="389"/>
      <c r="EB298" s="388"/>
      <c r="EE298" s="394">
        <f>'Business Loss Analysis'!$F$27</f>
        <v>0</v>
      </c>
      <c r="EF298" s="393"/>
      <c r="EG298" s="388"/>
      <c r="EH298" s="388"/>
      <c r="EI298" s="388"/>
      <c r="EJ298" s="388"/>
      <c r="EK298" s="388"/>
      <c r="EL298" s="388"/>
      <c r="EM298" s="388"/>
      <c r="EN298" s="388"/>
      <c r="EO298" s="388"/>
      <c r="EP298" s="388"/>
      <c r="EQ298" s="388"/>
      <c r="ER298" s="388"/>
      <c r="ES298" s="388"/>
      <c r="ET298" s="388"/>
      <c r="EU298" s="388"/>
      <c r="EV298" s="388"/>
      <c r="EW298" s="388"/>
      <c r="EX298" s="388"/>
      <c r="EY298" s="388"/>
      <c r="EZ298" s="388"/>
      <c r="FA298" s="388"/>
      <c r="FB298" s="388"/>
      <c r="FC298" s="388"/>
      <c r="FD298" s="388"/>
      <c r="FE298" s="389"/>
      <c r="FF298" s="389"/>
      <c r="FG298" s="389"/>
      <c r="FH298" s="389"/>
      <c r="FI298" s="388"/>
      <c r="FL298" s="394">
        <f>'Business Loss Analysis'!$F$27</f>
        <v>0</v>
      </c>
      <c r="FM298" s="393"/>
      <c r="FN298" s="388"/>
      <c r="FO298" s="388"/>
      <c r="FP298" s="388"/>
      <c r="FQ298" s="388"/>
      <c r="FR298" s="388"/>
      <c r="FS298" s="388"/>
      <c r="FT298" s="388"/>
      <c r="FU298" s="388"/>
      <c r="FV298" s="388"/>
      <c r="FW298" s="388"/>
      <c r="FX298" s="388"/>
      <c r="FY298" s="388"/>
      <c r="FZ298" s="388"/>
      <c r="GA298" s="388"/>
      <c r="GB298" s="388"/>
      <c r="GC298" s="388"/>
      <c r="GD298" s="388"/>
      <c r="GE298" s="388"/>
      <c r="GF298" s="388"/>
      <c r="GG298" s="388"/>
      <c r="GH298" s="388"/>
      <c r="GI298" s="388"/>
      <c r="GJ298" s="388"/>
      <c r="GK298" s="388"/>
      <c r="GL298" s="389"/>
      <c r="GM298" s="389"/>
      <c r="GN298" s="389"/>
      <c r="GO298" s="389"/>
      <c r="GP298" s="388"/>
      <c r="GS298" s="394"/>
      <c r="GT298" s="393"/>
      <c r="GU298" s="388"/>
      <c r="GV298" s="388"/>
      <c r="GW298" s="388"/>
      <c r="GX298" s="388"/>
      <c r="GY298" s="388"/>
      <c r="GZ298" s="388"/>
      <c r="HA298" s="388"/>
      <c r="HB298" s="388"/>
      <c r="HC298" s="388"/>
      <c r="HD298" s="388"/>
      <c r="HE298" s="388"/>
      <c r="HF298" s="388"/>
      <c r="HG298" s="388"/>
      <c r="HH298" s="388"/>
      <c r="HI298" s="388"/>
      <c r="HJ298" s="388"/>
      <c r="HK298" s="388"/>
      <c r="HL298" s="388"/>
      <c r="HM298" s="388"/>
      <c r="HN298" s="388"/>
      <c r="HO298" s="388"/>
      <c r="HP298" s="388"/>
      <c r="HQ298" s="388"/>
      <c r="HR298" s="388"/>
      <c r="HS298" s="389"/>
      <c r="HT298" s="389"/>
      <c r="HU298" s="389"/>
      <c r="HV298" s="389"/>
      <c r="HW298" s="388"/>
      <c r="HZ298" s="394">
        <f>'Business Loss Analysis'!$F$27</f>
        <v>0</v>
      </c>
      <c r="IA298" s="393"/>
      <c r="IB298" s="388"/>
      <c r="IC298" s="388"/>
      <c r="ID298" s="388"/>
      <c r="IE298" s="388"/>
      <c r="IF298" s="388"/>
      <c r="IG298" s="388"/>
      <c r="IH298" s="388"/>
      <c r="II298" s="390"/>
      <c r="IJ298" s="388"/>
      <c r="IK298" s="388"/>
      <c r="IL298" s="388"/>
      <c r="IM298" s="388"/>
      <c r="IN298" s="388"/>
      <c r="IO298" s="388"/>
      <c r="IP298" s="388"/>
      <c r="IQ298" s="388"/>
      <c r="IR298" s="388"/>
      <c r="IS298" s="388"/>
      <c r="IT298" s="388"/>
      <c r="IU298" s="388"/>
      <c r="IV298" s="388"/>
      <c r="IW298" s="388"/>
      <c r="IX298" s="388"/>
      <c r="IY298" s="388"/>
      <c r="IZ298" s="389"/>
      <c r="JA298" s="584"/>
      <c r="JB298" s="584"/>
      <c r="JC298" s="584"/>
      <c r="JD298" s="391"/>
      <c r="JE298" s="234"/>
      <c r="JF298" s="250"/>
      <c r="JG298" s="394">
        <f>'Business Loss Analysis'!$F$27</f>
        <v>0</v>
      </c>
      <c r="JH298" s="585"/>
      <c r="JI298" s="391"/>
      <c r="JJ298" s="391"/>
      <c r="JK298" s="391"/>
      <c r="JL298" s="391"/>
      <c r="JM298" s="391"/>
      <c r="JN298" s="391"/>
      <c r="JO298" s="391"/>
      <c r="JP298" s="391"/>
      <c r="JQ298" s="391"/>
      <c r="JR298" s="391"/>
      <c r="JS298" s="391"/>
      <c r="JT298" s="391"/>
      <c r="JU298" s="391"/>
      <c r="JV298" s="391"/>
      <c r="JW298" s="391"/>
      <c r="JX298" s="391"/>
      <c r="JY298" s="391"/>
      <c r="JZ298" s="391"/>
      <c r="KA298" s="391"/>
      <c r="KB298" s="391"/>
      <c r="KC298" s="391"/>
      <c r="KD298" s="391"/>
      <c r="KE298" s="391"/>
      <c r="KF298" s="391"/>
      <c r="KG298" s="584"/>
      <c r="KH298" s="584"/>
      <c r="KI298" s="584"/>
      <c r="KJ298" s="584"/>
      <c r="KK298" s="391"/>
      <c r="KL298" s="234"/>
      <c r="KN298" s="585">
        <f>'Business Loss Analysis'!$F$27</f>
        <v>0</v>
      </c>
      <c r="KO298" s="585"/>
      <c r="KP298" s="391"/>
      <c r="KQ298" s="391"/>
      <c r="KR298" s="391"/>
      <c r="KS298" s="391"/>
      <c r="KT298" s="391"/>
      <c r="KU298" s="391"/>
      <c r="KV298" s="391"/>
      <c r="KW298" s="391"/>
      <c r="KX298" s="391"/>
      <c r="KY298" s="391"/>
      <c r="KZ298" s="391"/>
      <c r="LA298" s="391"/>
      <c r="LB298" s="391"/>
      <c r="LC298" s="391"/>
      <c r="LD298" s="391"/>
      <c r="LE298" s="391"/>
      <c r="LF298" s="391"/>
      <c r="LG298" s="391"/>
      <c r="LH298" s="391"/>
      <c r="LI298" s="391"/>
      <c r="LJ298" s="391"/>
      <c r="LK298" s="391"/>
      <c r="LL298" s="391"/>
      <c r="LM298" s="391"/>
      <c r="LN298" s="584"/>
      <c r="LO298" s="584"/>
      <c r="LP298" s="584"/>
      <c r="LQ298" s="584"/>
      <c r="LR298" s="391"/>
      <c r="LU298" s="394">
        <f>'Business Loss Analysis'!$F$27</f>
        <v>0</v>
      </c>
      <c r="LV298" s="393"/>
      <c r="LW298" s="388"/>
      <c r="LX298" s="388"/>
      <c r="LY298" s="388"/>
      <c r="LZ298" s="388"/>
      <c r="MA298" s="388"/>
      <c r="MB298" s="388"/>
      <c r="MC298" s="388"/>
      <c r="MD298" s="388"/>
      <c r="ME298" s="388"/>
      <c r="MF298" s="388"/>
      <c r="MG298" s="388"/>
      <c r="MH298" s="388"/>
      <c r="MI298" s="388"/>
      <c r="MJ298" s="388"/>
      <c r="MK298" s="388"/>
      <c r="ML298" s="388"/>
      <c r="MM298" s="388"/>
      <c r="MN298" s="388"/>
      <c r="MO298" s="388"/>
      <c r="MP298" s="388"/>
      <c r="MQ298" s="388"/>
      <c r="MR298" s="388"/>
      <c r="MS298" s="388"/>
      <c r="MT298" s="388"/>
      <c r="MU298" s="389"/>
      <c r="MV298" s="389"/>
      <c r="MW298" s="389"/>
      <c r="MX298" s="389"/>
      <c r="MY298" s="388"/>
      <c r="NB298" s="394">
        <f>'Business Loss Analysis'!$F$27</f>
        <v>0</v>
      </c>
      <c r="NC298" s="393"/>
      <c r="ND298" s="388"/>
      <c r="NE298" s="388"/>
      <c r="NF298" s="388"/>
      <c r="NG298" s="388"/>
      <c r="NH298" s="388"/>
      <c r="NI298" s="388"/>
      <c r="NJ298" s="388"/>
      <c r="NK298" s="388"/>
      <c r="NL298" s="388"/>
      <c r="NM298" s="388"/>
      <c r="NN298" s="388"/>
      <c r="NO298" s="388"/>
      <c r="NP298" s="388"/>
      <c r="NQ298" s="388"/>
      <c r="NR298" s="388"/>
      <c r="NS298" s="388"/>
      <c r="NT298" s="388"/>
      <c r="NU298" s="388"/>
      <c r="NV298" s="388"/>
      <c r="NW298" s="388"/>
      <c r="NX298" s="388"/>
      <c r="NY298" s="388"/>
      <c r="NZ298" s="388"/>
      <c r="OA298" s="388"/>
      <c r="OB298" s="389"/>
      <c r="OC298" s="389"/>
      <c r="OD298" s="389"/>
      <c r="OE298" s="389"/>
      <c r="OF298" s="388"/>
      <c r="OI298" s="394">
        <f>'Business Loss Analysis'!$F$27</f>
        <v>0</v>
      </c>
      <c r="OJ298" s="393"/>
      <c r="OK298" s="388"/>
      <c r="OL298" s="388"/>
      <c r="OM298" s="388"/>
      <c r="ON298" s="388"/>
      <c r="OO298" s="388"/>
      <c r="OP298" s="388"/>
      <c r="OQ298" s="388"/>
      <c r="OR298" s="388"/>
      <c r="OS298" s="388"/>
      <c r="OT298" s="388"/>
      <c r="OU298" s="388"/>
      <c r="OV298" s="388"/>
      <c r="OW298" s="388"/>
      <c r="OX298" s="388"/>
      <c r="OY298" s="388"/>
      <c r="OZ298" s="388"/>
      <c r="PA298" s="388"/>
      <c r="PB298" s="388"/>
      <c r="PC298" s="388"/>
      <c r="PD298" s="388"/>
      <c r="PE298" s="388"/>
      <c r="PF298" s="388"/>
      <c r="PG298" s="388"/>
      <c r="PH298" s="388"/>
      <c r="PI298" s="389"/>
      <c r="PJ298" s="389"/>
      <c r="PK298" s="389"/>
      <c r="PL298" s="389"/>
      <c r="PM298" s="388"/>
      <c r="PP298" s="394">
        <f>'Business Loss Analysis'!$F$27</f>
        <v>0</v>
      </c>
      <c r="PQ298" s="393"/>
      <c r="PR298" s="388"/>
      <c r="PS298" s="388"/>
      <c r="PT298" s="388"/>
      <c r="PU298" s="388"/>
      <c r="PV298" s="388"/>
      <c r="PW298" s="388"/>
      <c r="PX298" s="388"/>
      <c r="PY298" s="388"/>
      <c r="PZ298" s="388"/>
      <c r="QA298" s="388"/>
      <c r="QB298" s="388"/>
      <c r="QC298" s="388"/>
      <c r="QD298" s="388"/>
      <c r="QE298" s="388"/>
      <c r="QF298" s="388"/>
      <c r="QG298" s="388"/>
      <c r="QH298" s="388"/>
      <c r="QI298" s="388"/>
      <c r="QJ298" s="388"/>
      <c r="QK298" s="388"/>
      <c r="QL298" s="388"/>
      <c r="QM298" s="388"/>
      <c r="QN298" s="388"/>
      <c r="QO298" s="388"/>
      <c r="QP298" s="389"/>
      <c r="QQ298" s="389"/>
      <c r="QR298" s="389"/>
      <c r="QS298" s="389"/>
      <c r="QT298" s="388"/>
      <c r="QU298" s="235"/>
      <c r="QV298" s="235"/>
      <c r="QW298" s="394">
        <f>'Business Loss Analysis'!$F$27</f>
        <v>0</v>
      </c>
      <c r="QX298" s="393"/>
      <c r="QY298" s="388"/>
      <c r="QZ298" s="388"/>
      <c r="RA298" s="388"/>
      <c r="RB298" s="388"/>
      <c r="RC298" s="388"/>
      <c r="RD298" s="388"/>
      <c r="RE298" s="388"/>
      <c r="RF298" s="388"/>
      <c r="RG298" s="388"/>
      <c r="RH298" s="388"/>
      <c r="RI298" s="388"/>
      <c r="RJ298" s="388"/>
      <c r="RK298" s="388"/>
      <c r="RL298" s="388"/>
      <c r="RM298" s="388"/>
      <c r="RN298" s="388"/>
      <c r="RO298" s="388"/>
      <c r="RP298" s="388"/>
      <c r="RQ298" s="388"/>
      <c r="RR298" s="388"/>
      <c r="RS298" s="388"/>
      <c r="RT298" s="388"/>
      <c r="RU298" s="388"/>
      <c r="RV298" s="388"/>
      <c r="RW298" s="389"/>
      <c r="RX298" s="389"/>
      <c r="RY298" s="389"/>
      <c r="RZ298" s="389"/>
      <c r="SA298" s="388"/>
    </row>
    <row r="299" spans="1:495" s="223" customFormat="1" ht="15" hidden="1" outlineLevel="1">
      <c r="A299" s="603">
        <f t="shared" si="1586"/>
        <v>287</v>
      </c>
      <c r="B299" s="373"/>
      <c r="C299" s="395"/>
      <c r="D299" s="396"/>
      <c r="E299" s="388"/>
      <c r="F299" s="388"/>
      <c r="G299" s="388"/>
      <c r="H299" s="388"/>
      <c r="I299" s="388"/>
      <c r="J299" s="388"/>
      <c r="K299" s="388"/>
      <c r="L299" s="388"/>
      <c r="M299" s="388"/>
      <c r="N299" s="388"/>
      <c r="O299" s="388"/>
      <c r="P299" s="388"/>
      <c r="Q299" s="388"/>
      <c r="R299" s="388"/>
      <c r="S299" s="388"/>
      <c r="T299" s="388"/>
      <c r="U299" s="388"/>
      <c r="V299" s="388"/>
      <c r="W299" s="388"/>
      <c r="X299" s="388"/>
      <c r="Y299" s="389"/>
      <c r="Z299" s="389"/>
      <c r="AA299" s="389"/>
      <c r="AB299" s="389"/>
      <c r="AC299" s="389"/>
      <c r="AD299" s="389"/>
      <c r="AE299" s="389"/>
      <c r="AF299" s="389"/>
      <c r="AG299" s="388"/>
      <c r="AJ299" s="397"/>
      <c r="AK299" s="396"/>
      <c r="AL299" s="388"/>
      <c r="AM299" s="388"/>
      <c r="AN299" s="388"/>
      <c r="AO299" s="388"/>
      <c r="AP299" s="388"/>
      <c r="AQ299" s="388"/>
      <c r="AR299" s="388"/>
      <c r="AS299" s="388"/>
      <c r="AT299" s="388"/>
      <c r="AU299" s="388"/>
      <c r="AV299" s="388"/>
      <c r="AW299" s="388"/>
      <c r="AX299" s="388"/>
      <c r="AY299" s="388"/>
      <c r="AZ299" s="388"/>
      <c r="BA299" s="388"/>
      <c r="BB299" s="388"/>
      <c r="BC299" s="388"/>
      <c r="BD299" s="388"/>
      <c r="BE299" s="388"/>
      <c r="BF299" s="388"/>
      <c r="BG299" s="388"/>
      <c r="BH299" s="388"/>
      <c r="BI299" s="388"/>
      <c r="BJ299" s="389"/>
      <c r="BK299" s="389"/>
      <c r="BL299" s="389"/>
      <c r="BM299" s="389"/>
      <c r="BN299" s="388"/>
      <c r="BQ299" s="397"/>
      <c r="BR299" s="396"/>
      <c r="BS299" s="388"/>
      <c r="BT299" s="388"/>
      <c r="BU299" s="388"/>
      <c r="BV299" s="388"/>
      <c r="BW299" s="388"/>
      <c r="BX299" s="388"/>
      <c r="BY299" s="388"/>
      <c r="BZ299" s="388"/>
      <c r="CA299" s="388"/>
      <c r="CB299" s="388"/>
      <c r="CC299" s="388"/>
      <c r="CD299" s="388"/>
      <c r="CE299" s="388"/>
      <c r="CF299" s="388"/>
      <c r="CG299" s="388"/>
      <c r="CH299" s="388"/>
      <c r="CI299" s="388"/>
      <c r="CJ299" s="388"/>
      <c r="CK299" s="388"/>
      <c r="CL299" s="388"/>
      <c r="CM299" s="388"/>
      <c r="CN299" s="388"/>
      <c r="CO299" s="388"/>
      <c r="CP299" s="388"/>
      <c r="CQ299" s="389"/>
      <c r="CR299" s="389"/>
      <c r="CS299" s="389"/>
      <c r="CT299" s="389"/>
      <c r="CU299" s="388"/>
      <c r="CX299" s="397"/>
      <c r="CY299" s="396"/>
      <c r="CZ299" s="388"/>
      <c r="DA299" s="388"/>
      <c r="DB299" s="388"/>
      <c r="DC299" s="388"/>
      <c r="DD299" s="388"/>
      <c r="DE299" s="388"/>
      <c r="DF299" s="388"/>
      <c r="DG299" s="388"/>
      <c r="DH299" s="388"/>
      <c r="DI299" s="388"/>
      <c r="DJ299" s="388"/>
      <c r="DK299" s="388"/>
      <c r="DL299" s="388"/>
      <c r="DM299" s="388"/>
      <c r="DN299" s="388"/>
      <c r="DO299" s="388"/>
      <c r="DP299" s="388"/>
      <c r="DQ299" s="388"/>
      <c r="DR299" s="388"/>
      <c r="DS299" s="388"/>
      <c r="DT299" s="388"/>
      <c r="DU299" s="388"/>
      <c r="DV299" s="388"/>
      <c r="DW299" s="388"/>
      <c r="DX299" s="389"/>
      <c r="DY299" s="389"/>
      <c r="DZ299" s="389"/>
      <c r="EA299" s="389"/>
      <c r="EB299" s="388"/>
      <c r="EE299" s="397"/>
      <c r="EF299" s="396"/>
      <c r="EG299" s="388"/>
      <c r="EH299" s="388"/>
      <c r="EI299" s="388"/>
      <c r="EJ299" s="388"/>
      <c r="EK299" s="388"/>
      <c r="EL299" s="388"/>
      <c r="EM299" s="388"/>
      <c r="EN299" s="388"/>
      <c r="EO299" s="388"/>
      <c r="EP299" s="388"/>
      <c r="EQ299" s="388"/>
      <c r="ER299" s="388"/>
      <c r="ES299" s="388"/>
      <c r="ET299" s="388"/>
      <c r="EU299" s="388"/>
      <c r="EV299" s="388"/>
      <c r="EW299" s="388"/>
      <c r="EX299" s="388"/>
      <c r="EY299" s="388"/>
      <c r="EZ299" s="388"/>
      <c r="FA299" s="388"/>
      <c r="FB299" s="388"/>
      <c r="FC299" s="388"/>
      <c r="FD299" s="388"/>
      <c r="FE299" s="389"/>
      <c r="FF299" s="389"/>
      <c r="FG299" s="389"/>
      <c r="FH299" s="389"/>
      <c r="FI299" s="388"/>
      <c r="FL299" s="397"/>
      <c r="FM299" s="396"/>
      <c r="FN299" s="388"/>
      <c r="FO299" s="388"/>
      <c r="FP299" s="388"/>
      <c r="FQ299" s="388"/>
      <c r="FR299" s="388"/>
      <c r="FS299" s="388"/>
      <c r="FT299" s="388"/>
      <c r="FU299" s="388"/>
      <c r="FV299" s="388"/>
      <c r="FW299" s="388"/>
      <c r="FX299" s="388"/>
      <c r="FY299" s="388"/>
      <c r="FZ299" s="388"/>
      <c r="GA299" s="388"/>
      <c r="GB299" s="388"/>
      <c r="GC299" s="388"/>
      <c r="GD299" s="388"/>
      <c r="GE299" s="388"/>
      <c r="GF299" s="388"/>
      <c r="GG299" s="388"/>
      <c r="GH299" s="388"/>
      <c r="GI299" s="388"/>
      <c r="GJ299" s="388"/>
      <c r="GK299" s="388"/>
      <c r="GL299" s="389"/>
      <c r="GM299" s="389"/>
      <c r="GN299" s="389"/>
      <c r="GO299" s="389"/>
      <c r="GP299" s="388"/>
      <c r="GS299" s="397"/>
      <c r="GT299" s="396"/>
      <c r="GU299" s="388"/>
      <c r="GV299" s="388"/>
      <c r="GW299" s="388"/>
      <c r="GX299" s="388"/>
      <c r="GY299" s="388"/>
      <c r="GZ299" s="388"/>
      <c r="HA299" s="388"/>
      <c r="HB299" s="388"/>
      <c r="HC299" s="388"/>
      <c r="HD299" s="388"/>
      <c r="HE299" s="388"/>
      <c r="HF299" s="388"/>
      <c r="HG299" s="388"/>
      <c r="HH299" s="388"/>
      <c r="HI299" s="388"/>
      <c r="HJ299" s="388"/>
      <c r="HK299" s="388"/>
      <c r="HL299" s="388"/>
      <c r="HM299" s="388"/>
      <c r="HN299" s="388"/>
      <c r="HO299" s="388"/>
      <c r="HP299" s="388"/>
      <c r="HQ299" s="388"/>
      <c r="HR299" s="388"/>
      <c r="HS299" s="389"/>
      <c r="HT299" s="389"/>
      <c r="HU299" s="389"/>
      <c r="HV299" s="389"/>
      <c r="HW299" s="388"/>
      <c r="HZ299" s="397"/>
      <c r="IA299" s="396"/>
      <c r="IB299" s="388"/>
      <c r="IC299" s="388"/>
      <c r="ID299" s="388"/>
      <c r="IE299" s="388"/>
      <c r="IF299" s="388"/>
      <c r="IG299" s="388"/>
      <c r="IH299" s="388"/>
      <c r="II299" s="390"/>
      <c r="IJ299" s="388"/>
      <c r="IK299" s="388"/>
      <c r="IL299" s="388"/>
      <c r="IM299" s="388"/>
      <c r="IN299" s="388"/>
      <c r="IO299" s="388"/>
      <c r="IP299" s="388"/>
      <c r="IQ299" s="388"/>
      <c r="IR299" s="388"/>
      <c r="IS299" s="388"/>
      <c r="IT299" s="388"/>
      <c r="IU299" s="388"/>
      <c r="IV299" s="388"/>
      <c r="IW299" s="388"/>
      <c r="IX299" s="388"/>
      <c r="IY299" s="388"/>
      <c r="IZ299" s="389"/>
      <c r="JA299" s="584"/>
      <c r="JB299" s="584"/>
      <c r="JC299" s="584"/>
      <c r="JD299" s="391"/>
      <c r="JE299" s="234"/>
      <c r="JF299" s="250"/>
      <c r="JG299" s="397"/>
      <c r="JH299" s="586"/>
      <c r="JI299" s="391"/>
      <c r="JJ299" s="391"/>
      <c r="JK299" s="391"/>
      <c r="JL299" s="391"/>
      <c r="JM299" s="391"/>
      <c r="JN299" s="391"/>
      <c r="JO299" s="391"/>
      <c r="JP299" s="391"/>
      <c r="JQ299" s="391"/>
      <c r="JR299" s="391"/>
      <c r="JS299" s="391"/>
      <c r="JT299" s="391"/>
      <c r="JU299" s="391"/>
      <c r="JV299" s="391"/>
      <c r="JW299" s="391"/>
      <c r="JX299" s="391"/>
      <c r="JY299" s="391"/>
      <c r="JZ299" s="391"/>
      <c r="KA299" s="391"/>
      <c r="KB299" s="391"/>
      <c r="KC299" s="391"/>
      <c r="KD299" s="391"/>
      <c r="KE299" s="391"/>
      <c r="KF299" s="391"/>
      <c r="KG299" s="584"/>
      <c r="KH299" s="584"/>
      <c r="KI299" s="584"/>
      <c r="KJ299" s="584"/>
      <c r="KK299" s="391"/>
      <c r="KL299" s="234"/>
      <c r="KN299" s="586"/>
      <c r="KO299" s="586"/>
      <c r="KP299" s="391"/>
      <c r="KQ299" s="391"/>
      <c r="KR299" s="391"/>
      <c r="KS299" s="391"/>
      <c r="KT299" s="391"/>
      <c r="KU299" s="391"/>
      <c r="KV299" s="391"/>
      <c r="KW299" s="391"/>
      <c r="KX299" s="391"/>
      <c r="KY299" s="391"/>
      <c r="KZ299" s="391"/>
      <c r="LA299" s="391"/>
      <c r="LB299" s="391"/>
      <c r="LC299" s="391"/>
      <c r="LD299" s="391"/>
      <c r="LE299" s="391"/>
      <c r="LF299" s="391"/>
      <c r="LG299" s="391"/>
      <c r="LH299" s="391"/>
      <c r="LI299" s="391"/>
      <c r="LJ299" s="391"/>
      <c r="LK299" s="391"/>
      <c r="LL299" s="391"/>
      <c r="LM299" s="391"/>
      <c r="LN299" s="584"/>
      <c r="LO299" s="584"/>
      <c r="LP299" s="584"/>
      <c r="LQ299" s="584"/>
      <c r="LR299" s="391"/>
      <c r="LU299" s="397"/>
      <c r="LV299" s="396"/>
      <c r="LW299" s="388"/>
      <c r="LX299" s="388"/>
      <c r="LY299" s="388"/>
      <c r="LZ299" s="388"/>
      <c r="MA299" s="388"/>
      <c r="MB299" s="388"/>
      <c r="MC299" s="388"/>
      <c r="MD299" s="388"/>
      <c r="ME299" s="388"/>
      <c r="MF299" s="388"/>
      <c r="MG299" s="388"/>
      <c r="MH299" s="388"/>
      <c r="MI299" s="388"/>
      <c r="MJ299" s="388"/>
      <c r="MK299" s="388"/>
      <c r="ML299" s="388"/>
      <c r="MM299" s="388"/>
      <c r="MN299" s="388"/>
      <c r="MO299" s="388"/>
      <c r="MP299" s="388"/>
      <c r="MQ299" s="388"/>
      <c r="MR299" s="388"/>
      <c r="MS299" s="388"/>
      <c r="MT299" s="388"/>
      <c r="MU299" s="389"/>
      <c r="MV299" s="389"/>
      <c r="MW299" s="389"/>
      <c r="MX299" s="389"/>
      <c r="MY299" s="388"/>
      <c r="NB299" s="397"/>
      <c r="NC299" s="396"/>
      <c r="ND299" s="388"/>
      <c r="NE299" s="388"/>
      <c r="NF299" s="388"/>
      <c r="NG299" s="388"/>
      <c r="NH299" s="388"/>
      <c r="NI299" s="388"/>
      <c r="NJ299" s="388"/>
      <c r="NK299" s="388"/>
      <c r="NL299" s="388"/>
      <c r="NM299" s="388"/>
      <c r="NN299" s="388"/>
      <c r="NO299" s="388"/>
      <c r="NP299" s="388"/>
      <c r="NQ299" s="388"/>
      <c r="NR299" s="388"/>
      <c r="NS299" s="388"/>
      <c r="NT299" s="388"/>
      <c r="NU299" s="388"/>
      <c r="NV299" s="388"/>
      <c r="NW299" s="388"/>
      <c r="NX299" s="388"/>
      <c r="NY299" s="388"/>
      <c r="NZ299" s="388"/>
      <c r="OA299" s="388"/>
      <c r="OB299" s="389"/>
      <c r="OC299" s="389"/>
      <c r="OD299" s="389"/>
      <c r="OE299" s="389"/>
      <c r="OF299" s="388"/>
      <c r="OI299" s="397"/>
      <c r="OJ299" s="396"/>
      <c r="OK299" s="388"/>
      <c r="OL299" s="388"/>
      <c r="OM299" s="388"/>
      <c r="ON299" s="388"/>
      <c r="OO299" s="388"/>
      <c r="OP299" s="388"/>
      <c r="OQ299" s="388"/>
      <c r="OR299" s="388"/>
      <c r="OS299" s="388"/>
      <c r="OT299" s="388"/>
      <c r="OU299" s="388"/>
      <c r="OV299" s="388"/>
      <c r="OW299" s="388"/>
      <c r="OX299" s="388"/>
      <c r="OY299" s="388"/>
      <c r="OZ299" s="388"/>
      <c r="PA299" s="388"/>
      <c r="PB299" s="388"/>
      <c r="PC299" s="388"/>
      <c r="PD299" s="388"/>
      <c r="PE299" s="388"/>
      <c r="PF299" s="388"/>
      <c r="PG299" s="388"/>
      <c r="PH299" s="388"/>
      <c r="PI299" s="389"/>
      <c r="PJ299" s="389"/>
      <c r="PK299" s="389"/>
      <c r="PL299" s="389"/>
      <c r="PM299" s="388"/>
      <c r="PP299" s="397"/>
      <c r="PQ299" s="396"/>
      <c r="PR299" s="388"/>
      <c r="PS299" s="388"/>
      <c r="PT299" s="388"/>
      <c r="PU299" s="388"/>
      <c r="PV299" s="388"/>
      <c r="PW299" s="388"/>
      <c r="PX299" s="388"/>
      <c r="PY299" s="388"/>
      <c r="PZ299" s="388"/>
      <c r="QA299" s="388"/>
      <c r="QB299" s="388"/>
      <c r="QC299" s="388"/>
      <c r="QD299" s="388"/>
      <c r="QE299" s="388"/>
      <c r="QF299" s="388"/>
      <c r="QG299" s="388"/>
      <c r="QH299" s="388"/>
      <c r="QI299" s="388"/>
      <c r="QJ299" s="388"/>
      <c r="QK299" s="388"/>
      <c r="QL299" s="388"/>
      <c r="QM299" s="388"/>
      <c r="QN299" s="388"/>
      <c r="QO299" s="388"/>
      <c r="QP299" s="389"/>
      <c r="QQ299" s="389"/>
      <c r="QR299" s="389"/>
      <c r="QS299" s="389"/>
      <c r="QT299" s="388"/>
      <c r="QU299" s="235"/>
      <c r="QV299" s="235"/>
      <c r="QW299" s="397"/>
      <c r="QX299" s="396"/>
      <c r="QY299" s="388"/>
      <c r="QZ299" s="388"/>
      <c r="RA299" s="388"/>
      <c r="RB299" s="388"/>
      <c r="RC299" s="388"/>
      <c r="RD299" s="388"/>
      <c r="RE299" s="388"/>
      <c r="RF299" s="388"/>
      <c r="RG299" s="388"/>
      <c r="RH299" s="388"/>
      <c r="RI299" s="388"/>
      <c r="RJ299" s="388"/>
      <c r="RK299" s="388"/>
      <c r="RL299" s="388"/>
      <c r="RM299" s="388"/>
      <c r="RN299" s="388"/>
      <c r="RO299" s="388"/>
      <c r="RP299" s="388"/>
      <c r="RQ299" s="388"/>
      <c r="RR299" s="388"/>
      <c r="RS299" s="388"/>
      <c r="RT299" s="388"/>
      <c r="RU299" s="388"/>
      <c r="RV299" s="388"/>
      <c r="RW299" s="389"/>
      <c r="RX299" s="389"/>
      <c r="RY299" s="389"/>
      <c r="RZ299" s="389"/>
      <c r="SA299" s="388"/>
    </row>
    <row r="300" spans="1:495" s="223" customFormat="1" ht="15" hidden="1" outlineLevel="1">
      <c r="A300" s="603">
        <f t="shared" si="1586"/>
        <v>288</v>
      </c>
      <c r="B300" s="373"/>
      <c r="C300" s="388"/>
      <c r="D300" s="388"/>
      <c r="E300" s="388"/>
      <c r="F300" s="388"/>
      <c r="G300" s="388"/>
      <c r="H300" s="388"/>
      <c r="I300" s="388"/>
      <c r="J300" s="388"/>
      <c r="K300" s="388"/>
      <c r="L300" s="388"/>
      <c r="M300" s="388"/>
      <c r="N300" s="388"/>
      <c r="O300" s="388"/>
      <c r="P300" s="388"/>
      <c r="Q300" s="388"/>
      <c r="R300" s="388"/>
      <c r="S300" s="388"/>
      <c r="T300" s="388"/>
      <c r="U300" s="388"/>
      <c r="V300" s="388"/>
      <c r="W300" s="388"/>
      <c r="X300" s="388"/>
      <c r="Y300" s="389"/>
      <c r="Z300" s="389"/>
      <c r="AA300" s="389"/>
      <c r="AB300" s="389"/>
      <c r="AC300" s="389"/>
      <c r="AD300" s="389"/>
      <c r="AE300" s="389"/>
      <c r="AF300" s="389"/>
      <c r="AG300" s="388"/>
      <c r="AJ300" s="388"/>
      <c r="AK300" s="388"/>
      <c r="AL300" s="388"/>
      <c r="AM300" s="388"/>
      <c r="AN300" s="388"/>
      <c r="AO300" s="388"/>
      <c r="AP300" s="388"/>
      <c r="AQ300" s="388"/>
      <c r="AR300" s="388"/>
      <c r="AS300" s="388"/>
      <c r="AT300" s="388"/>
      <c r="AU300" s="388"/>
      <c r="AV300" s="388"/>
      <c r="AW300" s="388"/>
      <c r="AX300" s="388"/>
      <c r="AY300" s="388"/>
      <c r="AZ300" s="388"/>
      <c r="BA300" s="388"/>
      <c r="BB300" s="388"/>
      <c r="BC300" s="388"/>
      <c r="BD300" s="388"/>
      <c r="BE300" s="388"/>
      <c r="BF300" s="388"/>
      <c r="BG300" s="388"/>
      <c r="BH300" s="388"/>
      <c r="BI300" s="388"/>
      <c r="BJ300" s="389"/>
      <c r="BK300" s="389"/>
      <c r="BL300" s="389"/>
      <c r="BM300" s="389"/>
      <c r="BN300" s="388"/>
      <c r="BQ300" s="388"/>
      <c r="BR300" s="388"/>
      <c r="BS300" s="388"/>
      <c r="BT300" s="388"/>
      <c r="BU300" s="388"/>
      <c r="BV300" s="388"/>
      <c r="BW300" s="388"/>
      <c r="BX300" s="388"/>
      <c r="BY300" s="388"/>
      <c r="BZ300" s="388"/>
      <c r="CA300" s="388"/>
      <c r="CB300" s="388"/>
      <c r="CC300" s="388"/>
      <c r="CD300" s="388"/>
      <c r="CE300" s="388"/>
      <c r="CF300" s="388"/>
      <c r="CG300" s="388"/>
      <c r="CH300" s="388"/>
      <c r="CI300" s="388"/>
      <c r="CJ300" s="388"/>
      <c r="CK300" s="388"/>
      <c r="CL300" s="388"/>
      <c r="CM300" s="388"/>
      <c r="CN300" s="388"/>
      <c r="CO300" s="388"/>
      <c r="CP300" s="388"/>
      <c r="CQ300" s="389"/>
      <c r="CR300" s="389"/>
      <c r="CS300" s="389"/>
      <c r="CT300" s="389"/>
      <c r="CU300" s="388"/>
      <c r="CX300" s="388"/>
      <c r="CY300" s="388"/>
      <c r="CZ300" s="388"/>
      <c r="DA300" s="388"/>
      <c r="DB300" s="388"/>
      <c r="DC300" s="388"/>
      <c r="DD300" s="388"/>
      <c r="DE300" s="388"/>
      <c r="DF300" s="388"/>
      <c r="DG300" s="388"/>
      <c r="DH300" s="388"/>
      <c r="DI300" s="388"/>
      <c r="DJ300" s="388"/>
      <c r="DK300" s="388"/>
      <c r="DL300" s="388"/>
      <c r="DM300" s="388"/>
      <c r="DN300" s="388"/>
      <c r="DO300" s="388"/>
      <c r="DP300" s="388"/>
      <c r="DQ300" s="388"/>
      <c r="DR300" s="388"/>
      <c r="DS300" s="388"/>
      <c r="DT300" s="388"/>
      <c r="DU300" s="388"/>
      <c r="DV300" s="388"/>
      <c r="DW300" s="388"/>
      <c r="DX300" s="389"/>
      <c r="DY300" s="389"/>
      <c r="DZ300" s="389"/>
      <c r="EA300" s="389"/>
      <c r="EB300" s="388"/>
      <c r="EE300" s="388"/>
      <c r="EF300" s="388"/>
      <c r="EG300" s="388"/>
      <c r="EH300" s="388"/>
      <c r="EI300" s="388"/>
      <c r="EJ300" s="388"/>
      <c r="EK300" s="388"/>
      <c r="EL300" s="388"/>
      <c r="EM300" s="388"/>
      <c r="EN300" s="388"/>
      <c r="EO300" s="388"/>
      <c r="EP300" s="388"/>
      <c r="EQ300" s="388"/>
      <c r="ER300" s="388"/>
      <c r="ES300" s="388"/>
      <c r="ET300" s="388"/>
      <c r="EU300" s="388"/>
      <c r="EV300" s="388"/>
      <c r="EW300" s="388"/>
      <c r="EX300" s="388"/>
      <c r="EY300" s="388"/>
      <c r="EZ300" s="388"/>
      <c r="FA300" s="388"/>
      <c r="FB300" s="388"/>
      <c r="FC300" s="388"/>
      <c r="FD300" s="388"/>
      <c r="FE300" s="389"/>
      <c r="FF300" s="389"/>
      <c r="FG300" s="389"/>
      <c r="FH300" s="389"/>
      <c r="FI300" s="388"/>
      <c r="FL300" s="388"/>
      <c r="FM300" s="388"/>
      <c r="FN300" s="388"/>
      <c r="FO300" s="388"/>
      <c r="FP300" s="388"/>
      <c r="FQ300" s="388"/>
      <c r="FR300" s="388"/>
      <c r="FS300" s="388"/>
      <c r="FT300" s="388"/>
      <c r="FU300" s="388"/>
      <c r="FV300" s="388"/>
      <c r="FW300" s="388"/>
      <c r="FX300" s="388"/>
      <c r="FY300" s="388"/>
      <c r="FZ300" s="388"/>
      <c r="GA300" s="388"/>
      <c r="GB300" s="388"/>
      <c r="GC300" s="388"/>
      <c r="GD300" s="388"/>
      <c r="GE300" s="388"/>
      <c r="GF300" s="388"/>
      <c r="GG300" s="388"/>
      <c r="GH300" s="388"/>
      <c r="GI300" s="388"/>
      <c r="GJ300" s="388"/>
      <c r="GK300" s="388"/>
      <c r="GL300" s="389"/>
      <c r="GM300" s="389"/>
      <c r="GN300" s="389"/>
      <c r="GO300" s="389"/>
      <c r="GP300" s="388"/>
      <c r="GS300" s="388"/>
      <c r="GT300" s="388"/>
      <c r="GU300" s="388"/>
      <c r="GV300" s="388"/>
      <c r="GW300" s="388"/>
      <c r="GX300" s="388"/>
      <c r="GY300" s="388"/>
      <c r="GZ300" s="388"/>
      <c r="HA300" s="388"/>
      <c r="HB300" s="388"/>
      <c r="HC300" s="388"/>
      <c r="HD300" s="388"/>
      <c r="HE300" s="388"/>
      <c r="HF300" s="388"/>
      <c r="HG300" s="388"/>
      <c r="HH300" s="388"/>
      <c r="HI300" s="388"/>
      <c r="HJ300" s="388"/>
      <c r="HK300" s="388"/>
      <c r="HL300" s="388"/>
      <c r="HM300" s="388"/>
      <c r="HN300" s="388"/>
      <c r="HO300" s="388"/>
      <c r="HP300" s="388"/>
      <c r="HQ300" s="388"/>
      <c r="HR300" s="388"/>
      <c r="HS300" s="389"/>
      <c r="HT300" s="389"/>
      <c r="HU300" s="389"/>
      <c r="HV300" s="389"/>
      <c r="HW300" s="388"/>
      <c r="HZ300" s="388"/>
      <c r="IA300" s="388"/>
      <c r="IB300" s="388"/>
      <c r="IC300" s="388"/>
      <c r="ID300" s="388"/>
      <c r="IE300" s="388"/>
      <c r="IF300" s="388"/>
      <c r="IG300" s="388"/>
      <c r="IH300" s="388"/>
      <c r="II300" s="390"/>
      <c r="IJ300" s="388"/>
      <c r="IK300" s="388"/>
      <c r="IL300" s="388"/>
      <c r="IM300" s="388"/>
      <c r="IN300" s="388"/>
      <c r="IO300" s="388"/>
      <c r="IP300" s="388"/>
      <c r="IQ300" s="388"/>
      <c r="IR300" s="388"/>
      <c r="IS300" s="388"/>
      <c r="IT300" s="388"/>
      <c r="IU300" s="388"/>
      <c r="IV300" s="388"/>
      <c r="IW300" s="388"/>
      <c r="IX300" s="388"/>
      <c r="IY300" s="388"/>
      <c r="IZ300" s="389"/>
      <c r="JA300" s="584"/>
      <c r="JB300" s="584"/>
      <c r="JC300" s="584"/>
      <c r="JD300" s="391"/>
      <c r="JE300" s="234"/>
      <c r="JF300" s="250"/>
      <c r="JG300" s="391"/>
      <c r="JH300" s="391"/>
      <c r="JI300" s="391"/>
      <c r="JJ300" s="391"/>
      <c r="JK300" s="391"/>
      <c r="JL300" s="391"/>
      <c r="JM300" s="391"/>
      <c r="JN300" s="391"/>
      <c r="JO300" s="391"/>
      <c r="JP300" s="391"/>
      <c r="JQ300" s="391"/>
      <c r="JR300" s="391"/>
      <c r="JS300" s="391"/>
      <c r="JT300" s="391"/>
      <c r="JU300" s="391"/>
      <c r="JV300" s="391"/>
      <c r="JW300" s="391"/>
      <c r="JX300" s="391"/>
      <c r="JY300" s="391"/>
      <c r="JZ300" s="391"/>
      <c r="KA300" s="391"/>
      <c r="KB300" s="391"/>
      <c r="KC300" s="391"/>
      <c r="KD300" s="391"/>
      <c r="KE300" s="391"/>
      <c r="KF300" s="391"/>
      <c r="KG300" s="584"/>
      <c r="KH300" s="584"/>
      <c r="KI300" s="584"/>
      <c r="KJ300" s="584"/>
      <c r="KK300" s="391"/>
      <c r="KL300" s="234"/>
      <c r="KN300" s="391"/>
      <c r="KO300" s="391"/>
      <c r="KP300" s="391"/>
      <c r="KQ300" s="391"/>
      <c r="KR300" s="391"/>
      <c r="KS300" s="391"/>
      <c r="KT300" s="391"/>
      <c r="KU300" s="391"/>
      <c r="KV300" s="391"/>
      <c r="KW300" s="391"/>
      <c r="KX300" s="391"/>
      <c r="KY300" s="391"/>
      <c r="KZ300" s="391"/>
      <c r="LA300" s="391"/>
      <c r="LB300" s="391"/>
      <c r="LC300" s="391"/>
      <c r="LD300" s="391"/>
      <c r="LE300" s="391"/>
      <c r="LF300" s="391"/>
      <c r="LG300" s="391"/>
      <c r="LH300" s="391"/>
      <c r="LI300" s="391"/>
      <c r="LJ300" s="391"/>
      <c r="LK300" s="391"/>
      <c r="LL300" s="391"/>
      <c r="LM300" s="391"/>
      <c r="LN300" s="584"/>
      <c r="LO300" s="584"/>
      <c r="LP300" s="584"/>
      <c r="LQ300" s="584"/>
      <c r="LR300" s="391"/>
      <c r="LU300" s="388"/>
      <c r="LV300" s="388"/>
      <c r="LW300" s="388"/>
      <c r="LX300" s="388"/>
      <c r="LY300" s="388"/>
      <c r="LZ300" s="388"/>
      <c r="MA300" s="388"/>
      <c r="MB300" s="388"/>
      <c r="MC300" s="388"/>
      <c r="MD300" s="388"/>
      <c r="ME300" s="388"/>
      <c r="MF300" s="388"/>
      <c r="MG300" s="388"/>
      <c r="MH300" s="388"/>
      <c r="MI300" s="388"/>
      <c r="MJ300" s="388"/>
      <c r="MK300" s="388"/>
      <c r="ML300" s="388"/>
      <c r="MM300" s="388"/>
      <c r="MN300" s="388"/>
      <c r="MO300" s="388"/>
      <c r="MP300" s="388"/>
      <c r="MQ300" s="388"/>
      <c r="MR300" s="388"/>
      <c r="MS300" s="388"/>
      <c r="MT300" s="388"/>
      <c r="MU300" s="389"/>
      <c r="MV300" s="389"/>
      <c r="MW300" s="389"/>
      <c r="MX300" s="389"/>
      <c r="MY300" s="388"/>
      <c r="NB300" s="388"/>
      <c r="NC300" s="388"/>
      <c r="ND300" s="388"/>
      <c r="NE300" s="388"/>
      <c r="NF300" s="388"/>
      <c r="NG300" s="388"/>
      <c r="NH300" s="388"/>
      <c r="NI300" s="388"/>
      <c r="NJ300" s="388"/>
      <c r="NK300" s="388"/>
      <c r="NL300" s="388"/>
      <c r="NM300" s="388"/>
      <c r="NN300" s="388"/>
      <c r="NO300" s="388"/>
      <c r="NP300" s="388"/>
      <c r="NQ300" s="388"/>
      <c r="NR300" s="388"/>
      <c r="NS300" s="388"/>
      <c r="NT300" s="388"/>
      <c r="NU300" s="388"/>
      <c r="NV300" s="388"/>
      <c r="NW300" s="388"/>
      <c r="NX300" s="388"/>
      <c r="NY300" s="388"/>
      <c r="NZ300" s="388"/>
      <c r="OA300" s="388"/>
      <c r="OB300" s="389"/>
      <c r="OC300" s="389"/>
      <c r="OD300" s="389"/>
      <c r="OE300" s="389"/>
      <c r="OF300" s="388"/>
      <c r="OI300" s="388"/>
      <c r="OJ300" s="388"/>
      <c r="OK300" s="388"/>
      <c r="OL300" s="388"/>
      <c r="OM300" s="388"/>
      <c r="ON300" s="388"/>
      <c r="OO300" s="388"/>
      <c r="OP300" s="388"/>
      <c r="OQ300" s="388"/>
      <c r="OR300" s="388"/>
      <c r="OS300" s="388"/>
      <c r="OT300" s="388"/>
      <c r="OU300" s="388"/>
      <c r="OV300" s="388"/>
      <c r="OW300" s="388"/>
      <c r="OX300" s="388"/>
      <c r="OY300" s="388"/>
      <c r="OZ300" s="388"/>
      <c r="PA300" s="388"/>
      <c r="PB300" s="388"/>
      <c r="PC300" s="388"/>
      <c r="PD300" s="388"/>
      <c r="PE300" s="388"/>
      <c r="PF300" s="388"/>
      <c r="PG300" s="388"/>
      <c r="PH300" s="388"/>
      <c r="PI300" s="389"/>
      <c r="PJ300" s="389"/>
      <c r="PK300" s="389"/>
      <c r="PL300" s="389"/>
      <c r="PM300" s="388"/>
      <c r="PP300" s="388"/>
      <c r="PQ300" s="388"/>
      <c r="PR300" s="388"/>
      <c r="PS300" s="388"/>
      <c r="PT300" s="388"/>
      <c r="PU300" s="388"/>
      <c r="PV300" s="388"/>
      <c r="PW300" s="388"/>
      <c r="PX300" s="388"/>
      <c r="PY300" s="388"/>
      <c r="PZ300" s="388"/>
      <c r="QA300" s="388"/>
      <c r="QB300" s="388"/>
      <c r="QC300" s="388"/>
      <c r="QD300" s="388"/>
      <c r="QE300" s="388"/>
      <c r="QF300" s="388"/>
      <c r="QG300" s="388"/>
      <c r="QH300" s="388"/>
      <c r="QI300" s="388"/>
      <c r="QJ300" s="388"/>
      <c r="QK300" s="388"/>
      <c r="QL300" s="388"/>
      <c r="QM300" s="388"/>
      <c r="QN300" s="388"/>
      <c r="QO300" s="388"/>
      <c r="QP300" s="389"/>
      <c r="QQ300" s="389"/>
      <c r="QR300" s="389"/>
      <c r="QS300" s="389"/>
      <c r="QT300" s="388"/>
      <c r="QU300" s="235"/>
      <c r="QV300" s="235"/>
      <c r="QW300" s="388"/>
      <c r="QX300" s="388"/>
      <c r="QY300" s="388"/>
      <c r="QZ300" s="388"/>
      <c r="RA300" s="388"/>
      <c r="RB300" s="388"/>
      <c r="RC300" s="388"/>
      <c r="RD300" s="388"/>
      <c r="RE300" s="388"/>
      <c r="RF300" s="388"/>
      <c r="RG300" s="388"/>
      <c r="RH300" s="388"/>
      <c r="RI300" s="388"/>
      <c r="RJ300" s="388"/>
      <c r="RK300" s="388"/>
      <c r="RL300" s="388"/>
      <c r="RM300" s="388"/>
      <c r="RN300" s="388"/>
      <c r="RO300" s="388"/>
      <c r="RP300" s="388"/>
      <c r="RQ300" s="388"/>
      <c r="RR300" s="388"/>
      <c r="RS300" s="388"/>
      <c r="RT300" s="388"/>
      <c r="RU300" s="388"/>
      <c r="RV300" s="388"/>
      <c r="RW300" s="389"/>
      <c r="RX300" s="389"/>
      <c r="RY300" s="389"/>
      <c r="RZ300" s="389"/>
      <c r="SA300" s="388"/>
    </row>
    <row r="301" spans="1:495" s="223" customFormat="1" ht="15" hidden="1" outlineLevel="1">
      <c r="A301" s="603">
        <f t="shared" si="1586"/>
        <v>289</v>
      </c>
      <c r="B301" s="373"/>
      <c r="C301" s="392">
        <f>'Business Loss Analysis'!$F$26</f>
        <v>0</v>
      </c>
      <c r="D301" s="393"/>
      <c r="E301" s="388"/>
      <c r="F301" s="388"/>
      <c r="G301" s="388"/>
      <c r="H301" s="388"/>
      <c r="I301" s="388"/>
      <c r="J301" s="388"/>
      <c r="K301" s="388"/>
      <c r="L301" s="388"/>
      <c r="M301" s="388"/>
      <c r="N301" s="388"/>
      <c r="O301" s="388"/>
      <c r="P301" s="388"/>
      <c r="Q301" s="388"/>
      <c r="R301" s="388"/>
      <c r="S301" s="388"/>
      <c r="T301" s="388"/>
      <c r="U301" s="388"/>
      <c r="V301" s="388"/>
      <c r="W301" s="388"/>
      <c r="X301" s="388"/>
      <c r="Y301" s="389"/>
      <c r="Z301" s="389"/>
      <c r="AA301" s="389"/>
      <c r="AB301" s="389"/>
      <c r="AC301" s="389"/>
      <c r="AD301" s="389"/>
      <c r="AE301" s="389"/>
      <c r="AF301" s="389"/>
      <c r="AG301" s="388"/>
      <c r="AJ301" s="394">
        <f>'Business Loss Analysis'!$F$26</f>
        <v>0</v>
      </c>
      <c r="AK301" s="393"/>
      <c r="AL301" s="388"/>
      <c r="AM301" s="388"/>
      <c r="AN301" s="388"/>
      <c r="AO301" s="388"/>
      <c r="AP301" s="388"/>
      <c r="AQ301" s="388"/>
      <c r="AR301" s="388"/>
      <c r="AS301" s="388"/>
      <c r="AT301" s="388"/>
      <c r="AU301" s="388"/>
      <c r="AV301" s="388"/>
      <c r="AW301" s="388"/>
      <c r="AX301" s="388"/>
      <c r="AY301" s="388"/>
      <c r="AZ301" s="388"/>
      <c r="BA301" s="388"/>
      <c r="BB301" s="388"/>
      <c r="BC301" s="388"/>
      <c r="BD301" s="388"/>
      <c r="BE301" s="388"/>
      <c r="BF301" s="388"/>
      <c r="BG301" s="388"/>
      <c r="BH301" s="388"/>
      <c r="BI301" s="388"/>
      <c r="BJ301" s="389"/>
      <c r="BK301" s="389"/>
      <c r="BL301" s="389"/>
      <c r="BM301" s="389"/>
      <c r="BN301" s="388"/>
      <c r="BQ301" s="394">
        <f>'Business Loss Analysis'!$F$26</f>
        <v>0</v>
      </c>
      <c r="BR301" s="393"/>
      <c r="BS301" s="388"/>
      <c r="BT301" s="388"/>
      <c r="BU301" s="388"/>
      <c r="BV301" s="388"/>
      <c r="BW301" s="388"/>
      <c r="BX301" s="388"/>
      <c r="BY301" s="388"/>
      <c r="BZ301" s="388"/>
      <c r="CA301" s="388"/>
      <c r="CB301" s="388"/>
      <c r="CC301" s="388"/>
      <c r="CD301" s="388"/>
      <c r="CE301" s="388"/>
      <c r="CF301" s="388"/>
      <c r="CG301" s="388"/>
      <c r="CH301" s="388"/>
      <c r="CI301" s="388"/>
      <c r="CJ301" s="388"/>
      <c r="CK301" s="388"/>
      <c r="CL301" s="388"/>
      <c r="CM301" s="388"/>
      <c r="CN301" s="388"/>
      <c r="CO301" s="388"/>
      <c r="CP301" s="388"/>
      <c r="CQ301" s="389"/>
      <c r="CR301" s="389"/>
      <c r="CS301" s="389"/>
      <c r="CT301" s="389"/>
      <c r="CU301" s="388"/>
      <c r="CX301" s="394">
        <f>'Business Loss Analysis'!$F$26</f>
        <v>0</v>
      </c>
      <c r="CY301" s="393"/>
      <c r="CZ301" s="388"/>
      <c r="DA301" s="388"/>
      <c r="DB301" s="388"/>
      <c r="DC301" s="388"/>
      <c r="DD301" s="388"/>
      <c r="DE301" s="388"/>
      <c r="DF301" s="388"/>
      <c r="DG301" s="388"/>
      <c r="DH301" s="388"/>
      <c r="DI301" s="388"/>
      <c r="DJ301" s="388"/>
      <c r="DK301" s="388"/>
      <c r="DL301" s="388"/>
      <c r="DM301" s="388"/>
      <c r="DN301" s="388"/>
      <c r="DO301" s="388"/>
      <c r="DP301" s="388"/>
      <c r="DQ301" s="388"/>
      <c r="DR301" s="388"/>
      <c r="DS301" s="388"/>
      <c r="DT301" s="388"/>
      <c r="DU301" s="388"/>
      <c r="DV301" s="388"/>
      <c r="DW301" s="388"/>
      <c r="DX301" s="389"/>
      <c r="DY301" s="389"/>
      <c r="DZ301" s="389"/>
      <c r="EA301" s="389"/>
      <c r="EB301" s="388"/>
      <c r="EE301" s="394">
        <f>'Business Loss Analysis'!$F$26</f>
        <v>0</v>
      </c>
      <c r="EF301" s="393"/>
      <c r="EG301" s="388"/>
      <c r="EH301" s="388"/>
      <c r="EI301" s="388"/>
      <c r="EJ301" s="388"/>
      <c r="EK301" s="388"/>
      <c r="EL301" s="388"/>
      <c r="EM301" s="388"/>
      <c r="EN301" s="388"/>
      <c r="EO301" s="388"/>
      <c r="EP301" s="388"/>
      <c r="EQ301" s="388"/>
      <c r="ER301" s="388"/>
      <c r="ES301" s="388"/>
      <c r="ET301" s="388"/>
      <c r="EU301" s="388"/>
      <c r="EV301" s="388"/>
      <c r="EW301" s="388"/>
      <c r="EX301" s="388"/>
      <c r="EY301" s="388"/>
      <c r="EZ301" s="388"/>
      <c r="FA301" s="388"/>
      <c r="FB301" s="388"/>
      <c r="FC301" s="388"/>
      <c r="FD301" s="388"/>
      <c r="FE301" s="389"/>
      <c r="FF301" s="389"/>
      <c r="FG301" s="389"/>
      <c r="FH301" s="389"/>
      <c r="FI301" s="388"/>
      <c r="FL301" s="394">
        <f>'Business Loss Analysis'!$F$26</f>
        <v>0</v>
      </c>
      <c r="FM301" s="393"/>
      <c r="FN301" s="388"/>
      <c r="FO301" s="388"/>
      <c r="FP301" s="388"/>
      <c r="FQ301" s="388"/>
      <c r="FR301" s="388"/>
      <c r="FS301" s="388"/>
      <c r="FT301" s="388"/>
      <c r="FU301" s="388"/>
      <c r="FV301" s="388"/>
      <c r="FW301" s="388"/>
      <c r="FX301" s="388"/>
      <c r="FY301" s="388"/>
      <c r="FZ301" s="388"/>
      <c r="GA301" s="388"/>
      <c r="GB301" s="388"/>
      <c r="GC301" s="388"/>
      <c r="GD301" s="388"/>
      <c r="GE301" s="388"/>
      <c r="GF301" s="388"/>
      <c r="GG301" s="388"/>
      <c r="GH301" s="388"/>
      <c r="GI301" s="388"/>
      <c r="GJ301" s="388"/>
      <c r="GK301" s="388"/>
      <c r="GL301" s="389"/>
      <c r="GM301" s="389"/>
      <c r="GN301" s="389"/>
      <c r="GO301" s="389"/>
      <c r="GP301" s="388"/>
      <c r="GS301" s="394"/>
      <c r="GT301" s="393"/>
      <c r="GU301" s="388"/>
      <c r="GV301" s="388"/>
      <c r="GW301" s="388"/>
      <c r="GX301" s="388"/>
      <c r="GY301" s="388"/>
      <c r="GZ301" s="388"/>
      <c r="HA301" s="388"/>
      <c r="HB301" s="388"/>
      <c r="HC301" s="388"/>
      <c r="HD301" s="388"/>
      <c r="HE301" s="388"/>
      <c r="HF301" s="388"/>
      <c r="HG301" s="388"/>
      <c r="HH301" s="388"/>
      <c r="HI301" s="388"/>
      <c r="HJ301" s="388"/>
      <c r="HK301" s="388"/>
      <c r="HL301" s="388"/>
      <c r="HM301" s="388"/>
      <c r="HN301" s="388"/>
      <c r="HO301" s="388"/>
      <c r="HP301" s="388"/>
      <c r="HQ301" s="388"/>
      <c r="HR301" s="388"/>
      <c r="HS301" s="389"/>
      <c r="HT301" s="389"/>
      <c r="HU301" s="389"/>
      <c r="HV301" s="389"/>
      <c r="HW301" s="388"/>
      <c r="HZ301" s="394">
        <f>'Business Loss Analysis'!$F$26</f>
        <v>0</v>
      </c>
      <c r="IA301" s="393"/>
      <c r="IB301" s="388"/>
      <c r="IC301" s="388"/>
      <c r="ID301" s="388"/>
      <c r="IE301" s="388"/>
      <c r="IF301" s="388"/>
      <c r="IG301" s="388"/>
      <c r="IH301" s="388"/>
      <c r="II301" s="390"/>
      <c r="IJ301" s="388"/>
      <c r="IK301" s="388"/>
      <c r="IL301" s="388"/>
      <c r="IM301" s="388"/>
      <c r="IN301" s="388"/>
      <c r="IO301" s="388"/>
      <c r="IP301" s="388"/>
      <c r="IQ301" s="388"/>
      <c r="IR301" s="388"/>
      <c r="IS301" s="388"/>
      <c r="IT301" s="388"/>
      <c r="IU301" s="388"/>
      <c r="IV301" s="388"/>
      <c r="IW301" s="388"/>
      <c r="IX301" s="388"/>
      <c r="IY301" s="388"/>
      <c r="IZ301" s="389"/>
      <c r="JA301" s="584"/>
      <c r="JB301" s="584"/>
      <c r="JC301" s="584"/>
      <c r="JD301" s="391"/>
      <c r="JE301" s="234"/>
      <c r="JF301" s="250"/>
      <c r="JG301" s="394">
        <f>'Business Loss Analysis'!$F$26</f>
        <v>0</v>
      </c>
      <c r="JH301" s="585"/>
      <c r="JI301" s="391"/>
      <c r="JJ301" s="391"/>
      <c r="JK301" s="391"/>
      <c r="JL301" s="391"/>
      <c r="JM301" s="391"/>
      <c r="JN301" s="391"/>
      <c r="JO301" s="391"/>
      <c r="JP301" s="391"/>
      <c r="JQ301" s="391"/>
      <c r="JR301" s="391"/>
      <c r="JS301" s="391"/>
      <c r="JT301" s="391"/>
      <c r="JU301" s="391"/>
      <c r="JV301" s="391"/>
      <c r="JW301" s="391"/>
      <c r="JX301" s="391"/>
      <c r="JY301" s="391"/>
      <c r="JZ301" s="391"/>
      <c r="KA301" s="391"/>
      <c r="KB301" s="391"/>
      <c r="KC301" s="391"/>
      <c r="KD301" s="391"/>
      <c r="KE301" s="391"/>
      <c r="KF301" s="391"/>
      <c r="KG301" s="584"/>
      <c r="KH301" s="584"/>
      <c r="KI301" s="584"/>
      <c r="KJ301" s="584"/>
      <c r="KK301" s="391"/>
      <c r="KL301" s="234"/>
      <c r="KN301" s="585">
        <f>'Business Loss Analysis'!$F$26</f>
        <v>0</v>
      </c>
      <c r="KO301" s="585"/>
      <c r="KP301" s="391"/>
      <c r="KQ301" s="391"/>
      <c r="KR301" s="391"/>
      <c r="KS301" s="391"/>
      <c r="KT301" s="391"/>
      <c r="KU301" s="391"/>
      <c r="KV301" s="391"/>
      <c r="KW301" s="391"/>
      <c r="KX301" s="391"/>
      <c r="KY301" s="391"/>
      <c r="KZ301" s="391"/>
      <c r="LA301" s="391"/>
      <c r="LB301" s="391"/>
      <c r="LC301" s="391"/>
      <c r="LD301" s="391"/>
      <c r="LE301" s="391"/>
      <c r="LF301" s="391"/>
      <c r="LG301" s="391"/>
      <c r="LH301" s="391"/>
      <c r="LI301" s="391"/>
      <c r="LJ301" s="391"/>
      <c r="LK301" s="391"/>
      <c r="LL301" s="391"/>
      <c r="LM301" s="391"/>
      <c r="LN301" s="584"/>
      <c r="LO301" s="584"/>
      <c r="LP301" s="584"/>
      <c r="LQ301" s="584"/>
      <c r="LR301" s="391"/>
      <c r="LU301" s="394">
        <f>'Business Loss Analysis'!$F$26</f>
        <v>0</v>
      </c>
      <c r="LV301" s="393"/>
      <c r="LW301" s="388"/>
      <c r="LX301" s="388"/>
      <c r="LY301" s="388"/>
      <c r="LZ301" s="388"/>
      <c r="MA301" s="388"/>
      <c r="MB301" s="388"/>
      <c r="MC301" s="388"/>
      <c r="MD301" s="388"/>
      <c r="ME301" s="388"/>
      <c r="MF301" s="388"/>
      <c r="MG301" s="388"/>
      <c r="MH301" s="388"/>
      <c r="MI301" s="388"/>
      <c r="MJ301" s="388"/>
      <c r="MK301" s="388"/>
      <c r="ML301" s="388"/>
      <c r="MM301" s="388"/>
      <c r="MN301" s="388"/>
      <c r="MO301" s="388"/>
      <c r="MP301" s="388"/>
      <c r="MQ301" s="388"/>
      <c r="MR301" s="388"/>
      <c r="MS301" s="388"/>
      <c r="MT301" s="388"/>
      <c r="MU301" s="389"/>
      <c r="MV301" s="389"/>
      <c r="MW301" s="389"/>
      <c r="MX301" s="389"/>
      <c r="MY301" s="388"/>
      <c r="NB301" s="394">
        <f>'Business Loss Analysis'!$F$26</f>
        <v>0</v>
      </c>
      <c r="NC301" s="393"/>
      <c r="ND301" s="388"/>
      <c r="NE301" s="388"/>
      <c r="NF301" s="388"/>
      <c r="NG301" s="388"/>
      <c r="NH301" s="388"/>
      <c r="NI301" s="388"/>
      <c r="NJ301" s="388"/>
      <c r="NK301" s="388"/>
      <c r="NL301" s="388"/>
      <c r="NM301" s="388"/>
      <c r="NN301" s="388"/>
      <c r="NO301" s="388"/>
      <c r="NP301" s="388"/>
      <c r="NQ301" s="388"/>
      <c r="NR301" s="388"/>
      <c r="NS301" s="388"/>
      <c r="NT301" s="388"/>
      <c r="NU301" s="388"/>
      <c r="NV301" s="388"/>
      <c r="NW301" s="388"/>
      <c r="NX301" s="388"/>
      <c r="NY301" s="388"/>
      <c r="NZ301" s="388"/>
      <c r="OA301" s="388"/>
      <c r="OB301" s="389"/>
      <c r="OC301" s="389"/>
      <c r="OD301" s="389"/>
      <c r="OE301" s="389"/>
      <c r="OF301" s="388"/>
      <c r="OI301" s="394">
        <f>'Business Loss Analysis'!$F$26</f>
        <v>0</v>
      </c>
      <c r="OJ301" s="393"/>
      <c r="OK301" s="388"/>
      <c r="OL301" s="388"/>
      <c r="OM301" s="388"/>
      <c r="ON301" s="388"/>
      <c r="OO301" s="388"/>
      <c r="OP301" s="388"/>
      <c r="OQ301" s="388"/>
      <c r="OR301" s="388"/>
      <c r="OS301" s="388"/>
      <c r="OT301" s="388"/>
      <c r="OU301" s="388"/>
      <c r="OV301" s="388"/>
      <c r="OW301" s="388"/>
      <c r="OX301" s="388"/>
      <c r="OY301" s="388"/>
      <c r="OZ301" s="388"/>
      <c r="PA301" s="388"/>
      <c r="PB301" s="388"/>
      <c r="PC301" s="388"/>
      <c r="PD301" s="388"/>
      <c r="PE301" s="388"/>
      <c r="PF301" s="388"/>
      <c r="PG301" s="388"/>
      <c r="PH301" s="388"/>
      <c r="PI301" s="389"/>
      <c r="PJ301" s="389"/>
      <c r="PK301" s="389"/>
      <c r="PL301" s="389"/>
      <c r="PM301" s="388"/>
      <c r="PP301" s="394">
        <f>'Business Loss Analysis'!$F$26</f>
        <v>0</v>
      </c>
      <c r="PQ301" s="393"/>
      <c r="PR301" s="388"/>
      <c r="PS301" s="388"/>
      <c r="PT301" s="388"/>
      <c r="PU301" s="388"/>
      <c r="PV301" s="388"/>
      <c r="PW301" s="388"/>
      <c r="PX301" s="388"/>
      <c r="PY301" s="388"/>
      <c r="PZ301" s="388"/>
      <c r="QA301" s="388"/>
      <c r="QB301" s="388"/>
      <c r="QC301" s="388"/>
      <c r="QD301" s="388"/>
      <c r="QE301" s="388"/>
      <c r="QF301" s="388"/>
      <c r="QG301" s="388"/>
      <c r="QH301" s="388"/>
      <c r="QI301" s="388"/>
      <c r="QJ301" s="388"/>
      <c r="QK301" s="388"/>
      <c r="QL301" s="388"/>
      <c r="QM301" s="388"/>
      <c r="QN301" s="388"/>
      <c r="QO301" s="388"/>
      <c r="QP301" s="389"/>
      <c r="QQ301" s="389"/>
      <c r="QR301" s="389"/>
      <c r="QS301" s="389"/>
      <c r="QT301" s="388"/>
      <c r="QU301" s="235"/>
      <c r="QV301" s="235"/>
      <c r="QW301" s="394">
        <f>'Business Loss Analysis'!$F$26</f>
        <v>0</v>
      </c>
      <c r="QX301" s="393"/>
      <c r="QY301" s="388"/>
      <c r="QZ301" s="388"/>
      <c r="RA301" s="388"/>
      <c r="RB301" s="388"/>
      <c r="RC301" s="388"/>
      <c r="RD301" s="388"/>
      <c r="RE301" s="388"/>
      <c r="RF301" s="388"/>
      <c r="RG301" s="388"/>
      <c r="RH301" s="388"/>
      <c r="RI301" s="388"/>
      <c r="RJ301" s="388"/>
      <c r="RK301" s="388"/>
      <c r="RL301" s="388"/>
      <c r="RM301" s="388"/>
      <c r="RN301" s="388"/>
      <c r="RO301" s="388"/>
      <c r="RP301" s="388"/>
      <c r="RQ301" s="388"/>
      <c r="RR301" s="388"/>
      <c r="RS301" s="388"/>
      <c r="RT301" s="388"/>
      <c r="RU301" s="388"/>
      <c r="RV301" s="388"/>
      <c r="RW301" s="389"/>
      <c r="RX301" s="389"/>
      <c r="RY301" s="389"/>
      <c r="RZ301" s="389"/>
      <c r="SA301" s="388"/>
    </row>
    <row r="302" spans="1:495" s="223" customFormat="1" ht="15" hidden="1" outlineLevel="1">
      <c r="A302" s="603">
        <f t="shared" si="1586"/>
        <v>290</v>
      </c>
      <c r="B302" s="373"/>
      <c r="C302" s="395"/>
      <c r="D302" s="396"/>
      <c r="E302" s="388"/>
      <c r="F302" s="388"/>
      <c r="G302" s="388"/>
      <c r="H302" s="388"/>
      <c r="I302" s="388"/>
      <c r="J302" s="388"/>
      <c r="K302" s="388"/>
      <c r="L302" s="388"/>
      <c r="M302" s="388"/>
      <c r="N302" s="388"/>
      <c r="O302" s="388"/>
      <c r="P302" s="388"/>
      <c r="Q302" s="388"/>
      <c r="R302" s="388"/>
      <c r="S302" s="388"/>
      <c r="T302" s="388"/>
      <c r="U302" s="388"/>
      <c r="V302" s="388"/>
      <c r="W302" s="388"/>
      <c r="X302" s="388"/>
      <c r="Y302" s="389"/>
      <c r="Z302" s="389"/>
      <c r="AA302" s="389"/>
      <c r="AB302" s="389"/>
      <c r="AC302" s="389"/>
      <c r="AD302" s="389"/>
      <c r="AE302" s="389"/>
      <c r="AF302" s="389"/>
      <c r="AG302" s="388"/>
      <c r="AJ302" s="397"/>
      <c r="AK302" s="396"/>
      <c r="AL302" s="388"/>
      <c r="AM302" s="388"/>
      <c r="AN302" s="388"/>
      <c r="AO302" s="388"/>
      <c r="AP302" s="388"/>
      <c r="AQ302" s="388"/>
      <c r="AR302" s="388"/>
      <c r="AS302" s="388"/>
      <c r="AT302" s="388"/>
      <c r="AU302" s="388"/>
      <c r="AV302" s="388"/>
      <c r="AW302" s="388"/>
      <c r="AX302" s="388"/>
      <c r="AY302" s="388"/>
      <c r="AZ302" s="388"/>
      <c r="BA302" s="388"/>
      <c r="BB302" s="388"/>
      <c r="BC302" s="388"/>
      <c r="BD302" s="388"/>
      <c r="BE302" s="388"/>
      <c r="BF302" s="388"/>
      <c r="BG302" s="388"/>
      <c r="BH302" s="388"/>
      <c r="BI302" s="388"/>
      <c r="BJ302" s="389"/>
      <c r="BK302" s="389"/>
      <c r="BL302" s="389"/>
      <c r="BM302" s="389"/>
      <c r="BN302" s="388"/>
      <c r="BQ302" s="397"/>
      <c r="BR302" s="396"/>
      <c r="BS302" s="388"/>
      <c r="BT302" s="388"/>
      <c r="BU302" s="388"/>
      <c r="BV302" s="388"/>
      <c r="BW302" s="388"/>
      <c r="BX302" s="388"/>
      <c r="BY302" s="388"/>
      <c r="BZ302" s="388"/>
      <c r="CA302" s="388"/>
      <c r="CB302" s="388"/>
      <c r="CC302" s="388"/>
      <c r="CD302" s="388"/>
      <c r="CE302" s="388"/>
      <c r="CF302" s="388"/>
      <c r="CG302" s="388"/>
      <c r="CH302" s="388"/>
      <c r="CI302" s="388"/>
      <c r="CJ302" s="388"/>
      <c r="CK302" s="388"/>
      <c r="CL302" s="388"/>
      <c r="CM302" s="388"/>
      <c r="CN302" s="388"/>
      <c r="CO302" s="388"/>
      <c r="CP302" s="388"/>
      <c r="CQ302" s="389"/>
      <c r="CR302" s="389"/>
      <c r="CS302" s="389"/>
      <c r="CT302" s="389"/>
      <c r="CU302" s="388"/>
      <c r="CX302" s="397"/>
      <c r="CY302" s="396"/>
      <c r="CZ302" s="388"/>
      <c r="DA302" s="388"/>
      <c r="DB302" s="388"/>
      <c r="DC302" s="388"/>
      <c r="DD302" s="388"/>
      <c r="DE302" s="388"/>
      <c r="DF302" s="388"/>
      <c r="DG302" s="388"/>
      <c r="DH302" s="388"/>
      <c r="DI302" s="388"/>
      <c r="DJ302" s="388"/>
      <c r="DK302" s="388"/>
      <c r="DL302" s="388"/>
      <c r="DM302" s="388"/>
      <c r="DN302" s="388"/>
      <c r="DO302" s="388"/>
      <c r="DP302" s="388"/>
      <c r="DQ302" s="388"/>
      <c r="DR302" s="388"/>
      <c r="DS302" s="388"/>
      <c r="DT302" s="388"/>
      <c r="DU302" s="388"/>
      <c r="DV302" s="388"/>
      <c r="DW302" s="388"/>
      <c r="DX302" s="389"/>
      <c r="DY302" s="389"/>
      <c r="DZ302" s="389"/>
      <c r="EA302" s="389"/>
      <c r="EB302" s="388"/>
      <c r="EE302" s="397"/>
      <c r="EF302" s="396"/>
      <c r="EG302" s="388"/>
      <c r="EH302" s="388"/>
      <c r="EI302" s="388"/>
      <c r="EJ302" s="388"/>
      <c r="EK302" s="388"/>
      <c r="EL302" s="388"/>
      <c r="EM302" s="388"/>
      <c r="EN302" s="388"/>
      <c r="EO302" s="388"/>
      <c r="EP302" s="388"/>
      <c r="EQ302" s="388"/>
      <c r="ER302" s="388"/>
      <c r="ES302" s="388"/>
      <c r="ET302" s="388"/>
      <c r="EU302" s="388"/>
      <c r="EV302" s="388"/>
      <c r="EW302" s="388"/>
      <c r="EX302" s="388"/>
      <c r="EY302" s="388"/>
      <c r="EZ302" s="388"/>
      <c r="FA302" s="388"/>
      <c r="FB302" s="388"/>
      <c r="FC302" s="388"/>
      <c r="FD302" s="388"/>
      <c r="FE302" s="389"/>
      <c r="FF302" s="389"/>
      <c r="FG302" s="389"/>
      <c r="FH302" s="389"/>
      <c r="FI302" s="388"/>
      <c r="FL302" s="397"/>
      <c r="FM302" s="396"/>
      <c r="FN302" s="388"/>
      <c r="FO302" s="388"/>
      <c r="FP302" s="388"/>
      <c r="FQ302" s="388"/>
      <c r="FR302" s="388"/>
      <c r="FS302" s="388"/>
      <c r="FT302" s="388"/>
      <c r="FU302" s="388"/>
      <c r="FV302" s="388"/>
      <c r="FW302" s="388"/>
      <c r="FX302" s="388"/>
      <c r="FY302" s="388"/>
      <c r="FZ302" s="388"/>
      <c r="GA302" s="388"/>
      <c r="GB302" s="388"/>
      <c r="GC302" s="388"/>
      <c r="GD302" s="388"/>
      <c r="GE302" s="388"/>
      <c r="GF302" s="388"/>
      <c r="GG302" s="388"/>
      <c r="GH302" s="388"/>
      <c r="GI302" s="388"/>
      <c r="GJ302" s="388"/>
      <c r="GK302" s="388"/>
      <c r="GL302" s="389"/>
      <c r="GM302" s="389"/>
      <c r="GN302" s="389"/>
      <c r="GO302" s="389"/>
      <c r="GP302" s="388"/>
      <c r="GS302" s="397"/>
      <c r="GT302" s="396"/>
      <c r="GU302" s="388"/>
      <c r="GV302" s="388"/>
      <c r="GW302" s="388"/>
      <c r="GX302" s="388"/>
      <c r="GY302" s="388"/>
      <c r="GZ302" s="388"/>
      <c r="HA302" s="388"/>
      <c r="HB302" s="388"/>
      <c r="HC302" s="388"/>
      <c r="HD302" s="388"/>
      <c r="HE302" s="388"/>
      <c r="HF302" s="388"/>
      <c r="HG302" s="388"/>
      <c r="HH302" s="388"/>
      <c r="HI302" s="388"/>
      <c r="HJ302" s="388"/>
      <c r="HK302" s="388"/>
      <c r="HL302" s="388"/>
      <c r="HM302" s="388"/>
      <c r="HN302" s="388"/>
      <c r="HO302" s="388"/>
      <c r="HP302" s="388"/>
      <c r="HQ302" s="388"/>
      <c r="HR302" s="388"/>
      <c r="HS302" s="389"/>
      <c r="HT302" s="389"/>
      <c r="HU302" s="389"/>
      <c r="HV302" s="389"/>
      <c r="HW302" s="388"/>
      <c r="HZ302" s="397"/>
      <c r="IA302" s="396"/>
      <c r="IB302" s="388"/>
      <c r="IC302" s="388"/>
      <c r="ID302" s="388"/>
      <c r="IE302" s="388"/>
      <c r="IF302" s="388"/>
      <c r="IG302" s="388"/>
      <c r="IH302" s="388"/>
      <c r="II302" s="390"/>
      <c r="IJ302" s="388"/>
      <c r="IK302" s="388"/>
      <c r="IL302" s="388"/>
      <c r="IM302" s="388"/>
      <c r="IN302" s="388"/>
      <c r="IO302" s="388"/>
      <c r="IP302" s="388"/>
      <c r="IQ302" s="388"/>
      <c r="IR302" s="388"/>
      <c r="IS302" s="388"/>
      <c r="IT302" s="388"/>
      <c r="IU302" s="388"/>
      <c r="IV302" s="388"/>
      <c r="IW302" s="388"/>
      <c r="IX302" s="388"/>
      <c r="IY302" s="388"/>
      <c r="IZ302" s="389"/>
      <c r="JA302" s="584"/>
      <c r="JB302" s="584"/>
      <c r="JC302" s="584"/>
      <c r="JD302" s="391"/>
      <c r="JE302" s="234"/>
      <c r="JF302" s="250"/>
      <c r="JG302" s="397"/>
      <c r="JH302" s="586"/>
      <c r="JI302" s="391"/>
      <c r="JJ302" s="391"/>
      <c r="JK302" s="391"/>
      <c r="JL302" s="391"/>
      <c r="JM302" s="391"/>
      <c r="JN302" s="391"/>
      <c r="JO302" s="391"/>
      <c r="JP302" s="391"/>
      <c r="JQ302" s="391"/>
      <c r="JR302" s="391"/>
      <c r="JS302" s="391"/>
      <c r="JT302" s="391"/>
      <c r="JU302" s="391"/>
      <c r="JV302" s="391"/>
      <c r="JW302" s="391"/>
      <c r="JX302" s="391"/>
      <c r="JY302" s="391"/>
      <c r="JZ302" s="391"/>
      <c r="KA302" s="391"/>
      <c r="KB302" s="391"/>
      <c r="KC302" s="391"/>
      <c r="KD302" s="391"/>
      <c r="KE302" s="391"/>
      <c r="KF302" s="391"/>
      <c r="KG302" s="584"/>
      <c r="KH302" s="584"/>
      <c r="KI302" s="584"/>
      <c r="KJ302" s="584"/>
      <c r="KK302" s="391"/>
      <c r="KL302" s="234"/>
      <c r="KN302" s="586"/>
      <c r="KO302" s="586"/>
      <c r="KP302" s="391"/>
      <c r="KQ302" s="391"/>
      <c r="KR302" s="391"/>
      <c r="KS302" s="391"/>
      <c r="KT302" s="391"/>
      <c r="KU302" s="391"/>
      <c r="KV302" s="391"/>
      <c r="KW302" s="391"/>
      <c r="KX302" s="391"/>
      <c r="KY302" s="391"/>
      <c r="KZ302" s="391"/>
      <c r="LA302" s="391"/>
      <c r="LB302" s="391"/>
      <c r="LC302" s="391"/>
      <c r="LD302" s="391"/>
      <c r="LE302" s="391"/>
      <c r="LF302" s="391"/>
      <c r="LG302" s="391"/>
      <c r="LH302" s="391"/>
      <c r="LI302" s="391"/>
      <c r="LJ302" s="391"/>
      <c r="LK302" s="391"/>
      <c r="LL302" s="391"/>
      <c r="LM302" s="391"/>
      <c r="LN302" s="584"/>
      <c r="LO302" s="584"/>
      <c r="LP302" s="584"/>
      <c r="LQ302" s="584"/>
      <c r="LR302" s="391"/>
      <c r="LU302" s="397"/>
      <c r="LV302" s="396"/>
      <c r="LW302" s="388"/>
      <c r="LX302" s="388"/>
      <c r="LY302" s="388"/>
      <c r="LZ302" s="388"/>
      <c r="MA302" s="388"/>
      <c r="MB302" s="388"/>
      <c r="MC302" s="388"/>
      <c r="MD302" s="388"/>
      <c r="ME302" s="388"/>
      <c r="MF302" s="388"/>
      <c r="MG302" s="388"/>
      <c r="MH302" s="388"/>
      <c r="MI302" s="388"/>
      <c r="MJ302" s="388"/>
      <c r="MK302" s="388"/>
      <c r="ML302" s="388"/>
      <c r="MM302" s="388"/>
      <c r="MN302" s="388"/>
      <c r="MO302" s="388"/>
      <c r="MP302" s="388"/>
      <c r="MQ302" s="388"/>
      <c r="MR302" s="388"/>
      <c r="MS302" s="388"/>
      <c r="MT302" s="388"/>
      <c r="MU302" s="389"/>
      <c r="MV302" s="389"/>
      <c r="MW302" s="389"/>
      <c r="MX302" s="389"/>
      <c r="MY302" s="388"/>
      <c r="NB302" s="397"/>
      <c r="NC302" s="396"/>
      <c r="ND302" s="388"/>
      <c r="NE302" s="388"/>
      <c r="NF302" s="388"/>
      <c r="NG302" s="388"/>
      <c r="NH302" s="388"/>
      <c r="NI302" s="388"/>
      <c r="NJ302" s="388"/>
      <c r="NK302" s="388"/>
      <c r="NL302" s="388"/>
      <c r="NM302" s="388"/>
      <c r="NN302" s="388"/>
      <c r="NO302" s="388"/>
      <c r="NP302" s="388"/>
      <c r="NQ302" s="388"/>
      <c r="NR302" s="388"/>
      <c r="NS302" s="388"/>
      <c r="NT302" s="388"/>
      <c r="NU302" s="388"/>
      <c r="NV302" s="388"/>
      <c r="NW302" s="388"/>
      <c r="NX302" s="388"/>
      <c r="NY302" s="388"/>
      <c r="NZ302" s="388"/>
      <c r="OA302" s="388"/>
      <c r="OB302" s="389"/>
      <c r="OC302" s="389"/>
      <c r="OD302" s="389"/>
      <c r="OE302" s="389"/>
      <c r="OF302" s="388"/>
      <c r="OI302" s="397"/>
      <c r="OJ302" s="396"/>
      <c r="OK302" s="388"/>
      <c r="OL302" s="388"/>
      <c r="OM302" s="388"/>
      <c r="ON302" s="388"/>
      <c r="OO302" s="388"/>
      <c r="OP302" s="388"/>
      <c r="OQ302" s="388"/>
      <c r="OR302" s="388"/>
      <c r="OS302" s="388"/>
      <c r="OT302" s="388"/>
      <c r="OU302" s="388"/>
      <c r="OV302" s="388"/>
      <c r="OW302" s="388"/>
      <c r="OX302" s="388"/>
      <c r="OY302" s="388"/>
      <c r="OZ302" s="388"/>
      <c r="PA302" s="388"/>
      <c r="PB302" s="388"/>
      <c r="PC302" s="388"/>
      <c r="PD302" s="388"/>
      <c r="PE302" s="388"/>
      <c r="PF302" s="388"/>
      <c r="PG302" s="388"/>
      <c r="PH302" s="388"/>
      <c r="PI302" s="389"/>
      <c r="PJ302" s="389"/>
      <c r="PK302" s="389"/>
      <c r="PL302" s="389"/>
      <c r="PM302" s="388"/>
      <c r="PP302" s="397"/>
      <c r="PQ302" s="396"/>
      <c r="PR302" s="388"/>
      <c r="PS302" s="388"/>
      <c r="PT302" s="388"/>
      <c r="PU302" s="388"/>
      <c r="PV302" s="388"/>
      <c r="PW302" s="388"/>
      <c r="PX302" s="388"/>
      <c r="PY302" s="388"/>
      <c r="PZ302" s="388"/>
      <c r="QA302" s="388"/>
      <c r="QB302" s="388"/>
      <c r="QC302" s="388"/>
      <c r="QD302" s="388"/>
      <c r="QE302" s="388"/>
      <c r="QF302" s="388"/>
      <c r="QG302" s="388"/>
      <c r="QH302" s="388"/>
      <c r="QI302" s="388"/>
      <c r="QJ302" s="388"/>
      <c r="QK302" s="388"/>
      <c r="QL302" s="388"/>
      <c r="QM302" s="388"/>
      <c r="QN302" s="388"/>
      <c r="QO302" s="388"/>
      <c r="QP302" s="389"/>
      <c r="QQ302" s="389"/>
      <c r="QR302" s="389"/>
      <c r="QS302" s="389"/>
      <c r="QT302" s="388"/>
      <c r="QU302" s="235"/>
      <c r="QV302" s="235"/>
      <c r="QW302" s="397"/>
      <c r="QX302" s="396"/>
      <c r="QY302" s="388"/>
      <c r="QZ302" s="388"/>
      <c r="RA302" s="388"/>
      <c r="RB302" s="388"/>
      <c r="RC302" s="388"/>
      <c r="RD302" s="388"/>
      <c r="RE302" s="388"/>
      <c r="RF302" s="388"/>
      <c r="RG302" s="388"/>
      <c r="RH302" s="388"/>
      <c r="RI302" s="388"/>
      <c r="RJ302" s="388"/>
      <c r="RK302" s="388"/>
      <c r="RL302" s="388"/>
      <c r="RM302" s="388"/>
      <c r="RN302" s="388"/>
      <c r="RO302" s="388"/>
      <c r="RP302" s="388"/>
      <c r="RQ302" s="388"/>
      <c r="RR302" s="388"/>
      <c r="RS302" s="388"/>
      <c r="RT302" s="388"/>
      <c r="RU302" s="388"/>
      <c r="RV302" s="388"/>
      <c r="RW302" s="389"/>
      <c r="RX302" s="389"/>
      <c r="RY302" s="389"/>
      <c r="RZ302" s="389"/>
      <c r="SA302" s="388"/>
    </row>
    <row r="303" spans="1:495" s="223" customFormat="1" ht="15" hidden="1" outlineLevel="1">
      <c r="A303" s="603">
        <f t="shared" si="1586"/>
        <v>291</v>
      </c>
      <c r="B303" s="373"/>
      <c r="C303" s="388"/>
      <c r="D303" s="388"/>
      <c r="E303" s="388"/>
      <c r="F303" s="388"/>
      <c r="G303" s="388"/>
      <c r="H303" s="388"/>
      <c r="I303" s="388"/>
      <c r="J303" s="388"/>
      <c r="K303" s="388"/>
      <c r="L303" s="388"/>
      <c r="M303" s="388"/>
      <c r="N303" s="388"/>
      <c r="O303" s="388"/>
      <c r="P303" s="388"/>
      <c r="Q303" s="388"/>
      <c r="R303" s="388"/>
      <c r="S303" s="388"/>
      <c r="T303" s="388"/>
      <c r="U303" s="388"/>
      <c r="V303" s="388"/>
      <c r="W303" s="388"/>
      <c r="X303" s="388"/>
      <c r="Y303" s="389"/>
      <c r="Z303" s="389"/>
      <c r="AA303" s="389"/>
      <c r="AB303" s="389"/>
      <c r="AC303" s="389"/>
      <c r="AD303" s="389"/>
      <c r="AE303" s="389"/>
      <c r="AF303" s="389"/>
      <c r="AG303" s="388"/>
      <c r="AJ303" s="388"/>
      <c r="AK303" s="388"/>
      <c r="AL303" s="388"/>
      <c r="AM303" s="388"/>
      <c r="AN303" s="388"/>
      <c r="AO303" s="388"/>
      <c r="AP303" s="388"/>
      <c r="AQ303" s="388"/>
      <c r="AR303" s="388"/>
      <c r="AS303" s="388"/>
      <c r="AT303" s="388"/>
      <c r="AU303" s="388"/>
      <c r="AV303" s="388"/>
      <c r="AW303" s="388"/>
      <c r="AX303" s="388"/>
      <c r="AY303" s="388"/>
      <c r="AZ303" s="388"/>
      <c r="BA303" s="388"/>
      <c r="BB303" s="388"/>
      <c r="BC303" s="388"/>
      <c r="BD303" s="388"/>
      <c r="BE303" s="388"/>
      <c r="BF303" s="388"/>
      <c r="BG303" s="388"/>
      <c r="BH303" s="388"/>
      <c r="BI303" s="388"/>
      <c r="BJ303" s="389"/>
      <c r="BK303" s="389"/>
      <c r="BL303" s="389"/>
      <c r="BM303" s="389"/>
      <c r="BN303" s="388"/>
      <c r="BQ303" s="388"/>
      <c r="BR303" s="388"/>
      <c r="BS303" s="388"/>
      <c r="BT303" s="388"/>
      <c r="BU303" s="388"/>
      <c r="BV303" s="388"/>
      <c r="BW303" s="388"/>
      <c r="BX303" s="388"/>
      <c r="BY303" s="388"/>
      <c r="BZ303" s="388"/>
      <c r="CA303" s="388"/>
      <c r="CB303" s="388"/>
      <c r="CC303" s="388"/>
      <c r="CD303" s="388"/>
      <c r="CE303" s="388"/>
      <c r="CF303" s="388"/>
      <c r="CG303" s="388"/>
      <c r="CH303" s="388"/>
      <c r="CI303" s="388"/>
      <c r="CJ303" s="388"/>
      <c r="CK303" s="388"/>
      <c r="CL303" s="388"/>
      <c r="CM303" s="388"/>
      <c r="CN303" s="388"/>
      <c r="CO303" s="388"/>
      <c r="CP303" s="388"/>
      <c r="CQ303" s="389"/>
      <c r="CR303" s="389"/>
      <c r="CS303" s="389"/>
      <c r="CT303" s="389"/>
      <c r="CU303" s="388"/>
      <c r="CX303" s="388"/>
      <c r="CY303" s="388"/>
      <c r="CZ303" s="388"/>
      <c r="DA303" s="388"/>
      <c r="DB303" s="388"/>
      <c r="DC303" s="388"/>
      <c r="DD303" s="388"/>
      <c r="DE303" s="388"/>
      <c r="DF303" s="388"/>
      <c r="DG303" s="388"/>
      <c r="DH303" s="388"/>
      <c r="DI303" s="388"/>
      <c r="DJ303" s="388"/>
      <c r="DK303" s="388"/>
      <c r="DL303" s="388"/>
      <c r="DM303" s="388"/>
      <c r="DN303" s="388"/>
      <c r="DO303" s="388"/>
      <c r="DP303" s="388"/>
      <c r="DQ303" s="388"/>
      <c r="DR303" s="388"/>
      <c r="DS303" s="388"/>
      <c r="DT303" s="388"/>
      <c r="DU303" s="388"/>
      <c r="DV303" s="388"/>
      <c r="DW303" s="388"/>
      <c r="DX303" s="389"/>
      <c r="DY303" s="389"/>
      <c r="DZ303" s="389"/>
      <c r="EA303" s="389"/>
      <c r="EB303" s="388"/>
      <c r="EE303" s="388"/>
      <c r="EF303" s="388"/>
      <c r="EG303" s="388"/>
      <c r="EH303" s="388"/>
      <c r="EI303" s="388"/>
      <c r="EJ303" s="388"/>
      <c r="EK303" s="388"/>
      <c r="EL303" s="388"/>
      <c r="EM303" s="388"/>
      <c r="EN303" s="388"/>
      <c r="EO303" s="388"/>
      <c r="EP303" s="388"/>
      <c r="EQ303" s="388"/>
      <c r="ER303" s="388"/>
      <c r="ES303" s="388"/>
      <c r="ET303" s="388"/>
      <c r="EU303" s="388"/>
      <c r="EV303" s="388"/>
      <c r="EW303" s="388"/>
      <c r="EX303" s="388"/>
      <c r="EY303" s="388"/>
      <c r="EZ303" s="388"/>
      <c r="FA303" s="388"/>
      <c r="FB303" s="388"/>
      <c r="FC303" s="388"/>
      <c r="FD303" s="388"/>
      <c r="FE303" s="389"/>
      <c r="FF303" s="389"/>
      <c r="FG303" s="389"/>
      <c r="FH303" s="389"/>
      <c r="FI303" s="388"/>
      <c r="FL303" s="388"/>
      <c r="FM303" s="388"/>
      <c r="FN303" s="388"/>
      <c r="FO303" s="388"/>
      <c r="FP303" s="388"/>
      <c r="FQ303" s="388"/>
      <c r="FR303" s="388"/>
      <c r="FS303" s="388"/>
      <c r="FT303" s="388"/>
      <c r="FU303" s="388"/>
      <c r="FV303" s="388"/>
      <c r="FW303" s="388"/>
      <c r="FX303" s="388"/>
      <c r="FY303" s="388"/>
      <c r="FZ303" s="388"/>
      <c r="GA303" s="388"/>
      <c r="GB303" s="388"/>
      <c r="GC303" s="388"/>
      <c r="GD303" s="388"/>
      <c r="GE303" s="388"/>
      <c r="GF303" s="388"/>
      <c r="GG303" s="388"/>
      <c r="GH303" s="388"/>
      <c r="GI303" s="388"/>
      <c r="GJ303" s="388"/>
      <c r="GK303" s="388"/>
      <c r="GL303" s="389"/>
      <c r="GM303" s="389"/>
      <c r="GN303" s="389"/>
      <c r="GO303" s="389"/>
      <c r="GP303" s="388"/>
      <c r="GS303" s="388"/>
      <c r="GT303" s="388"/>
      <c r="GU303" s="388"/>
      <c r="GV303" s="388"/>
      <c r="GW303" s="388"/>
      <c r="GX303" s="388"/>
      <c r="GY303" s="388"/>
      <c r="GZ303" s="388"/>
      <c r="HA303" s="388"/>
      <c r="HB303" s="388"/>
      <c r="HC303" s="388"/>
      <c r="HD303" s="388"/>
      <c r="HE303" s="388"/>
      <c r="HF303" s="388"/>
      <c r="HG303" s="388"/>
      <c r="HH303" s="388"/>
      <c r="HI303" s="388"/>
      <c r="HJ303" s="388"/>
      <c r="HK303" s="388"/>
      <c r="HL303" s="388"/>
      <c r="HM303" s="388"/>
      <c r="HN303" s="388"/>
      <c r="HO303" s="388"/>
      <c r="HP303" s="388"/>
      <c r="HQ303" s="388"/>
      <c r="HR303" s="388"/>
      <c r="HS303" s="389"/>
      <c r="HT303" s="389"/>
      <c r="HU303" s="389"/>
      <c r="HV303" s="389"/>
      <c r="HW303" s="388"/>
      <c r="HZ303" s="388"/>
      <c r="IA303" s="388"/>
      <c r="IB303" s="388"/>
      <c r="IC303" s="388"/>
      <c r="ID303" s="388"/>
      <c r="IE303" s="388"/>
      <c r="IF303" s="388"/>
      <c r="IG303" s="388"/>
      <c r="IH303" s="388"/>
      <c r="II303" s="390"/>
      <c r="IJ303" s="388"/>
      <c r="IK303" s="388"/>
      <c r="IL303" s="388"/>
      <c r="IM303" s="388"/>
      <c r="IN303" s="388"/>
      <c r="IO303" s="388"/>
      <c r="IP303" s="388"/>
      <c r="IQ303" s="388"/>
      <c r="IR303" s="388"/>
      <c r="IS303" s="388"/>
      <c r="IT303" s="388"/>
      <c r="IU303" s="388"/>
      <c r="IV303" s="388"/>
      <c r="IW303" s="388"/>
      <c r="IX303" s="388"/>
      <c r="IY303" s="388"/>
      <c r="IZ303" s="389"/>
      <c r="JA303" s="584"/>
      <c r="JB303" s="584"/>
      <c r="JC303" s="584"/>
      <c r="JD303" s="391"/>
      <c r="JE303" s="234"/>
      <c r="JF303" s="250"/>
      <c r="JG303" s="391"/>
      <c r="JH303" s="391"/>
      <c r="JI303" s="391"/>
      <c r="JJ303" s="391"/>
      <c r="JK303" s="391"/>
      <c r="JL303" s="391"/>
      <c r="JM303" s="391"/>
      <c r="JN303" s="391"/>
      <c r="JO303" s="391"/>
      <c r="JP303" s="391"/>
      <c r="JQ303" s="391"/>
      <c r="JR303" s="391"/>
      <c r="JS303" s="391"/>
      <c r="JT303" s="391"/>
      <c r="JU303" s="391"/>
      <c r="JV303" s="391"/>
      <c r="JW303" s="391"/>
      <c r="JX303" s="391"/>
      <c r="JY303" s="391"/>
      <c r="JZ303" s="391"/>
      <c r="KA303" s="391"/>
      <c r="KB303" s="391"/>
      <c r="KC303" s="391"/>
      <c r="KD303" s="391"/>
      <c r="KE303" s="391"/>
      <c r="KF303" s="391"/>
      <c r="KG303" s="584"/>
      <c r="KH303" s="584"/>
      <c r="KI303" s="584"/>
      <c r="KJ303" s="584"/>
      <c r="KK303" s="391"/>
      <c r="KL303" s="234"/>
      <c r="KN303" s="391"/>
      <c r="KO303" s="391"/>
      <c r="KP303" s="391"/>
      <c r="KQ303" s="391"/>
      <c r="KR303" s="391"/>
      <c r="KS303" s="391"/>
      <c r="KT303" s="391"/>
      <c r="KU303" s="391"/>
      <c r="KV303" s="391"/>
      <c r="KW303" s="391"/>
      <c r="KX303" s="391"/>
      <c r="KY303" s="391"/>
      <c r="KZ303" s="391"/>
      <c r="LA303" s="391"/>
      <c r="LB303" s="391"/>
      <c r="LC303" s="391"/>
      <c r="LD303" s="391"/>
      <c r="LE303" s="391"/>
      <c r="LF303" s="391"/>
      <c r="LG303" s="391"/>
      <c r="LH303" s="391"/>
      <c r="LI303" s="391"/>
      <c r="LJ303" s="391"/>
      <c r="LK303" s="391"/>
      <c r="LL303" s="391"/>
      <c r="LM303" s="391"/>
      <c r="LN303" s="584"/>
      <c r="LO303" s="584"/>
      <c r="LP303" s="584"/>
      <c r="LQ303" s="584"/>
      <c r="LR303" s="391"/>
      <c r="LU303" s="388"/>
      <c r="LV303" s="388"/>
      <c r="LW303" s="388"/>
      <c r="LX303" s="388"/>
      <c r="LY303" s="388"/>
      <c r="LZ303" s="388"/>
      <c r="MA303" s="388"/>
      <c r="MB303" s="388"/>
      <c r="MC303" s="388"/>
      <c r="MD303" s="388"/>
      <c r="ME303" s="388"/>
      <c r="MF303" s="388"/>
      <c r="MG303" s="388"/>
      <c r="MH303" s="388"/>
      <c r="MI303" s="388"/>
      <c r="MJ303" s="388"/>
      <c r="MK303" s="388"/>
      <c r="ML303" s="388"/>
      <c r="MM303" s="388"/>
      <c r="MN303" s="388"/>
      <c r="MO303" s="388"/>
      <c r="MP303" s="388"/>
      <c r="MQ303" s="388"/>
      <c r="MR303" s="388"/>
      <c r="MS303" s="388"/>
      <c r="MT303" s="388"/>
      <c r="MU303" s="389"/>
      <c r="MV303" s="389"/>
      <c r="MW303" s="389"/>
      <c r="MX303" s="389"/>
      <c r="MY303" s="388"/>
      <c r="NB303" s="388"/>
      <c r="NC303" s="388"/>
      <c r="ND303" s="388"/>
      <c r="NE303" s="388"/>
      <c r="NF303" s="388"/>
      <c r="NG303" s="388"/>
      <c r="NH303" s="388"/>
      <c r="NI303" s="388"/>
      <c r="NJ303" s="388"/>
      <c r="NK303" s="388"/>
      <c r="NL303" s="388"/>
      <c r="NM303" s="388"/>
      <c r="NN303" s="388"/>
      <c r="NO303" s="388"/>
      <c r="NP303" s="388"/>
      <c r="NQ303" s="388"/>
      <c r="NR303" s="388"/>
      <c r="NS303" s="388"/>
      <c r="NT303" s="388"/>
      <c r="NU303" s="388"/>
      <c r="NV303" s="388"/>
      <c r="NW303" s="388"/>
      <c r="NX303" s="388"/>
      <c r="NY303" s="388"/>
      <c r="NZ303" s="388"/>
      <c r="OA303" s="388"/>
      <c r="OB303" s="389"/>
      <c r="OC303" s="389"/>
      <c r="OD303" s="389"/>
      <c r="OE303" s="389"/>
      <c r="OF303" s="388"/>
      <c r="OI303" s="388"/>
      <c r="OJ303" s="388"/>
      <c r="OK303" s="388"/>
      <c r="OL303" s="388"/>
      <c r="OM303" s="388"/>
      <c r="ON303" s="388"/>
      <c r="OO303" s="388"/>
      <c r="OP303" s="388"/>
      <c r="OQ303" s="388"/>
      <c r="OR303" s="388"/>
      <c r="OS303" s="388"/>
      <c r="OT303" s="388"/>
      <c r="OU303" s="388"/>
      <c r="OV303" s="388"/>
      <c r="OW303" s="388"/>
      <c r="OX303" s="388"/>
      <c r="OY303" s="388"/>
      <c r="OZ303" s="388"/>
      <c r="PA303" s="388"/>
      <c r="PB303" s="388"/>
      <c r="PC303" s="388"/>
      <c r="PD303" s="388"/>
      <c r="PE303" s="388"/>
      <c r="PF303" s="388"/>
      <c r="PG303" s="388"/>
      <c r="PH303" s="388"/>
      <c r="PI303" s="389"/>
      <c r="PJ303" s="389"/>
      <c r="PK303" s="389"/>
      <c r="PL303" s="389"/>
      <c r="PM303" s="388"/>
      <c r="PP303" s="388"/>
      <c r="PQ303" s="388"/>
      <c r="PR303" s="388"/>
      <c r="PS303" s="388"/>
      <c r="PT303" s="388"/>
      <c r="PU303" s="388"/>
      <c r="PV303" s="388"/>
      <c r="PW303" s="388"/>
      <c r="PX303" s="388"/>
      <c r="PY303" s="388"/>
      <c r="PZ303" s="388"/>
      <c r="QA303" s="388"/>
      <c r="QB303" s="388"/>
      <c r="QC303" s="388"/>
      <c r="QD303" s="388"/>
      <c r="QE303" s="388"/>
      <c r="QF303" s="388"/>
      <c r="QG303" s="388"/>
      <c r="QH303" s="388"/>
      <c r="QI303" s="388"/>
      <c r="QJ303" s="388"/>
      <c r="QK303" s="388"/>
      <c r="QL303" s="388"/>
      <c r="QM303" s="388"/>
      <c r="QN303" s="388"/>
      <c r="QO303" s="388"/>
      <c r="QP303" s="389"/>
      <c r="QQ303" s="389"/>
      <c r="QR303" s="389"/>
      <c r="QS303" s="389"/>
      <c r="QT303" s="388"/>
      <c r="QU303" s="235"/>
      <c r="QV303" s="235"/>
      <c r="QW303" s="388"/>
      <c r="QX303" s="388"/>
      <c r="QY303" s="388"/>
      <c r="QZ303" s="388"/>
      <c r="RA303" s="388"/>
      <c r="RB303" s="388"/>
      <c r="RC303" s="388"/>
      <c r="RD303" s="388"/>
      <c r="RE303" s="388"/>
      <c r="RF303" s="388"/>
      <c r="RG303" s="388"/>
      <c r="RH303" s="388"/>
      <c r="RI303" s="388"/>
      <c r="RJ303" s="388"/>
      <c r="RK303" s="388"/>
      <c r="RL303" s="388"/>
      <c r="RM303" s="388"/>
      <c r="RN303" s="388"/>
      <c r="RO303" s="388"/>
      <c r="RP303" s="388"/>
      <c r="RQ303" s="388"/>
      <c r="RR303" s="388"/>
      <c r="RS303" s="388"/>
      <c r="RT303" s="388"/>
      <c r="RU303" s="388"/>
      <c r="RV303" s="388"/>
      <c r="RW303" s="389"/>
      <c r="RX303" s="389"/>
      <c r="RY303" s="389"/>
      <c r="RZ303" s="389"/>
      <c r="SA303" s="388"/>
    </row>
    <row r="304" spans="1:495" s="223" customFormat="1" ht="15" hidden="1" outlineLevel="1">
      <c r="A304" s="603">
        <f t="shared" si="1586"/>
        <v>292</v>
      </c>
      <c r="B304" s="373"/>
      <c r="C304" s="398">
        <f>'Business Loss Analysis'!$F$23</f>
        <v>0</v>
      </c>
      <c r="D304" s="399"/>
      <c r="E304" s="388"/>
      <c r="F304" s="388"/>
      <c r="G304" s="388"/>
      <c r="H304" s="388"/>
      <c r="I304" s="388"/>
      <c r="J304" s="388"/>
      <c r="K304" s="388"/>
      <c r="L304" s="388"/>
      <c r="M304" s="388"/>
      <c r="N304" s="388"/>
      <c r="O304" s="388"/>
      <c r="P304" s="388"/>
      <c r="Q304" s="388"/>
      <c r="R304" s="388"/>
      <c r="S304" s="388"/>
      <c r="T304" s="388"/>
      <c r="U304" s="388"/>
      <c r="V304" s="388"/>
      <c r="W304" s="388"/>
      <c r="X304" s="388"/>
      <c r="Y304" s="389"/>
      <c r="Z304" s="389"/>
      <c r="AA304" s="389"/>
      <c r="AB304" s="389"/>
      <c r="AC304" s="389"/>
      <c r="AD304" s="389"/>
      <c r="AE304" s="389"/>
      <c r="AF304" s="389"/>
      <c r="AG304" s="388"/>
      <c r="AJ304" s="400">
        <f>'Business Loss Analysis'!$F$23</f>
        <v>0</v>
      </c>
      <c r="AK304" s="399"/>
      <c r="AL304" s="388"/>
      <c r="AM304" s="388"/>
      <c r="AN304" s="388"/>
      <c r="AO304" s="388"/>
      <c r="AP304" s="388"/>
      <c r="AQ304" s="388"/>
      <c r="AR304" s="388"/>
      <c r="AS304" s="388"/>
      <c r="AT304" s="388"/>
      <c r="AU304" s="388"/>
      <c r="AV304" s="388"/>
      <c r="AW304" s="388"/>
      <c r="AX304" s="388"/>
      <c r="AY304" s="388"/>
      <c r="AZ304" s="388"/>
      <c r="BA304" s="388"/>
      <c r="BB304" s="388"/>
      <c r="BC304" s="388"/>
      <c r="BD304" s="388"/>
      <c r="BE304" s="388"/>
      <c r="BF304" s="388"/>
      <c r="BG304" s="388"/>
      <c r="BH304" s="388"/>
      <c r="BI304" s="388"/>
      <c r="BJ304" s="389"/>
      <c r="BK304" s="389"/>
      <c r="BL304" s="389"/>
      <c r="BM304" s="389"/>
      <c r="BN304" s="388"/>
      <c r="BQ304" s="400">
        <f>'Business Loss Analysis'!$F$23</f>
        <v>0</v>
      </c>
      <c r="BR304" s="399"/>
      <c r="BS304" s="388"/>
      <c r="BT304" s="388"/>
      <c r="BU304" s="388"/>
      <c r="BV304" s="388"/>
      <c r="BW304" s="388"/>
      <c r="BX304" s="388"/>
      <c r="BY304" s="388"/>
      <c r="BZ304" s="388"/>
      <c r="CA304" s="388"/>
      <c r="CB304" s="388"/>
      <c r="CC304" s="388"/>
      <c r="CD304" s="388"/>
      <c r="CE304" s="388"/>
      <c r="CF304" s="388"/>
      <c r="CG304" s="388"/>
      <c r="CH304" s="388"/>
      <c r="CI304" s="388"/>
      <c r="CJ304" s="388"/>
      <c r="CK304" s="388"/>
      <c r="CL304" s="388"/>
      <c r="CM304" s="388"/>
      <c r="CN304" s="388"/>
      <c r="CO304" s="388"/>
      <c r="CP304" s="388"/>
      <c r="CQ304" s="389"/>
      <c r="CR304" s="389"/>
      <c r="CS304" s="389"/>
      <c r="CT304" s="389"/>
      <c r="CU304" s="388"/>
      <c r="CX304" s="400">
        <f>'Business Loss Analysis'!$F$23</f>
        <v>0</v>
      </c>
      <c r="CY304" s="399"/>
      <c r="CZ304" s="388"/>
      <c r="DA304" s="388"/>
      <c r="DB304" s="388"/>
      <c r="DC304" s="388"/>
      <c r="DD304" s="388"/>
      <c r="DE304" s="388"/>
      <c r="DF304" s="388"/>
      <c r="DG304" s="388"/>
      <c r="DH304" s="388"/>
      <c r="DI304" s="388"/>
      <c r="DJ304" s="388"/>
      <c r="DK304" s="388"/>
      <c r="DL304" s="388"/>
      <c r="DM304" s="388"/>
      <c r="DN304" s="388"/>
      <c r="DO304" s="388"/>
      <c r="DP304" s="388"/>
      <c r="DQ304" s="388"/>
      <c r="DR304" s="388"/>
      <c r="DS304" s="388"/>
      <c r="DT304" s="388"/>
      <c r="DU304" s="388"/>
      <c r="DV304" s="388"/>
      <c r="DW304" s="388"/>
      <c r="DX304" s="389"/>
      <c r="DY304" s="389"/>
      <c r="DZ304" s="389"/>
      <c r="EA304" s="389"/>
      <c r="EB304" s="388"/>
      <c r="EE304" s="400">
        <f>'Business Loss Analysis'!$F$23</f>
        <v>0</v>
      </c>
      <c r="EF304" s="399"/>
      <c r="EG304" s="388"/>
      <c r="EH304" s="388"/>
      <c r="EI304" s="388"/>
      <c r="EJ304" s="388"/>
      <c r="EK304" s="388"/>
      <c r="EL304" s="388"/>
      <c r="EM304" s="388"/>
      <c r="EN304" s="388"/>
      <c r="EO304" s="388"/>
      <c r="EP304" s="388"/>
      <c r="EQ304" s="388"/>
      <c r="ER304" s="388"/>
      <c r="ES304" s="388"/>
      <c r="ET304" s="388"/>
      <c r="EU304" s="388"/>
      <c r="EV304" s="388"/>
      <c r="EW304" s="388"/>
      <c r="EX304" s="388"/>
      <c r="EY304" s="388"/>
      <c r="EZ304" s="388"/>
      <c r="FA304" s="388"/>
      <c r="FB304" s="388"/>
      <c r="FC304" s="388"/>
      <c r="FD304" s="388"/>
      <c r="FE304" s="389"/>
      <c r="FF304" s="389"/>
      <c r="FG304" s="389"/>
      <c r="FH304" s="389"/>
      <c r="FI304" s="388"/>
      <c r="FL304" s="400">
        <f>'Business Loss Analysis'!$F$23</f>
        <v>0</v>
      </c>
      <c r="FM304" s="399"/>
      <c r="FN304" s="388"/>
      <c r="FO304" s="388"/>
      <c r="FP304" s="388"/>
      <c r="FQ304" s="388"/>
      <c r="FR304" s="388"/>
      <c r="FS304" s="388"/>
      <c r="FT304" s="388"/>
      <c r="FU304" s="388"/>
      <c r="FV304" s="388"/>
      <c r="FW304" s="388"/>
      <c r="FX304" s="388"/>
      <c r="FY304" s="388"/>
      <c r="FZ304" s="388"/>
      <c r="GA304" s="388"/>
      <c r="GB304" s="388"/>
      <c r="GC304" s="388"/>
      <c r="GD304" s="388"/>
      <c r="GE304" s="388"/>
      <c r="GF304" s="388"/>
      <c r="GG304" s="388"/>
      <c r="GH304" s="388"/>
      <c r="GI304" s="388"/>
      <c r="GJ304" s="388"/>
      <c r="GK304" s="388"/>
      <c r="GL304" s="389"/>
      <c r="GM304" s="389"/>
      <c r="GN304" s="389"/>
      <c r="GO304" s="389"/>
      <c r="GP304" s="388"/>
      <c r="GS304" s="400"/>
      <c r="GT304" s="399"/>
      <c r="GU304" s="388"/>
      <c r="GV304" s="388"/>
      <c r="GW304" s="388"/>
      <c r="GX304" s="388"/>
      <c r="GY304" s="388"/>
      <c r="GZ304" s="388"/>
      <c r="HA304" s="388"/>
      <c r="HB304" s="388"/>
      <c r="HC304" s="388"/>
      <c r="HD304" s="388"/>
      <c r="HE304" s="388"/>
      <c r="HF304" s="388"/>
      <c r="HG304" s="388"/>
      <c r="HH304" s="388"/>
      <c r="HI304" s="388"/>
      <c r="HJ304" s="388"/>
      <c r="HK304" s="388"/>
      <c r="HL304" s="388"/>
      <c r="HM304" s="388"/>
      <c r="HN304" s="388"/>
      <c r="HO304" s="388"/>
      <c r="HP304" s="388"/>
      <c r="HQ304" s="388"/>
      <c r="HR304" s="388"/>
      <c r="HS304" s="389"/>
      <c r="HT304" s="389"/>
      <c r="HU304" s="389"/>
      <c r="HV304" s="389"/>
      <c r="HW304" s="388"/>
      <c r="HZ304" s="400">
        <f>'Business Loss Analysis'!$F$23</f>
        <v>0</v>
      </c>
      <c r="IA304" s="399"/>
      <c r="IB304" s="388"/>
      <c r="IC304" s="388"/>
      <c r="ID304" s="388"/>
      <c r="IE304" s="388"/>
      <c r="IF304" s="388"/>
      <c r="IG304" s="388"/>
      <c r="IH304" s="388"/>
      <c r="II304" s="390"/>
      <c r="IJ304" s="388"/>
      <c r="IK304" s="388"/>
      <c r="IL304" s="388"/>
      <c r="IM304" s="388"/>
      <c r="IN304" s="388"/>
      <c r="IO304" s="388"/>
      <c r="IP304" s="388"/>
      <c r="IQ304" s="388"/>
      <c r="IR304" s="388"/>
      <c r="IS304" s="388"/>
      <c r="IT304" s="388"/>
      <c r="IU304" s="388"/>
      <c r="IV304" s="388"/>
      <c r="IW304" s="388"/>
      <c r="IX304" s="388"/>
      <c r="IY304" s="388"/>
      <c r="IZ304" s="389"/>
      <c r="JA304" s="584"/>
      <c r="JB304" s="584"/>
      <c r="JC304" s="584"/>
      <c r="JD304" s="391"/>
      <c r="JE304" s="234"/>
      <c r="JF304" s="250"/>
      <c r="JG304" s="400">
        <f>'Business Loss Analysis'!$F$23</f>
        <v>0</v>
      </c>
      <c r="JH304" s="587"/>
      <c r="JI304" s="391"/>
      <c r="JJ304" s="391"/>
      <c r="JK304" s="391"/>
      <c r="JL304" s="391"/>
      <c r="JM304" s="391"/>
      <c r="JN304" s="391"/>
      <c r="JO304" s="391"/>
      <c r="JP304" s="391"/>
      <c r="JQ304" s="391"/>
      <c r="JR304" s="391"/>
      <c r="JS304" s="391"/>
      <c r="JT304" s="391"/>
      <c r="JU304" s="391"/>
      <c r="JV304" s="391"/>
      <c r="JW304" s="391"/>
      <c r="JX304" s="391"/>
      <c r="JY304" s="391"/>
      <c r="JZ304" s="391"/>
      <c r="KA304" s="391"/>
      <c r="KB304" s="391"/>
      <c r="KC304" s="391"/>
      <c r="KD304" s="391"/>
      <c r="KE304" s="391"/>
      <c r="KF304" s="391"/>
      <c r="KG304" s="584"/>
      <c r="KH304" s="584"/>
      <c r="KI304" s="584"/>
      <c r="KJ304" s="584"/>
      <c r="KK304" s="391"/>
      <c r="KL304" s="234"/>
      <c r="KN304" s="587">
        <f>'Business Loss Analysis'!$F$23</f>
        <v>0</v>
      </c>
      <c r="KO304" s="587"/>
      <c r="KP304" s="391"/>
      <c r="KQ304" s="391"/>
      <c r="KR304" s="391"/>
      <c r="KS304" s="391"/>
      <c r="KT304" s="391"/>
      <c r="KU304" s="391"/>
      <c r="KV304" s="391"/>
      <c r="KW304" s="391"/>
      <c r="KX304" s="391"/>
      <c r="KY304" s="391"/>
      <c r="KZ304" s="391"/>
      <c r="LA304" s="391"/>
      <c r="LB304" s="391"/>
      <c r="LC304" s="391"/>
      <c r="LD304" s="391"/>
      <c r="LE304" s="391"/>
      <c r="LF304" s="391"/>
      <c r="LG304" s="391"/>
      <c r="LH304" s="391"/>
      <c r="LI304" s="391"/>
      <c r="LJ304" s="391"/>
      <c r="LK304" s="391"/>
      <c r="LL304" s="391"/>
      <c r="LM304" s="391"/>
      <c r="LN304" s="584"/>
      <c r="LO304" s="584"/>
      <c r="LP304" s="584"/>
      <c r="LQ304" s="584"/>
      <c r="LR304" s="391"/>
      <c r="LU304" s="400">
        <f>'Business Loss Analysis'!$F$23</f>
        <v>0</v>
      </c>
      <c r="LV304" s="399"/>
      <c r="LW304" s="388"/>
      <c r="LX304" s="388"/>
      <c r="LY304" s="388"/>
      <c r="LZ304" s="388"/>
      <c r="MA304" s="388"/>
      <c r="MB304" s="388"/>
      <c r="MC304" s="388"/>
      <c r="MD304" s="388"/>
      <c r="ME304" s="388"/>
      <c r="MF304" s="388"/>
      <c r="MG304" s="388"/>
      <c r="MH304" s="388"/>
      <c r="MI304" s="388"/>
      <c r="MJ304" s="388"/>
      <c r="MK304" s="388"/>
      <c r="ML304" s="388"/>
      <c r="MM304" s="388"/>
      <c r="MN304" s="388"/>
      <c r="MO304" s="388"/>
      <c r="MP304" s="388"/>
      <c r="MQ304" s="388"/>
      <c r="MR304" s="388"/>
      <c r="MS304" s="388"/>
      <c r="MT304" s="388"/>
      <c r="MU304" s="389"/>
      <c r="MV304" s="389"/>
      <c r="MW304" s="389"/>
      <c r="MX304" s="389"/>
      <c r="MY304" s="388"/>
      <c r="NB304" s="400">
        <f>'Business Loss Analysis'!$F$23</f>
        <v>0</v>
      </c>
      <c r="NC304" s="399"/>
      <c r="ND304" s="388"/>
      <c r="NE304" s="388"/>
      <c r="NF304" s="388"/>
      <c r="NG304" s="388"/>
      <c r="NH304" s="388"/>
      <c r="NI304" s="388"/>
      <c r="NJ304" s="388"/>
      <c r="NK304" s="388"/>
      <c r="NL304" s="388"/>
      <c r="NM304" s="388"/>
      <c r="NN304" s="388"/>
      <c r="NO304" s="388"/>
      <c r="NP304" s="388"/>
      <c r="NQ304" s="388"/>
      <c r="NR304" s="388"/>
      <c r="NS304" s="388"/>
      <c r="NT304" s="388"/>
      <c r="NU304" s="388"/>
      <c r="NV304" s="388"/>
      <c r="NW304" s="388"/>
      <c r="NX304" s="388"/>
      <c r="NY304" s="388"/>
      <c r="NZ304" s="388"/>
      <c r="OA304" s="388"/>
      <c r="OB304" s="389"/>
      <c r="OC304" s="389"/>
      <c r="OD304" s="389"/>
      <c r="OE304" s="389"/>
      <c r="OF304" s="388"/>
      <c r="OI304" s="400">
        <f>'Business Loss Analysis'!$F$23</f>
        <v>0</v>
      </c>
      <c r="OJ304" s="399"/>
      <c r="OK304" s="388"/>
      <c r="OL304" s="388"/>
      <c r="OM304" s="388"/>
      <c r="ON304" s="388"/>
      <c r="OO304" s="388"/>
      <c r="OP304" s="388"/>
      <c r="OQ304" s="388"/>
      <c r="OR304" s="388"/>
      <c r="OS304" s="388"/>
      <c r="OT304" s="388"/>
      <c r="OU304" s="388"/>
      <c r="OV304" s="388"/>
      <c r="OW304" s="388"/>
      <c r="OX304" s="388"/>
      <c r="OY304" s="388"/>
      <c r="OZ304" s="388"/>
      <c r="PA304" s="388"/>
      <c r="PB304" s="388"/>
      <c r="PC304" s="388"/>
      <c r="PD304" s="388"/>
      <c r="PE304" s="388"/>
      <c r="PF304" s="388"/>
      <c r="PG304" s="388"/>
      <c r="PH304" s="388"/>
      <c r="PI304" s="389"/>
      <c r="PJ304" s="389"/>
      <c r="PK304" s="389"/>
      <c r="PL304" s="389"/>
      <c r="PM304" s="388"/>
      <c r="PP304" s="400">
        <f>'Business Loss Analysis'!$F$23</f>
        <v>0</v>
      </c>
      <c r="PQ304" s="399"/>
      <c r="PR304" s="388"/>
      <c r="PS304" s="388"/>
      <c r="PT304" s="388"/>
      <c r="PU304" s="388"/>
      <c r="PV304" s="388"/>
      <c r="PW304" s="388"/>
      <c r="PX304" s="388"/>
      <c r="PY304" s="388"/>
      <c r="PZ304" s="388"/>
      <c r="QA304" s="388"/>
      <c r="QB304" s="388"/>
      <c r="QC304" s="388"/>
      <c r="QD304" s="388"/>
      <c r="QE304" s="388"/>
      <c r="QF304" s="388"/>
      <c r="QG304" s="388"/>
      <c r="QH304" s="388"/>
      <c r="QI304" s="388"/>
      <c r="QJ304" s="388"/>
      <c r="QK304" s="388"/>
      <c r="QL304" s="388"/>
      <c r="QM304" s="388"/>
      <c r="QN304" s="388"/>
      <c r="QO304" s="388"/>
      <c r="QP304" s="389"/>
      <c r="QQ304" s="389"/>
      <c r="QR304" s="389"/>
      <c r="QS304" s="389"/>
      <c r="QT304" s="388"/>
      <c r="QU304" s="235"/>
      <c r="QV304" s="235"/>
      <c r="QW304" s="400">
        <f>'Business Loss Analysis'!$F$23</f>
        <v>0</v>
      </c>
      <c r="QX304" s="399"/>
      <c r="QY304" s="388"/>
      <c r="QZ304" s="388"/>
      <c r="RA304" s="388"/>
      <c r="RB304" s="388"/>
      <c r="RC304" s="388"/>
      <c r="RD304" s="388"/>
      <c r="RE304" s="388"/>
      <c r="RF304" s="388"/>
      <c r="RG304" s="388"/>
      <c r="RH304" s="388"/>
      <c r="RI304" s="388"/>
      <c r="RJ304" s="388"/>
      <c r="RK304" s="388"/>
      <c r="RL304" s="388"/>
      <c r="RM304" s="388"/>
      <c r="RN304" s="388"/>
      <c r="RO304" s="388"/>
      <c r="RP304" s="388"/>
      <c r="RQ304" s="388"/>
      <c r="RR304" s="388"/>
      <c r="RS304" s="388"/>
      <c r="RT304" s="388"/>
      <c r="RU304" s="388"/>
      <c r="RV304" s="388"/>
      <c r="RW304" s="389"/>
      <c r="RX304" s="389"/>
      <c r="RY304" s="389"/>
      <c r="RZ304" s="389"/>
      <c r="SA304" s="388"/>
    </row>
    <row r="305" spans="1:495" s="223" customFormat="1" ht="15" hidden="1" outlineLevel="1">
      <c r="A305" s="603">
        <f t="shared" si="1586"/>
        <v>293</v>
      </c>
      <c r="B305" s="373"/>
      <c r="C305" s="395"/>
      <c r="D305" s="396"/>
      <c r="E305" s="388"/>
      <c r="F305" s="388"/>
      <c r="G305" s="388"/>
      <c r="H305" s="388"/>
      <c r="I305" s="388"/>
      <c r="J305" s="388"/>
      <c r="K305" s="388"/>
      <c r="L305" s="388"/>
      <c r="M305" s="388"/>
      <c r="N305" s="388"/>
      <c r="O305" s="388"/>
      <c r="P305" s="388"/>
      <c r="Q305" s="388"/>
      <c r="R305" s="388"/>
      <c r="S305" s="388"/>
      <c r="T305" s="388"/>
      <c r="U305" s="388"/>
      <c r="V305" s="388"/>
      <c r="W305" s="388"/>
      <c r="X305" s="388"/>
      <c r="Y305" s="389"/>
      <c r="Z305" s="389"/>
      <c r="AA305" s="389"/>
      <c r="AB305" s="389"/>
      <c r="AC305" s="389"/>
      <c r="AD305" s="389"/>
      <c r="AE305" s="389"/>
      <c r="AF305" s="389"/>
      <c r="AG305" s="388"/>
      <c r="AJ305" s="397"/>
      <c r="AK305" s="396"/>
      <c r="AL305" s="388"/>
      <c r="AM305" s="388"/>
      <c r="AN305" s="388"/>
      <c r="AO305" s="388"/>
      <c r="AP305" s="388"/>
      <c r="AQ305" s="388"/>
      <c r="AR305" s="388"/>
      <c r="AS305" s="388"/>
      <c r="AT305" s="388"/>
      <c r="AU305" s="388"/>
      <c r="AV305" s="388"/>
      <c r="AW305" s="388"/>
      <c r="AX305" s="388"/>
      <c r="AY305" s="388"/>
      <c r="AZ305" s="388"/>
      <c r="BA305" s="388"/>
      <c r="BB305" s="388"/>
      <c r="BC305" s="388"/>
      <c r="BD305" s="388"/>
      <c r="BE305" s="388"/>
      <c r="BF305" s="388"/>
      <c r="BG305" s="388"/>
      <c r="BH305" s="388"/>
      <c r="BI305" s="388"/>
      <c r="BJ305" s="389"/>
      <c r="BK305" s="389"/>
      <c r="BL305" s="389"/>
      <c r="BM305" s="389"/>
      <c r="BN305" s="388"/>
      <c r="BQ305" s="397"/>
      <c r="BR305" s="396"/>
      <c r="BS305" s="388"/>
      <c r="BT305" s="388"/>
      <c r="BU305" s="388"/>
      <c r="BV305" s="388"/>
      <c r="BW305" s="388"/>
      <c r="BX305" s="388"/>
      <c r="BY305" s="388"/>
      <c r="BZ305" s="388"/>
      <c r="CA305" s="388"/>
      <c r="CB305" s="388"/>
      <c r="CC305" s="388"/>
      <c r="CD305" s="388"/>
      <c r="CE305" s="388"/>
      <c r="CF305" s="388"/>
      <c r="CG305" s="388"/>
      <c r="CH305" s="388"/>
      <c r="CI305" s="388"/>
      <c r="CJ305" s="388"/>
      <c r="CK305" s="388"/>
      <c r="CL305" s="388"/>
      <c r="CM305" s="388"/>
      <c r="CN305" s="388"/>
      <c r="CO305" s="388"/>
      <c r="CP305" s="388"/>
      <c r="CQ305" s="389"/>
      <c r="CR305" s="389"/>
      <c r="CS305" s="389"/>
      <c r="CT305" s="389"/>
      <c r="CU305" s="388"/>
      <c r="CX305" s="397"/>
      <c r="CY305" s="396"/>
      <c r="CZ305" s="388"/>
      <c r="DA305" s="388"/>
      <c r="DB305" s="388"/>
      <c r="DC305" s="388"/>
      <c r="DD305" s="388"/>
      <c r="DE305" s="388"/>
      <c r="DF305" s="388"/>
      <c r="DG305" s="388"/>
      <c r="DH305" s="388"/>
      <c r="DI305" s="388"/>
      <c r="DJ305" s="388"/>
      <c r="DK305" s="388"/>
      <c r="DL305" s="388"/>
      <c r="DM305" s="388"/>
      <c r="DN305" s="388"/>
      <c r="DO305" s="388"/>
      <c r="DP305" s="388"/>
      <c r="DQ305" s="388"/>
      <c r="DR305" s="388"/>
      <c r="DS305" s="388"/>
      <c r="DT305" s="388"/>
      <c r="DU305" s="388"/>
      <c r="DV305" s="388"/>
      <c r="DW305" s="388"/>
      <c r="DX305" s="389"/>
      <c r="DY305" s="389"/>
      <c r="DZ305" s="389"/>
      <c r="EA305" s="389"/>
      <c r="EB305" s="388"/>
      <c r="EE305" s="397"/>
      <c r="EF305" s="396"/>
      <c r="EG305" s="388"/>
      <c r="EH305" s="388"/>
      <c r="EI305" s="388"/>
      <c r="EJ305" s="388"/>
      <c r="EK305" s="388"/>
      <c r="EL305" s="388"/>
      <c r="EM305" s="388"/>
      <c r="EN305" s="388"/>
      <c r="EO305" s="388"/>
      <c r="EP305" s="388"/>
      <c r="EQ305" s="388"/>
      <c r="ER305" s="388"/>
      <c r="ES305" s="388"/>
      <c r="ET305" s="388"/>
      <c r="EU305" s="388"/>
      <c r="EV305" s="388"/>
      <c r="EW305" s="388"/>
      <c r="EX305" s="388"/>
      <c r="EY305" s="388"/>
      <c r="EZ305" s="388"/>
      <c r="FA305" s="388"/>
      <c r="FB305" s="388"/>
      <c r="FC305" s="388"/>
      <c r="FD305" s="388"/>
      <c r="FE305" s="389"/>
      <c r="FF305" s="389"/>
      <c r="FG305" s="389"/>
      <c r="FH305" s="389"/>
      <c r="FI305" s="388"/>
      <c r="FL305" s="397"/>
      <c r="FM305" s="396"/>
      <c r="FN305" s="388"/>
      <c r="FO305" s="388"/>
      <c r="FP305" s="388"/>
      <c r="FQ305" s="388"/>
      <c r="FR305" s="388"/>
      <c r="FS305" s="388"/>
      <c r="FT305" s="388"/>
      <c r="FU305" s="388"/>
      <c r="FV305" s="388"/>
      <c r="FW305" s="388"/>
      <c r="FX305" s="388"/>
      <c r="FY305" s="388"/>
      <c r="FZ305" s="388"/>
      <c r="GA305" s="388"/>
      <c r="GB305" s="388"/>
      <c r="GC305" s="388"/>
      <c r="GD305" s="388"/>
      <c r="GE305" s="388"/>
      <c r="GF305" s="388"/>
      <c r="GG305" s="388"/>
      <c r="GH305" s="388"/>
      <c r="GI305" s="388"/>
      <c r="GJ305" s="388"/>
      <c r="GK305" s="388"/>
      <c r="GL305" s="389"/>
      <c r="GM305" s="389"/>
      <c r="GN305" s="389"/>
      <c r="GO305" s="389"/>
      <c r="GP305" s="388"/>
      <c r="GS305" s="397"/>
      <c r="GT305" s="396"/>
      <c r="GU305" s="388"/>
      <c r="GV305" s="388"/>
      <c r="GW305" s="388"/>
      <c r="GX305" s="388"/>
      <c r="GY305" s="388"/>
      <c r="GZ305" s="388"/>
      <c r="HA305" s="388"/>
      <c r="HB305" s="388"/>
      <c r="HC305" s="388"/>
      <c r="HD305" s="388"/>
      <c r="HE305" s="388"/>
      <c r="HF305" s="388"/>
      <c r="HG305" s="388"/>
      <c r="HH305" s="388"/>
      <c r="HI305" s="388"/>
      <c r="HJ305" s="388"/>
      <c r="HK305" s="388"/>
      <c r="HL305" s="388"/>
      <c r="HM305" s="388"/>
      <c r="HN305" s="388"/>
      <c r="HO305" s="388"/>
      <c r="HP305" s="388"/>
      <c r="HQ305" s="388"/>
      <c r="HR305" s="388"/>
      <c r="HS305" s="389"/>
      <c r="HT305" s="389"/>
      <c r="HU305" s="389"/>
      <c r="HV305" s="389"/>
      <c r="HW305" s="388"/>
      <c r="HZ305" s="397"/>
      <c r="IA305" s="396"/>
      <c r="IB305" s="388"/>
      <c r="IC305" s="388"/>
      <c r="ID305" s="388"/>
      <c r="IE305" s="388"/>
      <c r="IF305" s="388"/>
      <c r="IG305" s="388"/>
      <c r="IH305" s="388"/>
      <c r="II305" s="390"/>
      <c r="IJ305" s="388"/>
      <c r="IK305" s="388"/>
      <c r="IL305" s="388"/>
      <c r="IM305" s="388"/>
      <c r="IN305" s="388"/>
      <c r="IO305" s="388"/>
      <c r="IP305" s="388"/>
      <c r="IQ305" s="388"/>
      <c r="IR305" s="388"/>
      <c r="IS305" s="388"/>
      <c r="IT305" s="388"/>
      <c r="IU305" s="388"/>
      <c r="IV305" s="388"/>
      <c r="IW305" s="388"/>
      <c r="IX305" s="388"/>
      <c r="IY305" s="388"/>
      <c r="IZ305" s="389"/>
      <c r="JA305" s="584"/>
      <c r="JB305" s="584"/>
      <c r="JC305" s="584"/>
      <c r="JD305" s="391"/>
      <c r="JE305" s="234"/>
      <c r="JF305" s="250"/>
      <c r="JG305" s="397"/>
      <c r="JH305" s="586"/>
      <c r="JI305" s="391"/>
      <c r="JJ305" s="391"/>
      <c r="JK305" s="391"/>
      <c r="JL305" s="391"/>
      <c r="JM305" s="391"/>
      <c r="JN305" s="391"/>
      <c r="JO305" s="391"/>
      <c r="JP305" s="391"/>
      <c r="JQ305" s="391"/>
      <c r="JR305" s="391"/>
      <c r="JS305" s="391"/>
      <c r="JT305" s="391"/>
      <c r="JU305" s="391"/>
      <c r="JV305" s="391"/>
      <c r="JW305" s="391"/>
      <c r="JX305" s="391"/>
      <c r="JY305" s="391"/>
      <c r="JZ305" s="391"/>
      <c r="KA305" s="391"/>
      <c r="KB305" s="391"/>
      <c r="KC305" s="391"/>
      <c r="KD305" s="391"/>
      <c r="KE305" s="391"/>
      <c r="KF305" s="391"/>
      <c r="KG305" s="584"/>
      <c r="KH305" s="584"/>
      <c r="KI305" s="584"/>
      <c r="KJ305" s="584"/>
      <c r="KK305" s="391"/>
      <c r="KL305" s="234"/>
      <c r="KN305" s="586"/>
      <c r="KO305" s="586"/>
      <c r="KP305" s="391"/>
      <c r="KQ305" s="391"/>
      <c r="KR305" s="391"/>
      <c r="KS305" s="391"/>
      <c r="KT305" s="391"/>
      <c r="KU305" s="391"/>
      <c r="KV305" s="391"/>
      <c r="KW305" s="391"/>
      <c r="KX305" s="391"/>
      <c r="KY305" s="391"/>
      <c r="KZ305" s="391"/>
      <c r="LA305" s="391"/>
      <c r="LB305" s="391"/>
      <c r="LC305" s="391"/>
      <c r="LD305" s="391"/>
      <c r="LE305" s="391"/>
      <c r="LF305" s="391"/>
      <c r="LG305" s="391"/>
      <c r="LH305" s="391"/>
      <c r="LI305" s="391"/>
      <c r="LJ305" s="391"/>
      <c r="LK305" s="391"/>
      <c r="LL305" s="391"/>
      <c r="LM305" s="391"/>
      <c r="LN305" s="584"/>
      <c r="LO305" s="584"/>
      <c r="LP305" s="584"/>
      <c r="LQ305" s="584"/>
      <c r="LR305" s="391"/>
      <c r="LU305" s="397"/>
      <c r="LV305" s="396"/>
      <c r="LW305" s="388"/>
      <c r="LX305" s="388"/>
      <c r="LY305" s="388"/>
      <c r="LZ305" s="388"/>
      <c r="MA305" s="388"/>
      <c r="MB305" s="388"/>
      <c r="MC305" s="388"/>
      <c r="MD305" s="388"/>
      <c r="ME305" s="388"/>
      <c r="MF305" s="388"/>
      <c r="MG305" s="388"/>
      <c r="MH305" s="388"/>
      <c r="MI305" s="388"/>
      <c r="MJ305" s="388"/>
      <c r="MK305" s="388"/>
      <c r="ML305" s="388"/>
      <c r="MM305" s="388"/>
      <c r="MN305" s="388"/>
      <c r="MO305" s="388"/>
      <c r="MP305" s="388"/>
      <c r="MQ305" s="388"/>
      <c r="MR305" s="388"/>
      <c r="MS305" s="388"/>
      <c r="MT305" s="388"/>
      <c r="MU305" s="389"/>
      <c r="MV305" s="389"/>
      <c r="MW305" s="389"/>
      <c r="MX305" s="389"/>
      <c r="MY305" s="388"/>
      <c r="NB305" s="397"/>
      <c r="NC305" s="396"/>
      <c r="ND305" s="388"/>
      <c r="NE305" s="388"/>
      <c r="NF305" s="388"/>
      <c r="NG305" s="388"/>
      <c r="NH305" s="388"/>
      <c r="NI305" s="388"/>
      <c r="NJ305" s="388"/>
      <c r="NK305" s="388"/>
      <c r="NL305" s="388"/>
      <c r="NM305" s="388"/>
      <c r="NN305" s="388"/>
      <c r="NO305" s="388"/>
      <c r="NP305" s="388"/>
      <c r="NQ305" s="388"/>
      <c r="NR305" s="388"/>
      <c r="NS305" s="388"/>
      <c r="NT305" s="388"/>
      <c r="NU305" s="388"/>
      <c r="NV305" s="388"/>
      <c r="NW305" s="388"/>
      <c r="NX305" s="388"/>
      <c r="NY305" s="388"/>
      <c r="NZ305" s="388"/>
      <c r="OA305" s="388"/>
      <c r="OB305" s="389"/>
      <c r="OC305" s="389"/>
      <c r="OD305" s="389"/>
      <c r="OE305" s="389"/>
      <c r="OF305" s="388"/>
      <c r="OI305" s="397"/>
      <c r="OJ305" s="396"/>
      <c r="OK305" s="388"/>
      <c r="OL305" s="388"/>
      <c r="OM305" s="388"/>
      <c r="ON305" s="388"/>
      <c r="OO305" s="388"/>
      <c r="OP305" s="388"/>
      <c r="OQ305" s="388"/>
      <c r="OR305" s="388"/>
      <c r="OS305" s="388"/>
      <c r="OT305" s="388"/>
      <c r="OU305" s="388"/>
      <c r="OV305" s="388"/>
      <c r="OW305" s="388"/>
      <c r="OX305" s="388"/>
      <c r="OY305" s="388"/>
      <c r="OZ305" s="388"/>
      <c r="PA305" s="388"/>
      <c r="PB305" s="388"/>
      <c r="PC305" s="388"/>
      <c r="PD305" s="388"/>
      <c r="PE305" s="388"/>
      <c r="PF305" s="388"/>
      <c r="PG305" s="388"/>
      <c r="PH305" s="388"/>
      <c r="PI305" s="389"/>
      <c r="PJ305" s="389"/>
      <c r="PK305" s="389"/>
      <c r="PL305" s="389"/>
      <c r="PM305" s="388"/>
      <c r="PP305" s="397"/>
      <c r="PQ305" s="396"/>
      <c r="PR305" s="388"/>
      <c r="PS305" s="388"/>
      <c r="PT305" s="388"/>
      <c r="PU305" s="388"/>
      <c r="PV305" s="388"/>
      <c r="PW305" s="388"/>
      <c r="PX305" s="388"/>
      <c r="PY305" s="388"/>
      <c r="PZ305" s="388"/>
      <c r="QA305" s="388"/>
      <c r="QB305" s="388"/>
      <c r="QC305" s="388"/>
      <c r="QD305" s="388"/>
      <c r="QE305" s="388"/>
      <c r="QF305" s="388"/>
      <c r="QG305" s="388"/>
      <c r="QH305" s="388"/>
      <c r="QI305" s="388"/>
      <c r="QJ305" s="388"/>
      <c r="QK305" s="388"/>
      <c r="QL305" s="388"/>
      <c r="QM305" s="388"/>
      <c r="QN305" s="388"/>
      <c r="QO305" s="388"/>
      <c r="QP305" s="389"/>
      <c r="QQ305" s="389"/>
      <c r="QR305" s="389"/>
      <c r="QS305" s="389"/>
      <c r="QT305" s="388"/>
      <c r="QU305" s="235"/>
      <c r="QV305" s="235"/>
      <c r="QW305" s="397"/>
      <c r="QX305" s="396"/>
      <c r="QY305" s="388"/>
      <c r="QZ305" s="388"/>
      <c r="RA305" s="388"/>
      <c r="RB305" s="388"/>
      <c r="RC305" s="388"/>
      <c r="RD305" s="388"/>
      <c r="RE305" s="388"/>
      <c r="RF305" s="388"/>
      <c r="RG305" s="388"/>
      <c r="RH305" s="388"/>
      <c r="RI305" s="388"/>
      <c r="RJ305" s="388"/>
      <c r="RK305" s="388"/>
      <c r="RL305" s="388"/>
      <c r="RM305" s="388"/>
      <c r="RN305" s="388"/>
      <c r="RO305" s="388"/>
      <c r="RP305" s="388"/>
      <c r="RQ305" s="388"/>
      <c r="RR305" s="388"/>
      <c r="RS305" s="388"/>
      <c r="RT305" s="388"/>
      <c r="RU305" s="388"/>
      <c r="RV305" s="388"/>
      <c r="RW305" s="389"/>
      <c r="RX305" s="389"/>
      <c r="RY305" s="389"/>
      <c r="RZ305" s="389"/>
      <c r="SA305" s="388"/>
    </row>
    <row r="306" spans="1:495" s="404" customFormat="1" ht="15" collapsed="1">
      <c r="A306" s="609">
        <f t="shared" si="1586"/>
        <v>294</v>
      </c>
      <c r="B306" s="401"/>
      <c r="C306" s="402"/>
      <c r="D306" s="402"/>
      <c r="E306" s="402"/>
      <c r="F306" s="402"/>
      <c r="G306" s="402"/>
      <c r="H306" s="402"/>
      <c r="I306" s="402"/>
      <c r="J306" s="402"/>
      <c r="K306" s="402"/>
      <c r="L306" s="402"/>
      <c r="M306" s="402"/>
      <c r="N306" s="402"/>
      <c r="O306" s="402"/>
      <c r="P306" s="402"/>
      <c r="Q306" s="402"/>
      <c r="R306" s="402"/>
      <c r="S306" s="402"/>
      <c r="T306" s="402"/>
      <c r="U306" s="402"/>
      <c r="V306" s="402"/>
      <c r="W306" s="402"/>
      <c r="X306" s="402"/>
      <c r="Y306" s="403"/>
      <c r="Z306" s="403"/>
      <c r="AA306" s="403"/>
      <c r="AB306" s="403"/>
      <c r="AC306" s="403"/>
      <c r="AD306" s="403"/>
      <c r="AE306" s="403"/>
      <c r="AF306" s="403"/>
      <c r="AG306" s="402"/>
      <c r="AJ306" s="402"/>
      <c r="AK306" s="402"/>
      <c r="AL306" s="402"/>
      <c r="AM306" s="402"/>
      <c r="AN306" s="402"/>
      <c r="AO306" s="402"/>
      <c r="AP306" s="402"/>
      <c r="AQ306" s="402"/>
      <c r="AR306" s="402"/>
      <c r="AS306" s="402"/>
      <c r="AT306" s="402"/>
      <c r="AU306" s="402"/>
      <c r="AV306" s="402"/>
      <c r="AW306" s="402"/>
      <c r="AX306" s="402"/>
      <c r="AY306" s="402"/>
      <c r="AZ306" s="402"/>
      <c r="BA306" s="402"/>
      <c r="BB306" s="402"/>
      <c r="BC306" s="402"/>
      <c r="BD306" s="402"/>
      <c r="BE306" s="402"/>
      <c r="BF306" s="402"/>
      <c r="BG306" s="402"/>
      <c r="BH306" s="402"/>
      <c r="BI306" s="402"/>
      <c r="BJ306" s="403"/>
      <c r="BK306" s="403"/>
      <c r="BL306" s="403"/>
      <c r="BM306" s="403"/>
      <c r="BN306" s="402"/>
      <c r="BQ306" s="402"/>
      <c r="BR306" s="402"/>
      <c r="BS306" s="402"/>
      <c r="BT306" s="402"/>
      <c r="BU306" s="402"/>
      <c r="BV306" s="402"/>
      <c r="BW306" s="402"/>
      <c r="BX306" s="402"/>
      <c r="BY306" s="402"/>
      <c r="BZ306" s="402"/>
      <c r="CA306" s="402"/>
      <c r="CB306" s="402"/>
      <c r="CC306" s="402"/>
      <c r="CD306" s="402"/>
      <c r="CE306" s="402"/>
      <c r="CF306" s="402"/>
      <c r="CG306" s="402"/>
      <c r="CH306" s="402"/>
      <c r="CI306" s="402"/>
      <c r="CJ306" s="402"/>
      <c r="CK306" s="402"/>
      <c r="CL306" s="402"/>
      <c r="CM306" s="402"/>
      <c r="CN306" s="402"/>
      <c r="CO306" s="402"/>
      <c r="CP306" s="402"/>
      <c r="CQ306" s="403"/>
      <c r="CR306" s="403"/>
      <c r="CS306" s="403"/>
      <c r="CT306" s="403"/>
      <c r="CU306" s="402"/>
      <c r="CX306" s="402"/>
      <c r="CY306" s="402"/>
      <c r="CZ306" s="402"/>
      <c r="DA306" s="402"/>
      <c r="DB306" s="402"/>
      <c r="DC306" s="402"/>
      <c r="DD306" s="402"/>
      <c r="DE306" s="402"/>
      <c r="DF306" s="402"/>
      <c r="DG306" s="402"/>
      <c r="DH306" s="402"/>
      <c r="DI306" s="402"/>
      <c r="DJ306" s="402"/>
      <c r="DK306" s="402"/>
      <c r="DL306" s="402"/>
      <c r="DM306" s="402"/>
      <c r="DN306" s="402"/>
      <c r="DO306" s="402"/>
      <c r="DP306" s="402"/>
      <c r="DQ306" s="402"/>
      <c r="DR306" s="402"/>
      <c r="DS306" s="402"/>
      <c r="DT306" s="402"/>
      <c r="DU306" s="402"/>
      <c r="DV306" s="402"/>
      <c r="DW306" s="402"/>
      <c r="DX306" s="403"/>
      <c r="DY306" s="403"/>
      <c r="DZ306" s="403"/>
      <c r="EA306" s="403"/>
      <c r="EB306" s="402"/>
      <c r="EE306" s="402"/>
      <c r="EF306" s="402"/>
      <c r="EG306" s="402"/>
      <c r="EH306" s="402"/>
      <c r="EI306" s="402"/>
      <c r="EJ306" s="402"/>
      <c r="EK306" s="402"/>
      <c r="EL306" s="402"/>
      <c r="EM306" s="402"/>
      <c r="EN306" s="402"/>
      <c r="EO306" s="402"/>
      <c r="EP306" s="402"/>
      <c r="EQ306" s="402"/>
      <c r="ER306" s="402"/>
      <c r="ES306" s="402"/>
      <c r="ET306" s="402"/>
      <c r="EU306" s="402"/>
      <c r="EV306" s="402"/>
      <c r="EW306" s="402"/>
      <c r="EX306" s="402"/>
      <c r="EY306" s="402"/>
      <c r="EZ306" s="402"/>
      <c r="FA306" s="402"/>
      <c r="FB306" s="402"/>
      <c r="FC306" s="402"/>
      <c r="FD306" s="402"/>
      <c r="FE306" s="403"/>
      <c r="FF306" s="403"/>
      <c r="FG306" s="403"/>
      <c r="FH306" s="403"/>
      <c r="FI306" s="402"/>
      <c r="FL306" s="402"/>
      <c r="FM306" s="402"/>
      <c r="FN306" s="402"/>
      <c r="FO306" s="402"/>
      <c r="FP306" s="402"/>
      <c r="FQ306" s="402"/>
      <c r="FR306" s="402"/>
      <c r="FS306" s="402"/>
      <c r="FT306" s="402"/>
      <c r="FU306" s="402"/>
      <c r="FV306" s="402"/>
      <c r="FW306" s="402"/>
      <c r="FX306" s="402"/>
      <c r="FY306" s="402"/>
      <c r="FZ306" s="402"/>
      <c r="GA306" s="402"/>
      <c r="GB306" s="402"/>
      <c r="GC306" s="402"/>
      <c r="GD306" s="402"/>
      <c r="GE306" s="402"/>
      <c r="GF306" s="402"/>
      <c r="GG306" s="402"/>
      <c r="GH306" s="402"/>
      <c r="GI306" s="402"/>
      <c r="GJ306" s="402"/>
      <c r="GK306" s="402"/>
      <c r="GL306" s="403"/>
      <c r="GM306" s="403"/>
      <c r="GN306" s="403"/>
      <c r="GO306" s="403"/>
      <c r="GP306" s="402"/>
      <c r="GS306" s="402"/>
      <c r="GT306" s="402"/>
      <c r="GU306" s="402"/>
      <c r="GV306" s="402"/>
      <c r="GW306" s="402"/>
      <c r="GX306" s="402"/>
      <c r="GY306" s="402"/>
      <c r="GZ306" s="402"/>
      <c r="HA306" s="402"/>
      <c r="HB306" s="402"/>
      <c r="HC306" s="402"/>
      <c r="HD306" s="402"/>
      <c r="HE306" s="402"/>
      <c r="HF306" s="402"/>
      <c r="HG306" s="402"/>
      <c r="HH306" s="402"/>
      <c r="HI306" s="402"/>
      <c r="HJ306" s="402"/>
      <c r="HK306" s="402"/>
      <c r="HL306" s="402"/>
      <c r="HM306" s="402"/>
      <c r="HN306" s="402"/>
      <c r="HO306" s="402"/>
      <c r="HP306" s="402"/>
      <c r="HQ306" s="402"/>
      <c r="HR306" s="402"/>
      <c r="HS306" s="403"/>
      <c r="HT306" s="403"/>
      <c r="HU306" s="403"/>
      <c r="HV306" s="403"/>
      <c r="HW306" s="402"/>
      <c r="HZ306" s="402"/>
      <c r="IA306" s="402"/>
      <c r="IB306" s="402"/>
      <c r="IC306" s="402"/>
      <c r="ID306" s="402"/>
      <c r="IE306" s="402"/>
      <c r="IF306" s="402"/>
      <c r="IG306" s="402"/>
      <c r="IH306" s="402"/>
      <c r="II306" s="405"/>
      <c r="IJ306" s="402"/>
      <c r="IK306" s="402"/>
      <c r="IL306" s="402"/>
      <c r="IM306" s="402"/>
      <c r="IN306" s="402"/>
      <c r="IO306" s="402"/>
      <c r="IP306" s="402"/>
      <c r="IQ306" s="402"/>
      <c r="IR306" s="402"/>
      <c r="IS306" s="402"/>
      <c r="IT306" s="402"/>
      <c r="IU306" s="402"/>
      <c r="IV306" s="402"/>
      <c r="IW306" s="402"/>
      <c r="IX306" s="402"/>
      <c r="IY306" s="402"/>
      <c r="IZ306" s="403"/>
      <c r="JA306" s="588"/>
      <c r="JB306" s="588"/>
      <c r="JC306" s="588"/>
      <c r="JD306" s="406"/>
      <c r="JE306" s="234"/>
      <c r="JF306" s="250"/>
      <c r="JG306" s="406"/>
      <c r="JH306" s="406"/>
      <c r="JI306" s="406"/>
      <c r="JJ306" s="401"/>
      <c r="JK306" s="406"/>
      <c r="JL306" s="406"/>
      <c r="JM306" s="406"/>
      <c r="JN306" s="406"/>
      <c r="JO306" s="406"/>
      <c r="JP306" s="406"/>
      <c r="JQ306" s="406"/>
      <c r="JR306" s="406"/>
      <c r="JS306" s="406"/>
      <c r="JT306" s="406"/>
      <c r="JU306" s="406"/>
      <c r="JV306" s="406"/>
      <c r="JW306" s="406"/>
      <c r="JX306" s="406"/>
      <c r="JY306" s="406"/>
      <c r="JZ306" s="406"/>
      <c r="KA306" s="406"/>
      <c r="KB306" s="406"/>
      <c r="KC306" s="406"/>
      <c r="KD306" s="406"/>
      <c r="KE306" s="406"/>
      <c r="KF306" s="406"/>
      <c r="KG306" s="588"/>
      <c r="KH306" s="588"/>
      <c r="KI306" s="588"/>
      <c r="KJ306" s="588"/>
      <c r="KK306" s="406"/>
      <c r="KL306" s="234"/>
      <c r="KN306" s="406"/>
      <c r="KO306" s="406"/>
      <c r="KP306" s="406"/>
      <c r="KQ306" s="406"/>
      <c r="KR306" s="406"/>
      <c r="KS306" s="406"/>
      <c r="KT306" s="406"/>
      <c r="KU306" s="406"/>
      <c r="KV306" s="406"/>
      <c r="KW306" s="406"/>
      <c r="KX306" s="406"/>
      <c r="KY306" s="406"/>
      <c r="KZ306" s="406"/>
      <c r="LA306" s="406"/>
      <c r="LB306" s="406"/>
      <c r="LC306" s="406"/>
      <c r="LD306" s="406"/>
      <c r="LE306" s="406"/>
      <c r="LF306" s="406"/>
      <c r="LG306" s="406"/>
      <c r="LH306" s="406"/>
      <c r="LI306" s="406"/>
      <c r="LJ306" s="406"/>
      <c r="LK306" s="406"/>
      <c r="LL306" s="406"/>
      <c r="LM306" s="406"/>
      <c r="LN306" s="588"/>
      <c r="LO306" s="588"/>
      <c r="LP306" s="588"/>
      <c r="LQ306" s="588"/>
      <c r="LR306" s="406"/>
      <c r="LS306" s="223"/>
      <c r="LT306" s="223"/>
      <c r="LU306" s="402"/>
      <c r="LV306" s="402"/>
      <c r="LW306" s="402"/>
      <c r="LX306" s="402"/>
      <c r="LY306" s="402"/>
      <c r="LZ306" s="402"/>
      <c r="MA306" s="402"/>
      <c r="MB306" s="402"/>
      <c r="MC306" s="402"/>
      <c r="MD306" s="402"/>
      <c r="ME306" s="402"/>
      <c r="MF306" s="402"/>
      <c r="MG306" s="402"/>
      <c r="MH306" s="402"/>
      <c r="MI306" s="402"/>
      <c r="MJ306" s="402"/>
      <c r="MK306" s="402"/>
      <c r="ML306" s="402"/>
      <c r="MM306" s="402"/>
      <c r="MN306" s="402"/>
      <c r="MO306" s="402"/>
      <c r="MP306" s="402"/>
      <c r="MQ306" s="402"/>
      <c r="MR306" s="402"/>
      <c r="MS306" s="402"/>
      <c r="MT306" s="402"/>
      <c r="MU306" s="403"/>
      <c r="MV306" s="403"/>
      <c r="MW306" s="403"/>
      <c r="MX306" s="403"/>
      <c r="MY306" s="402"/>
      <c r="NB306" s="402"/>
      <c r="NC306" s="402"/>
      <c r="ND306" s="402"/>
      <c r="NE306" s="402"/>
      <c r="NF306" s="402"/>
      <c r="NG306" s="402"/>
      <c r="NH306" s="402"/>
      <c r="NI306" s="402"/>
      <c r="NJ306" s="402"/>
      <c r="NK306" s="402"/>
      <c r="NL306" s="402"/>
      <c r="NM306" s="402"/>
      <c r="NN306" s="402"/>
      <c r="NO306" s="402"/>
      <c r="NP306" s="402"/>
      <c r="NQ306" s="402"/>
      <c r="NR306" s="402"/>
      <c r="NS306" s="402"/>
      <c r="NT306" s="402"/>
      <c r="NU306" s="402"/>
      <c r="NV306" s="402"/>
      <c r="NW306" s="402"/>
      <c r="NX306" s="402"/>
      <c r="NY306" s="402"/>
      <c r="NZ306" s="402"/>
      <c r="OA306" s="402"/>
      <c r="OB306" s="403"/>
      <c r="OC306" s="403"/>
      <c r="OD306" s="403"/>
      <c r="OE306" s="403"/>
      <c r="OF306" s="402"/>
      <c r="OI306" s="402"/>
      <c r="OJ306" s="402"/>
      <c r="OK306" s="402"/>
      <c r="OL306" s="402"/>
      <c r="OM306" s="402"/>
      <c r="ON306" s="402"/>
      <c r="OO306" s="402"/>
      <c r="OP306" s="402"/>
      <c r="OQ306" s="402"/>
      <c r="OR306" s="402"/>
      <c r="OS306" s="402"/>
      <c r="OT306" s="402"/>
      <c r="OU306" s="402"/>
      <c r="OV306" s="402"/>
      <c r="OW306" s="402"/>
      <c r="OX306" s="402"/>
      <c r="OY306" s="402"/>
      <c r="OZ306" s="402"/>
      <c r="PA306" s="402"/>
      <c r="PB306" s="402"/>
      <c r="PC306" s="402"/>
      <c r="PD306" s="402"/>
      <c r="PE306" s="402"/>
      <c r="PF306" s="402"/>
      <c r="PG306" s="402"/>
      <c r="PH306" s="402"/>
      <c r="PI306" s="403"/>
      <c r="PJ306" s="403"/>
      <c r="PK306" s="403"/>
      <c r="PL306" s="403"/>
      <c r="PM306" s="402"/>
      <c r="PP306" s="402"/>
      <c r="PQ306" s="402"/>
      <c r="PR306" s="402"/>
      <c r="PS306" s="402"/>
      <c r="PT306" s="402"/>
      <c r="PU306" s="402"/>
      <c r="PV306" s="402"/>
      <c r="PW306" s="402"/>
      <c r="PX306" s="402"/>
      <c r="PY306" s="402"/>
      <c r="PZ306" s="402"/>
      <c r="QA306" s="402"/>
      <c r="QB306" s="402"/>
      <c r="QC306" s="402"/>
      <c r="QD306" s="402"/>
      <c r="QE306" s="402"/>
      <c r="QF306" s="402"/>
      <c r="QG306" s="402"/>
      <c r="QH306" s="402"/>
      <c r="QI306" s="402"/>
      <c r="QJ306" s="402"/>
      <c r="QK306" s="402"/>
      <c r="QL306" s="402"/>
      <c r="QM306" s="402"/>
      <c r="QN306" s="402"/>
      <c r="QO306" s="402"/>
      <c r="QP306" s="403"/>
      <c r="QQ306" s="403"/>
      <c r="QR306" s="403"/>
      <c r="QS306" s="403"/>
      <c r="QT306" s="402"/>
      <c r="QU306" s="235"/>
      <c r="QV306" s="235"/>
      <c r="QW306" s="402"/>
      <c r="QX306" s="402"/>
      <c r="QY306" s="402"/>
      <c r="QZ306" s="402"/>
      <c r="RA306" s="402"/>
      <c r="RB306" s="402"/>
      <c r="RC306" s="402"/>
      <c r="RD306" s="402"/>
      <c r="RE306" s="402"/>
      <c r="RF306" s="402"/>
      <c r="RG306" s="402"/>
      <c r="RH306" s="402"/>
      <c r="RI306" s="402"/>
      <c r="RJ306" s="402"/>
      <c r="RK306" s="402"/>
      <c r="RL306" s="402"/>
      <c r="RM306" s="402"/>
      <c r="RN306" s="402"/>
      <c r="RO306" s="402"/>
      <c r="RP306" s="402"/>
      <c r="RQ306" s="402"/>
      <c r="RR306" s="402"/>
      <c r="RS306" s="402"/>
      <c r="RT306" s="402"/>
      <c r="RU306" s="402"/>
      <c r="RV306" s="402"/>
      <c r="RW306" s="403"/>
      <c r="RX306" s="403"/>
      <c r="RY306" s="403"/>
      <c r="RZ306" s="403"/>
      <c r="SA306" s="402"/>
    </row>
    <row r="307" spans="1:495" s="223" customFormat="1" ht="30">
      <c r="A307" s="603">
        <f t="shared" si="1586"/>
        <v>295</v>
      </c>
      <c r="B307" s="592" t="s">
        <v>414</v>
      </c>
      <c r="C307" s="407"/>
      <c r="D307" s="407"/>
      <c r="E307" s="407"/>
      <c r="F307" s="407"/>
      <c r="G307" s="407"/>
      <c r="H307" s="407"/>
      <c r="I307" s="407"/>
      <c r="J307" s="407"/>
      <c r="K307" s="407"/>
      <c r="L307" s="407"/>
      <c r="M307" s="407"/>
      <c r="N307" s="407"/>
      <c r="O307" s="407"/>
      <c r="P307" s="407"/>
      <c r="Q307" s="407"/>
      <c r="R307" s="407"/>
      <c r="S307" s="407"/>
      <c r="T307" s="407"/>
      <c r="U307" s="407"/>
      <c r="V307" s="407"/>
      <c r="W307" s="407"/>
      <c r="X307" s="407"/>
      <c r="Y307" s="407"/>
      <c r="Z307" s="407"/>
      <c r="AA307" s="407"/>
      <c r="AB307" s="407"/>
      <c r="AC307" s="407"/>
      <c r="AD307" s="407"/>
      <c r="AE307" s="407"/>
      <c r="AF307" s="407"/>
      <c r="AG307" s="407"/>
      <c r="AJ307" s="407"/>
      <c r="AK307" s="407"/>
      <c r="AL307" s="407"/>
      <c r="AM307" s="407"/>
      <c r="AN307" s="407"/>
      <c r="AO307" s="407"/>
      <c r="AP307" s="407"/>
      <c r="AQ307" s="407"/>
      <c r="AR307" s="407"/>
      <c r="AS307" s="407"/>
      <c r="AT307" s="407"/>
      <c r="AU307" s="407"/>
      <c r="AV307" s="407"/>
      <c r="AW307" s="407"/>
      <c r="AX307" s="407"/>
      <c r="AY307" s="407"/>
      <c r="AZ307" s="407"/>
      <c r="BA307" s="407"/>
      <c r="BB307" s="407"/>
      <c r="BC307" s="407"/>
      <c r="BD307" s="407"/>
      <c r="BE307" s="407"/>
      <c r="BF307" s="407"/>
      <c r="BG307" s="407"/>
      <c r="BH307" s="407"/>
      <c r="BI307" s="407"/>
      <c r="BJ307" s="384"/>
      <c r="BK307" s="384"/>
      <c r="BL307" s="384"/>
      <c r="BM307" s="384"/>
      <c r="BN307" s="407"/>
      <c r="BQ307" s="407"/>
      <c r="BR307" s="407"/>
      <c r="BS307" s="407"/>
      <c r="BT307" s="407"/>
      <c r="BU307" s="407"/>
      <c r="BV307" s="407"/>
      <c r="BW307" s="407"/>
      <c r="BX307" s="407"/>
      <c r="BY307" s="407"/>
      <c r="BZ307" s="407"/>
      <c r="CA307" s="407"/>
      <c r="CB307" s="407"/>
      <c r="CC307" s="407"/>
      <c r="CD307" s="407"/>
      <c r="CE307" s="407"/>
      <c r="CF307" s="407"/>
      <c r="CG307" s="407"/>
      <c r="CH307" s="407"/>
      <c r="CI307" s="407"/>
      <c r="CJ307" s="407"/>
      <c r="CK307" s="407"/>
      <c r="CL307" s="407"/>
      <c r="CM307" s="407"/>
      <c r="CN307" s="407"/>
      <c r="CO307" s="407"/>
      <c r="CP307" s="407"/>
      <c r="CQ307" s="407"/>
      <c r="CR307" s="407"/>
      <c r="CS307" s="407"/>
      <c r="CT307" s="407"/>
      <c r="CU307" s="407"/>
      <c r="CX307" s="407"/>
      <c r="CY307" s="407"/>
      <c r="CZ307" s="407"/>
      <c r="DA307" s="407"/>
      <c r="DB307" s="407"/>
      <c r="DC307" s="407"/>
      <c r="DD307" s="407"/>
      <c r="DE307" s="407"/>
      <c r="DF307" s="407"/>
      <c r="DG307" s="407"/>
      <c r="DH307" s="407"/>
      <c r="DI307" s="407"/>
      <c r="DJ307" s="407"/>
      <c r="DK307" s="407"/>
      <c r="DL307" s="407"/>
      <c r="DM307" s="407"/>
      <c r="DN307" s="407"/>
      <c r="DO307" s="407"/>
      <c r="DP307" s="407"/>
      <c r="DQ307" s="407"/>
      <c r="DR307" s="407"/>
      <c r="DS307" s="407"/>
      <c r="DT307" s="407"/>
      <c r="DU307" s="407"/>
      <c r="DV307" s="407"/>
      <c r="DW307" s="407"/>
      <c r="DX307" s="384"/>
      <c r="DY307" s="384"/>
      <c r="DZ307" s="384"/>
      <c r="EA307" s="384"/>
      <c r="EB307" s="407"/>
      <c r="EE307" s="407"/>
      <c r="EF307" s="407"/>
      <c r="EG307" s="407"/>
      <c r="EH307" s="407"/>
      <c r="EI307" s="407"/>
      <c r="EJ307" s="407"/>
      <c r="EK307" s="407"/>
      <c r="EL307" s="407"/>
      <c r="EM307" s="407"/>
      <c r="EN307" s="407"/>
      <c r="EO307" s="407"/>
      <c r="EP307" s="407"/>
      <c r="EQ307" s="407"/>
      <c r="ER307" s="407"/>
      <c r="ES307" s="407"/>
      <c r="ET307" s="407"/>
      <c r="EU307" s="407"/>
      <c r="EV307" s="407"/>
      <c r="EW307" s="407"/>
      <c r="EX307" s="407"/>
      <c r="EY307" s="407"/>
      <c r="EZ307" s="407"/>
      <c r="FA307" s="407"/>
      <c r="FB307" s="407"/>
      <c r="FC307" s="407"/>
      <c r="FD307" s="407"/>
      <c r="FE307" s="407"/>
      <c r="FF307" s="407"/>
      <c r="FG307" s="407"/>
      <c r="FH307" s="407"/>
      <c r="FI307" s="407"/>
      <c r="FL307" s="407"/>
      <c r="FM307" s="407"/>
      <c r="FN307" s="407"/>
      <c r="FO307" s="407"/>
      <c r="FP307" s="407"/>
      <c r="FQ307" s="407"/>
      <c r="FR307" s="407"/>
      <c r="FS307" s="407"/>
      <c r="FT307" s="407"/>
      <c r="FU307" s="407"/>
      <c r="FV307" s="407"/>
      <c r="FW307" s="407"/>
      <c r="FX307" s="407"/>
      <c r="FY307" s="407"/>
      <c r="FZ307" s="407"/>
      <c r="GA307" s="407"/>
      <c r="GB307" s="407"/>
      <c r="GC307" s="407"/>
      <c r="GD307" s="407"/>
      <c r="GE307" s="407"/>
      <c r="GF307" s="407"/>
      <c r="GG307" s="407"/>
      <c r="GH307" s="407"/>
      <c r="GI307" s="407"/>
      <c r="GJ307" s="407"/>
      <c r="GK307" s="407"/>
      <c r="GL307" s="407"/>
      <c r="GM307" s="407"/>
      <c r="GN307" s="407"/>
      <c r="GO307" s="407"/>
      <c r="GP307" s="407"/>
      <c r="GS307" s="407"/>
      <c r="GT307" s="407"/>
      <c r="GU307" s="407"/>
      <c r="GV307" s="407"/>
      <c r="GW307" s="407"/>
      <c r="GX307" s="407"/>
      <c r="GY307" s="407"/>
      <c r="GZ307" s="407"/>
      <c r="HA307" s="407"/>
      <c r="HB307" s="407"/>
      <c r="HC307" s="407"/>
      <c r="HD307" s="407"/>
      <c r="HE307" s="407"/>
      <c r="HF307" s="407"/>
      <c r="HG307" s="407"/>
      <c r="HH307" s="407"/>
      <c r="HI307" s="407"/>
      <c r="HJ307" s="407"/>
      <c r="HK307" s="407"/>
      <c r="HL307" s="407"/>
      <c r="HM307" s="407"/>
      <c r="HN307" s="407"/>
      <c r="HO307" s="407"/>
      <c r="HP307" s="407"/>
      <c r="HQ307" s="407"/>
      <c r="HR307" s="407"/>
      <c r="HS307" s="407"/>
      <c r="HT307" s="407"/>
      <c r="HU307" s="407"/>
      <c r="HV307" s="407"/>
      <c r="HW307" s="407"/>
      <c r="HZ307" s="407"/>
      <c r="IA307" s="407"/>
      <c r="IB307" s="407"/>
      <c r="IC307" s="407"/>
      <c r="ID307" s="407"/>
      <c r="IE307" s="407"/>
      <c r="IF307" s="407"/>
      <c r="IG307" s="407"/>
      <c r="IH307" s="407"/>
      <c r="II307" s="408"/>
      <c r="IJ307" s="407"/>
      <c r="IK307" s="407"/>
      <c r="IL307" s="407"/>
      <c r="IM307" s="407"/>
      <c r="IN307" s="407"/>
      <c r="IO307" s="407"/>
      <c r="IP307" s="407"/>
      <c r="IQ307" s="407"/>
      <c r="IR307" s="407"/>
      <c r="IS307" s="407"/>
      <c r="IT307" s="407"/>
      <c r="IU307" s="407"/>
      <c r="IV307" s="407"/>
      <c r="IW307" s="407"/>
      <c r="IX307" s="407"/>
      <c r="IY307" s="407"/>
      <c r="IZ307" s="384"/>
      <c r="JA307" s="386"/>
      <c r="JB307" s="386"/>
      <c r="JC307" s="386"/>
      <c r="JD307" s="409"/>
      <c r="JE307" s="234"/>
      <c r="JF307" s="250"/>
      <c r="JG307" s="407"/>
      <c r="JH307" s="407"/>
      <c r="JI307" s="407"/>
      <c r="JJ307" s="410"/>
      <c r="JK307" s="407"/>
      <c r="JL307" s="407"/>
      <c r="JM307" s="407"/>
      <c r="JN307" s="407"/>
      <c r="JO307" s="407"/>
      <c r="JP307" s="407"/>
      <c r="JQ307" s="407"/>
      <c r="JR307" s="407"/>
      <c r="JS307" s="407"/>
      <c r="JT307" s="407"/>
      <c r="JU307" s="407"/>
      <c r="JV307" s="407"/>
      <c r="JW307" s="407"/>
      <c r="JX307" s="407"/>
      <c r="JY307" s="407"/>
      <c r="JZ307" s="407"/>
      <c r="KA307" s="407"/>
      <c r="KB307" s="407"/>
      <c r="KC307" s="407"/>
      <c r="KD307" s="407"/>
      <c r="KE307" s="407"/>
      <c r="KF307" s="407"/>
      <c r="KG307" s="407"/>
      <c r="KH307" s="407"/>
      <c r="KI307" s="407"/>
      <c r="KJ307" s="407"/>
      <c r="KK307" s="407"/>
      <c r="KL307" s="234"/>
      <c r="KN307" s="407"/>
      <c r="KO307" s="407"/>
      <c r="KP307" s="407"/>
      <c r="KQ307" s="407"/>
      <c r="KR307" s="407"/>
      <c r="KS307" s="407"/>
      <c r="KT307" s="407"/>
      <c r="KU307" s="407"/>
      <c r="KV307" s="407"/>
      <c r="KW307" s="407"/>
      <c r="KX307" s="407"/>
      <c r="KY307" s="407"/>
      <c r="KZ307" s="407"/>
      <c r="LA307" s="407"/>
      <c r="LB307" s="407"/>
      <c r="LC307" s="407"/>
      <c r="LD307" s="407"/>
      <c r="LE307" s="407"/>
      <c r="LF307" s="407"/>
      <c r="LG307" s="407"/>
      <c r="LH307" s="407"/>
      <c r="LI307" s="407"/>
      <c r="LJ307" s="407"/>
      <c r="LK307" s="407"/>
      <c r="LL307" s="407"/>
      <c r="LM307" s="407"/>
      <c r="LN307" s="384"/>
      <c r="LO307" s="384"/>
      <c r="LP307" s="384"/>
      <c r="LQ307" s="384"/>
      <c r="LR307" s="407"/>
      <c r="LU307" s="407"/>
      <c r="LV307" s="407"/>
      <c r="LW307" s="407"/>
      <c r="LX307" s="407"/>
      <c r="LY307" s="407"/>
      <c r="LZ307" s="407"/>
      <c r="MA307" s="407"/>
      <c r="MB307" s="407"/>
      <c r="MC307" s="407"/>
      <c r="MD307" s="407"/>
      <c r="ME307" s="407"/>
      <c r="MF307" s="407"/>
      <c r="MG307" s="407"/>
      <c r="MH307" s="407"/>
      <c r="MI307" s="407"/>
      <c r="MJ307" s="407"/>
      <c r="MK307" s="407"/>
      <c r="ML307" s="407"/>
      <c r="MM307" s="407"/>
      <c r="MN307" s="407"/>
      <c r="MO307" s="407"/>
      <c r="MP307" s="407"/>
      <c r="MQ307" s="407"/>
      <c r="MR307" s="407"/>
      <c r="MS307" s="407"/>
      <c r="MT307" s="407"/>
      <c r="MU307" s="320"/>
      <c r="MV307" s="320"/>
      <c r="MW307" s="320"/>
      <c r="MX307" s="320"/>
      <c r="MY307" s="407"/>
      <c r="NB307" s="407"/>
      <c r="NC307" s="407"/>
      <c r="ND307" s="407"/>
      <c r="NE307" s="407"/>
      <c r="NF307" s="407"/>
      <c r="NG307" s="407"/>
      <c r="NH307" s="407"/>
      <c r="NI307" s="407"/>
      <c r="NJ307" s="407"/>
      <c r="NK307" s="407"/>
      <c r="NL307" s="407"/>
      <c r="NM307" s="407"/>
      <c r="NN307" s="407"/>
      <c r="NO307" s="407"/>
      <c r="NP307" s="407"/>
      <c r="NQ307" s="407"/>
      <c r="NR307" s="407"/>
      <c r="NS307" s="407"/>
      <c r="NT307" s="407"/>
      <c r="NU307" s="407"/>
      <c r="NV307" s="407"/>
      <c r="NW307" s="407"/>
      <c r="NX307" s="407"/>
      <c r="NY307" s="407"/>
      <c r="NZ307" s="407"/>
      <c r="OA307" s="407"/>
      <c r="OB307" s="320"/>
      <c r="OC307" s="320"/>
      <c r="OD307" s="320"/>
      <c r="OE307" s="320"/>
      <c r="OF307" s="407"/>
      <c r="OI307" s="407"/>
      <c r="OJ307" s="407"/>
      <c r="OK307" s="407"/>
      <c r="OL307" s="407"/>
      <c r="OM307" s="407"/>
      <c r="ON307" s="407"/>
      <c r="OO307" s="407"/>
      <c r="OP307" s="407"/>
      <c r="OQ307" s="407"/>
      <c r="OR307" s="407"/>
      <c r="OS307" s="407"/>
      <c r="OT307" s="407"/>
      <c r="OU307" s="407"/>
      <c r="OV307" s="407"/>
      <c r="OW307" s="407"/>
      <c r="OX307" s="407"/>
      <c r="OY307" s="407"/>
      <c r="OZ307" s="407"/>
      <c r="PA307" s="407"/>
      <c r="PB307" s="407"/>
      <c r="PC307" s="407"/>
      <c r="PD307" s="407"/>
      <c r="PE307" s="407"/>
      <c r="PF307" s="407"/>
      <c r="PG307" s="407"/>
      <c r="PH307" s="407"/>
      <c r="PI307" s="384"/>
      <c r="PJ307" s="384"/>
      <c r="PK307" s="384"/>
      <c r="PL307" s="384"/>
      <c r="PM307" s="407"/>
      <c r="PP307" s="407"/>
      <c r="PQ307" s="407"/>
      <c r="PR307" s="407"/>
      <c r="PS307" s="407"/>
      <c r="PT307" s="407"/>
      <c r="PU307" s="407"/>
      <c r="PV307" s="407"/>
      <c r="PW307" s="407"/>
      <c r="PX307" s="407"/>
      <c r="PY307" s="407"/>
      <c r="PZ307" s="407"/>
      <c r="QA307" s="407"/>
      <c r="QB307" s="407"/>
      <c r="QC307" s="407"/>
      <c r="QD307" s="407"/>
      <c r="QE307" s="407"/>
      <c r="QF307" s="407"/>
      <c r="QG307" s="407"/>
      <c r="QH307" s="407"/>
      <c r="QI307" s="407"/>
      <c r="QJ307" s="407"/>
      <c r="QK307" s="407"/>
      <c r="QL307" s="407"/>
      <c r="QM307" s="407"/>
      <c r="QN307" s="407"/>
      <c r="QO307" s="407"/>
      <c r="QP307" s="384"/>
      <c r="QQ307" s="384"/>
      <c r="QR307" s="384"/>
      <c r="QS307" s="384"/>
      <c r="QT307" s="407"/>
      <c r="QU307" s="235"/>
      <c r="QV307" s="235"/>
      <c r="QW307" s="407"/>
      <c r="QX307" s="407"/>
      <c r="QY307" s="407"/>
      <c r="QZ307" s="407"/>
      <c r="RA307" s="407"/>
      <c r="RB307" s="407"/>
      <c r="RC307" s="407"/>
      <c r="RD307" s="407"/>
      <c r="RE307" s="407"/>
      <c r="RF307" s="407"/>
      <c r="RG307" s="407"/>
      <c r="RH307" s="407"/>
      <c r="RI307" s="407"/>
      <c r="RJ307" s="407"/>
      <c r="RK307" s="407"/>
      <c r="RL307" s="407"/>
      <c r="RM307" s="407"/>
      <c r="RN307" s="407"/>
      <c r="RO307" s="407"/>
      <c r="RP307" s="407"/>
      <c r="RQ307" s="407"/>
      <c r="RR307" s="407"/>
      <c r="RS307" s="407"/>
      <c r="RT307" s="407"/>
      <c r="RU307" s="407"/>
      <c r="RV307" s="407"/>
      <c r="RW307" s="320"/>
      <c r="RX307" s="320"/>
      <c r="RY307" s="320"/>
      <c r="RZ307" s="320"/>
      <c r="SA307" s="407"/>
    </row>
    <row r="308" spans="1:495" s="223" customFormat="1" ht="15">
      <c r="A308" s="603">
        <f t="shared" si="1586"/>
        <v>296</v>
      </c>
      <c r="B308" s="411"/>
      <c r="C308" s="412"/>
      <c r="D308" s="412"/>
      <c r="E308" s="412"/>
      <c r="F308" s="412"/>
      <c r="G308" s="412"/>
      <c r="H308" s="412"/>
      <c r="I308" s="412"/>
      <c r="J308" s="412"/>
      <c r="K308" s="412"/>
      <c r="L308" s="412"/>
      <c r="M308" s="412"/>
      <c r="N308" s="412"/>
      <c r="O308" s="412"/>
      <c r="P308" s="412"/>
      <c r="Q308" s="412"/>
      <c r="R308" s="412"/>
      <c r="S308" s="412"/>
      <c r="T308" s="412"/>
      <c r="U308" s="412"/>
      <c r="V308" s="412"/>
      <c r="W308" s="412"/>
      <c r="X308" s="412"/>
      <c r="Y308" s="255"/>
      <c r="Z308" s="255"/>
      <c r="AA308" s="255"/>
      <c r="AB308" s="255"/>
      <c r="AC308" s="255"/>
      <c r="AD308" s="255"/>
      <c r="AE308" s="255"/>
      <c r="AF308" s="255"/>
      <c r="AJ308" s="412"/>
      <c r="AK308" s="412"/>
      <c r="AL308" s="412"/>
      <c r="AM308" s="412"/>
      <c r="AN308" s="412"/>
      <c r="AO308" s="412"/>
      <c r="AP308" s="412"/>
      <c r="AQ308" s="412"/>
      <c r="AR308" s="412"/>
      <c r="AS308" s="412"/>
      <c r="AT308" s="412"/>
      <c r="AU308" s="412"/>
      <c r="AV308" s="412"/>
      <c r="AW308" s="412"/>
      <c r="AX308" s="412"/>
      <c r="AY308" s="412"/>
      <c r="AZ308" s="412"/>
      <c r="BA308" s="412"/>
      <c r="BB308" s="412"/>
      <c r="BC308" s="412"/>
      <c r="BD308" s="412"/>
      <c r="BE308" s="412"/>
      <c r="BF308" s="412"/>
      <c r="BG308" s="412"/>
      <c r="BH308" s="412"/>
      <c r="BI308" s="412"/>
      <c r="BJ308" s="255"/>
      <c r="BK308" s="255"/>
      <c r="BL308" s="255"/>
      <c r="BM308" s="255"/>
      <c r="BQ308" s="412"/>
      <c r="BR308" s="412"/>
      <c r="BS308" s="412"/>
      <c r="BT308" s="412"/>
      <c r="BU308" s="412"/>
      <c r="BV308" s="412"/>
      <c r="BW308" s="412"/>
      <c r="BX308" s="412"/>
      <c r="BY308" s="412"/>
      <c r="BZ308" s="412"/>
      <c r="CA308" s="412"/>
      <c r="CB308" s="412"/>
      <c r="CC308" s="412"/>
      <c r="CD308" s="412"/>
      <c r="CE308" s="412"/>
      <c r="CF308" s="412"/>
      <c r="CG308" s="412"/>
      <c r="CH308" s="412"/>
      <c r="CI308" s="412"/>
      <c r="CJ308" s="412"/>
      <c r="CK308" s="412"/>
      <c r="CL308" s="412"/>
      <c r="CM308" s="412"/>
      <c r="CN308" s="412"/>
      <c r="CO308" s="412"/>
      <c r="CP308" s="412"/>
      <c r="CQ308" s="255"/>
      <c r="CR308" s="255"/>
      <c r="CS308" s="255"/>
      <c r="CT308" s="255"/>
      <c r="CX308" s="412"/>
      <c r="CY308" s="412"/>
      <c r="CZ308" s="412"/>
      <c r="DA308" s="412"/>
      <c r="DB308" s="412"/>
      <c r="DC308" s="412"/>
      <c r="DD308" s="412"/>
      <c r="DE308" s="412"/>
      <c r="DF308" s="412"/>
      <c r="DG308" s="412"/>
      <c r="DH308" s="412"/>
      <c r="DI308" s="412"/>
      <c r="DJ308" s="412"/>
      <c r="DK308" s="412"/>
      <c r="DL308" s="412"/>
      <c r="DM308" s="412"/>
      <c r="DN308" s="412"/>
      <c r="DO308" s="412"/>
      <c r="DP308" s="412"/>
      <c r="DQ308" s="412"/>
      <c r="DR308" s="412"/>
      <c r="DS308" s="412"/>
      <c r="DT308" s="412"/>
      <c r="DU308" s="412"/>
      <c r="DV308" s="412"/>
      <c r="DW308" s="412"/>
      <c r="DX308" s="255"/>
      <c r="DY308" s="255"/>
      <c r="DZ308" s="255"/>
      <c r="EA308" s="255"/>
      <c r="EE308" s="412"/>
      <c r="EF308" s="412"/>
      <c r="EG308" s="412"/>
      <c r="EH308" s="412"/>
      <c r="EI308" s="412"/>
      <c r="EJ308" s="412"/>
      <c r="EK308" s="412"/>
      <c r="EL308" s="412"/>
      <c r="EM308" s="412"/>
      <c r="EN308" s="412"/>
      <c r="EO308" s="412"/>
      <c r="EP308" s="412"/>
      <c r="EQ308" s="412"/>
      <c r="ER308" s="412"/>
      <c r="ES308" s="412"/>
      <c r="ET308" s="412"/>
      <c r="EU308" s="412"/>
      <c r="EV308" s="412"/>
      <c r="EW308" s="412"/>
      <c r="EX308" s="412"/>
      <c r="EY308" s="412"/>
      <c r="EZ308" s="412"/>
      <c r="FA308" s="412"/>
      <c r="FB308" s="412"/>
      <c r="FC308" s="412"/>
      <c r="FD308" s="412"/>
      <c r="FE308" s="255"/>
      <c r="FF308" s="255"/>
      <c r="FG308" s="255"/>
      <c r="FH308" s="255"/>
      <c r="FL308" s="412"/>
      <c r="FM308" s="412"/>
      <c r="FN308" s="412"/>
      <c r="FO308" s="412"/>
      <c r="FP308" s="412"/>
      <c r="FQ308" s="412"/>
      <c r="FR308" s="412"/>
      <c r="FS308" s="412"/>
      <c r="FT308" s="412"/>
      <c r="FU308" s="412"/>
      <c r="FV308" s="412"/>
      <c r="FW308" s="412"/>
      <c r="FX308" s="412"/>
      <c r="FY308" s="412"/>
      <c r="FZ308" s="412"/>
      <c r="GA308" s="412"/>
      <c r="GB308" s="412"/>
      <c r="GC308" s="412"/>
      <c r="GD308" s="412"/>
      <c r="GE308" s="412"/>
      <c r="GF308" s="412"/>
      <c r="GG308" s="412"/>
      <c r="GH308" s="412"/>
      <c r="GI308" s="412"/>
      <c r="GJ308" s="412"/>
      <c r="GK308" s="412"/>
      <c r="GL308" s="255"/>
      <c r="GM308" s="255"/>
      <c r="GN308" s="255"/>
      <c r="GO308" s="255"/>
      <c r="GS308" s="412"/>
      <c r="GT308" s="412"/>
      <c r="GU308" s="412"/>
      <c r="GV308" s="412"/>
      <c r="GW308" s="412"/>
      <c r="GX308" s="412"/>
      <c r="GY308" s="412"/>
      <c r="GZ308" s="412"/>
      <c r="HA308" s="412"/>
      <c r="HB308" s="412"/>
      <c r="HC308" s="412"/>
      <c r="HD308" s="412"/>
      <c r="HE308" s="412"/>
      <c r="HF308" s="412"/>
      <c r="HG308" s="412"/>
      <c r="HH308" s="412"/>
      <c r="HI308" s="412"/>
      <c r="HJ308" s="412"/>
      <c r="HK308" s="412"/>
      <c r="HL308" s="412"/>
      <c r="HM308" s="412"/>
      <c r="HN308" s="412"/>
      <c r="HO308" s="412"/>
      <c r="HP308" s="412"/>
      <c r="HQ308" s="412"/>
      <c r="HR308" s="412"/>
      <c r="HS308" s="255"/>
      <c r="HT308" s="255"/>
      <c r="HU308" s="255"/>
      <c r="HV308" s="255"/>
      <c r="HZ308" s="412"/>
      <c r="IA308" s="412"/>
      <c r="IB308" s="412"/>
      <c r="IC308" s="412"/>
      <c r="ID308" s="412"/>
      <c r="IE308" s="412"/>
      <c r="IF308" s="412"/>
      <c r="IG308" s="412"/>
      <c r="IH308" s="412"/>
      <c r="II308" s="413"/>
      <c r="IJ308" s="412"/>
      <c r="IK308" s="412"/>
      <c r="IL308" s="412"/>
      <c r="IM308" s="412"/>
      <c r="IN308" s="412"/>
      <c r="IO308" s="412"/>
      <c r="IP308" s="412"/>
      <c r="IQ308" s="412"/>
      <c r="IR308" s="412"/>
      <c r="IS308" s="412"/>
      <c r="IT308" s="412"/>
      <c r="IU308" s="412"/>
      <c r="IV308" s="412"/>
      <c r="IW308" s="412"/>
      <c r="IX308" s="412"/>
      <c r="IY308" s="412"/>
      <c r="IZ308" s="255"/>
      <c r="JA308" s="598"/>
      <c r="JB308" s="598"/>
      <c r="JC308" s="598"/>
      <c r="JD308" s="245"/>
      <c r="JE308" s="234"/>
      <c r="JF308" s="250"/>
      <c r="JG308" s="412"/>
      <c r="JH308" s="412"/>
      <c r="JI308" s="412"/>
      <c r="JJ308" s="414"/>
      <c r="JK308" s="415"/>
      <c r="JL308" s="416"/>
      <c r="JM308" s="412"/>
      <c r="JN308" s="412"/>
      <c r="JO308" s="412"/>
      <c r="JP308" s="412"/>
      <c r="JQ308" s="412"/>
      <c r="JR308" s="412"/>
      <c r="JS308" s="412"/>
      <c r="JT308" s="412"/>
      <c r="JU308" s="412"/>
      <c r="JV308" s="412"/>
      <c r="JW308" s="412"/>
      <c r="JX308" s="412"/>
      <c r="JY308" s="412"/>
      <c r="JZ308" s="412"/>
      <c r="KA308" s="412"/>
      <c r="KB308" s="412"/>
      <c r="KC308" s="412"/>
      <c r="KD308" s="412"/>
      <c r="KE308" s="412"/>
      <c r="KF308" s="412"/>
      <c r="KG308" s="255"/>
      <c r="KH308" s="255"/>
      <c r="KI308" s="255"/>
      <c r="KJ308" s="255"/>
      <c r="KL308" s="234"/>
      <c r="KN308" s="412"/>
      <c r="KO308" s="412"/>
      <c r="KP308" s="412"/>
      <c r="KQ308" s="412"/>
      <c r="KR308" s="412"/>
      <c r="KS308" s="412"/>
      <c r="KT308" s="412"/>
      <c r="KU308" s="412"/>
      <c r="KV308" s="412"/>
      <c r="KW308" s="412"/>
      <c r="KX308" s="412"/>
      <c r="KY308" s="412"/>
      <c r="KZ308" s="412"/>
      <c r="LA308" s="412"/>
      <c r="LB308" s="412"/>
      <c r="LC308" s="412"/>
      <c r="LD308" s="412"/>
      <c r="LE308" s="412"/>
      <c r="LF308" s="412"/>
      <c r="LG308" s="412"/>
      <c r="LH308" s="412"/>
      <c r="LI308" s="412"/>
      <c r="LJ308" s="412"/>
      <c r="LK308" s="412"/>
      <c r="LL308" s="412"/>
      <c r="LM308" s="412"/>
      <c r="LN308" s="255"/>
      <c r="LO308" s="255"/>
      <c r="LP308" s="255"/>
      <c r="LQ308" s="255"/>
      <c r="LU308" s="412"/>
      <c r="LV308" s="412"/>
      <c r="LW308" s="412"/>
      <c r="LX308" s="412"/>
      <c r="LY308" s="412"/>
      <c r="LZ308" s="412"/>
      <c r="MA308" s="412"/>
      <c r="MB308" s="412"/>
      <c r="MC308" s="412"/>
      <c r="MD308" s="412"/>
      <c r="ME308" s="412"/>
      <c r="MF308" s="412"/>
      <c r="MG308" s="412"/>
      <c r="MH308" s="412"/>
      <c r="MI308" s="412"/>
      <c r="MJ308" s="412"/>
      <c r="MK308" s="412"/>
      <c r="ML308" s="412"/>
      <c r="MM308" s="412"/>
      <c r="MN308" s="412"/>
      <c r="MO308" s="412"/>
      <c r="MP308" s="412"/>
      <c r="MQ308" s="412"/>
      <c r="MR308" s="412"/>
      <c r="MS308" s="412"/>
      <c r="MT308" s="412"/>
      <c r="MU308" s="255"/>
      <c r="MV308" s="255"/>
      <c r="MW308" s="255"/>
      <c r="MX308" s="255"/>
      <c r="NB308" s="412"/>
      <c r="NC308" s="412"/>
      <c r="ND308" s="412"/>
      <c r="NE308" s="412"/>
      <c r="NF308" s="412"/>
      <c r="NG308" s="412"/>
      <c r="NH308" s="412"/>
      <c r="NI308" s="412"/>
      <c r="NJ308" s="412"/>
      <c r="NK308" s="412"/>
      <c r="NL308" s="412"/>
      <c r="NM308" s="412"/>
      <c r="NN308" s="412"/>
      <c r="NO308" s="412"/>
      <c r="NP308" s="412"/>
      <c r="NQ308" s="412"/>
      <c r="NR308" s="412"/>
      <c r="NS308" s="412"/>
      <c r="NT308" s="412"/>
      <c r="NU308" s="412"/>
      <c r="NV308" s="412"/>
      <c r="NW308" s="412"/>
      <c r="NX308" s="412"/>
      <c r="NY308" s="412"/>
      <c r="NZ308" s="412"/>
      <c r="OA308" s="412"/>
      <c r="OB308" s="255"/>
      <c r="OC308" s="255"/>
      <c r="OD308" s="255"/>
      <c r="OE308" s="255"/>
      <c r="OI308" s="412"/>
      <c r="OJ308" s="412"/>
      <c r="OK308" s="412"/>
      <c r="OL308" s="412"/>
      <c r="OM308" s="412"/>
      <c r="ON308" s="412"/>
      <c r="OO308" s="412"/>
      <c r="OP308" s="412"/>
      <c r="OQ308" s="412"/>
      <c r="OR308" s="412"/>
      <c r="OS308" s="412"/>
      <c r="OT308" s="412"/>
      <c r="OU308" s="412"/>
      <c r="OV308" s="412"/>
      <c r="OW308" s="412"/>
      <c r="OX308" s="412"/>
      <c r="OY308" s="412"/>
      <c r="OZ308" s="412"/>
      <c r="PA308" s="412"/>
      <c r="PB308" s="412"/>
      <c r="PC308" s="412"/>
      <c r="PD308" s="412"/>
      <c r="PE308" s="412"/>
      <c r="PF308" s="412"/>
      <c r="PG308" s="412"/>
      <c r="PH308" s="412"/>
      <c r="PI308" s="255"/>
      <c r="PJ308" s="255"/>
      <c r="PK308" s="255"/>
      <c r="PL308" s="255"/>
      <c r="PP308" s="412"/>
      <c r="PQ308" s="412"/>
      <c r="PR308" s="412"/>
      <c r="PS308" s="412"/>
      <c r="PT308" s="412"/>
      <c r="PU308" s="412"/>
      <c r="PV308" s="412"/>
      <c r="PW308" s="412"/>
      <c r="PX308" s="412"/>
      <c r="PY308" s="412"/>
      <c r="PZ308" s="412"/>
      <c r="QA308" s="412"/>
      <c r="QB308" s="412"/>
      <c r="QC308" s="412"/>
      <c r="QD308" s="412"/>
      <c r="QE308" s="412"/>
      <c r="QF308" s="412"/>
      <c r="QG308" s="412"/>
      <c r="QH308" s="412"/>
      <c r="QI308" s="412"/>
      <c r="QJ308" s="412"/>
      <c r="QK308" s="412"/>
      <c r="QL308" s="412"/>
      <c r="QM308" s="412"/>
      <c r="QN308" s="412"/>
      <c r="QO308" s="412"/>
      <c r="QP308" s="255"/>
      <c r="QQ308" s="255"/>
      <c r="QR308" s="255"/>
      <c r="QS308" s="255"/>
      <c r="QU308" s="235"/>
      <c r="QV308" s="235"/>
      <c r="QW308" s="412"/>
      <c r="QX308" s="412"/>
      <c r="QY308" s="412"/>
      <c r="QZ308" s="412"/>
      <c r="RA308" s="412"/>
      <c r="RB308" s="412"/>
      <c r="RC308" s="412"/>
      <c r="RD308" s="412"/>
      <c r="RE308" s="412"/>
      <c r="RF308" s="412"/>
      <c r="RG308" s="412"/>
      <c r="RH308" s="412"/>
      <c r="RI308" s="412"/>
      <c r="RJ308" s="412"/>
      <c r="RK308" s="412"/>
      <c r="RL308" s="412"/>
      <c r="RM308" s="412"/>
      <c r="RN308" s="412"/>
      <c r="RO308" s="412"/>
      <c r="RP308" s="412"/>
      <c r="RQ308" s="412"/>
      <c r="RR308" s="412"/>
      <c r="RS308" s="412"/>
      <c r="RT308" s="412"/>
      <c r="RU308" s="412"/>
      <c r="RV308" s="412"/>
      <c r="RW308" s="255"/>
      <c r="RX308" s="255"/>
      <c r="RY308" s="255"/>
      <c r="RZ308" s="255"/>
    </row>
    <row r="309" spans="1:495" s="223" customFormat="1" ht="30">
      <c r="A309" s="603">
        <f t="shared" si="1586"/>
        <v>297</v>
      </c>
      <c r="B309" s="417" t="s">
        <v>412</v>
      </c>
      <c r="C309" s="418"/>
      <c r="D309" s="419"/>
      <c r="E309" s="229"/>
      <c r="F309" s="229"/>
      <c r="G309" s="229"/>
      <c r="H309" s="229"/>
      <c r="I309" s="229"/>
      <c r="J309" s="229"/>
      <c r="K309" s="229"/>
      <c r="L309" s="229"/>
      <c r="M309" s="229"/>
      <c r="N309" s="229"/>
      <c r="O309" s="229"/>
      <c r="P309" s="229"/>
      <c r="Q309" s="229"/>
      <c r="R309" s="229"/>
      <c r="S309" s="229"/>
      <c r="T309" s="229"/>
      <c r="U309" s="229"/>
      <c r="V309" s="229"/>
      <c r="W309" s="229"/>
      <c r="X309" s="229"/>
      <c r="AJ309" s="420"/>
      <c r="AK309" s="419"/>
      <c r="AL309" s="229"/>
      <c r="AM309" s="229"/>
      <c r="AN309" s="229"/>
      <c r="AO309" s="229"/>
      <c r="AP309" s="229"/>
      <c r="AQ309" s="229"/>
      <c r="AR309" s="229"/>
      <c r="AS309" s="229"/>
      <c r="AT309" s="229"/>
      <c r="AU309" s="229"/>
      <c r="AV309" s="229"/>
      <c r="AW309" s="229"/>
      <c r="AX309" s="229"/>
      <c r="AY309" s="229"/>
      <c r="AZ309" s="229"/>
      <c r="BA309" s="229"/>
      <c r="BB309" s="229"/>
      <c r="BC309" s="229"/>
      <c r="BD309" s="229"/>
      <c r="BE309" s="229"/>
      <c r="BF309" s="229"/>
      <c r="BG309" s="229"/>
      <c r="BH309" s="229"/>
      <c r="BI309" s="229"/>
      <c r="BQ309" s="420"/>
      <c r="BR309" s="419"/>
      <c r="BS309" s="229"/>
      <c r="BT309" s="229"/>
      <c r="BU309" s="229"/>
      <c r="BV309" s="229"/>
      <c r="BW309" s="229"/>
      <c r="BX309" s="229"/>
      <c r="BY309" s="229"/>
      <c r="BZ309" s="229"/>
      <c r="CA309" s="229"/>
      <c r="CB309" s="229"/>
      <c r="CC309" s="229"/>
      <c r="CD309" s="229"/>
      <c r="CE309" s="229"/>
      <c r="CF309" s="229"/>
      <c r="CG309" s="229"/>
      <c r="CH309" s="229"/>
      <c r="CI309" s="229"/>
      <c r="CJ309" s="229"/>
      <c r="CK309" s="229"/>
      <c r="CL309" s="229"/>
      <c r="CM309" s="229"/>
      <c r="CN309" s="229"/>
      <c r="CO309" s="229"/>
      <c r="CP309" s="229"/>
      <c r="CX309" s="420"/>
      <c r="CY309" s="419"/>
      <c r="CZ309" s="229"/>
      <c r="DA309" s="229"/>
      <c r="DB309" s="229"/>
      <c r="DC309" s="229"/>
      <c r="DD309" s="229"/>
      <c r="DE309" s="229"/>
      <c r="DF309" s="229"/>
      <c r="DG309" s="229"/>
      <c r="DH309" s="229"/>
      <c r="DI309" s="229"/>
      <c r="DJ309" s="229"/>
      <c r="DK309" s="229"/>
      <c r="DL309" s="229"/>
      <c r="DM309" s="229"/>
      <c r="DN309" s="229"/>
      <c r="DO309" s="229"/>
      <c r="DP309" s="229"/>
      <c r="DQ309" s="229"/>
      <c r="DR309" s="229"/>
      <c r="DS309" s="229"/>
      <c r="DT309" s="229"/>
      <c r="DU309" s="229"/>
      <c r="DV309" s="229"/>
      <c r="DW309" s="229"/>
      <c r="EE309" s="420"/>
      <c r="EF309" s="419"/>
      <c r="EG309" s="229"/>
      <c r="EH309" s="229"/>
      <c r="EI309" s="229"/>
      <c r="EJ309" s="229"/>
      <c r="EK309" s="229"/>
      <c r="EL309" s="229"/>
      <c r="EM309" s="229"/>
      <c r="EN309" s="229"/>
      <c r="EO309" s="229"/>
      <c r="EP309" s="229"/>
      <c r="EQ309" s="229"/>
      <c r="ER309" s="229"/>
      <c r="ES309" s="229"/>
      <c r="ET309" s="229"/>
      <c r="EU309" s="229"/>
      <c r="EV309" s="229"/>
      <c r="EW309" s="229"/>
      <c r="EX309" s="229"/>
      <c r="EY309" s="229"/>
      <c r="EZ309" s="229"/>
      <c r="FA309" s="229"/>
      <c r="FB309" s="229"/>
      <c r="FC309" s="229"/>
      <c r="FD309" s="229"/>
      <c r="FL309" s="420"/>
      <c r="FM309" s="419"/>
      <c r="FN309" s="229"/>
      <c r="FO309" s="229"/>
      <c r="FP309" s="229"/>
      <c r="FQ309" s="229"/>
      <c r="FR309" s="229"/>
      <c r="FS309" s="229"/>
      <c r="FT309" s="229"/>
      <c r="FU309" s="229"/>
      <c r="FV309" s="229"/>
      <c r="FW309" s="229"/>
      <c r="FX309" s="229"/>
      <c r="FY309" s="229"/>
      <c r="FZ309" s="229"/>
      <c r="GA309" s="229"/>
      <c r="GB309" s="229"/>
      <c r="GC309" s="229"/>
      <c r="GD309" s="229"/>
      <c r="GE309" s="229"/>
      <c r="GF309" s="229"/>
      <c r="GG309" s="229"/>
      <c r="GH309" s="229"/>
      <c r="GI309" s="229"/>
      <c r="GJ309" s="229"/>
      <c r="GK309" s="229"/>
      <c r="GS309" s="420"/>
      <c r="GT309" s="419"/>
      <c r="GU309" s="229"/>
      <c r="GV309" s="229"/>
      <c r="GW309" s="229"/>
      <c r="GX309" s="229"/>
      <c r="GY309" s="229"/>
      <c r="GZ309" s="229"/>
      <c r="HA309" s="229"/>
      <c r="HB309" s="229"/>
      <c r="HC309" s="229"/>
      <c r="HD309" s="229"/>
      <c r="HE309" s="229"/>
      <c r="HF309" s="229"/>
      <c r="HG309" s="229"/>
      <c r="HH309" s="229"/>
      <c r="HI309" s="229"/>
      <c r="HJ309" s="229"/>
      <c r="HK309" s="229"/>
      <c r="HL309" s="229"/>
      <c r="HM309" s="229"/>
      <c r="HN309" s="229"/>
      <c r="HO309" s="229"/>
      <c r="HP309" s="229"/>
      <c r="HQ309" s="229"/>
      <c r="HR309" s="229"/>
      <c r="HZ309" s="681"/>
      <c r="IA309" s="681"/>
      <c r="IB309" s="419"/>
      <c r="IC309" s="419"/>
      <c r="ID309" s="419"/>
      <c r="IE309" s="419"/>
      <c r="IF309" s="419"/>
      <c r="IG309" s="419"/>
      <c r="IH309" s="419"/>
      <c r="II309" s="421"/>
      <c r="IJ309" s="419"/>
      <c r="IK309" s="419"/>
      <c r="IL309" s="419"/>
      <c r="IM309" s="419"/>
      <c r="IN309" s="419"/>
      <c r="IO309" s="419"/>
      <c r="IP309" s="419"/>
      <c r="IQ309" s="419"/>
      <c r="IR309" s="419"/>
      <c r="IS309" s="419"/>
      <c r="IT309" s="419"/>
      <c r="IU309" s="419"/>
      <c r="IV309" s="419"/>
      <c r="IW309" s="419"/>
      <c r="IX309" s="419"/>
      <c r="IY309" s="419"/>
      <c r="IZ309" s="419"/>
      <c r="JA309" s="422"/>
      <c r="JB309" s="422"/>
      <c r="JC309" s="422"/>
      <c r="JD309" s="422"/>
      <c r="JE309" s="234"/>
      <c r="JF309" s="250"/>
      <c r="JG309" s="420"/>
      <c r="JH309" s="419"/>
      <c r="JI309" s="419"/>
      <c r="JJ309" s="423"/>
      <c r="JK309" s="419"/>
      <c r="JL309" s="419"/>
      <c r="JM309" s="419"/>
      <c r="JN309" s="419"/>
      <c r="JO309" s="419"/>
      <c r="JP309" s="419"/>
      <c r="JQ309" s="419"/>
      <c r="JR309" s="419"/>
      <c r="JS309" s="419"/>
      <c r="JT309" s="419"/>
      <c r="JU309" s="419"/>
      <c r="JV309" s="419"/>
      <c r="JW309" s="419"/>
      <c r="JX309" s="419"/>
      <c r="JY309" s="419"/>
      <c r="JZ309" s="419"/>
      <c r="KA309" s="419"/>
      <c r="KB309" s="419"/>
      <c r="KC309" s="419"/>
      <c r="KD309" s="419"/>
      <c r="KE309" s="419"/>
      <c r="KF309" s="419"/>
      <c r="KG309" s="419"/>
      <c r="KH309" s="419"/>
      <c r="KI309" s="419"/>
      <c r="KJ309" s="419"/>
      <c r="KK309" s="419"/>
      <c r="KL309" s="234"/>
      <c r="KN309" s="419" t="s">
        <v>383</v>
      </c>
      <c r="KO309" s="419" t="s">
        <v>383</v>
      </c>
      <c r="KP309" s="419" t="s">
        <v>383</v>
      </c>
      <c r="KQ309" s="419" t="s">
        <v>383</v>
      </c>
      <c r="KR309" s="419" t="s">
        <v>383</v>
      </c>
      <c r="KS309" s="419" t="s">
        <v>383</v>
      </c>
      <c r="KT309" s="229"/>
      <c r="KU309" s="229"/>
      <c r="KV309" s="229"/>
      <c r="KW309" s="229"/>
      <c r="KX309" s="229"/>
      <c r="KY309" s="229"/>
      <c r="KZ309" s="229"/>
      <c r="LA309" s="229"/>
      <c r="LB309" s="229"/>
      <c r="LC309" s="229"/>
      <c r="LD309" s="229"/>
      <c r="LE309" s="229"/>
      <c r="LF309" s="229"/>
      <c r="LG309" s="229"/>
      <c r="LH309" s="229"/>
      <c r="LI309" s="229"/>
      <c r="LJ309" s="229"/>
      <c r="LK309" s="229"/>
      <c r="LL309" s="229"/>
      <c r="LM309" s="229"/>
      <c r="LR309" s="419" t="s">
        <v>383</v>
      </c>
      <c r="LU309" s="420" t="s">
        <v>161</v>
      </c>
      <c r="LV309" s="419" t="s">
        <v>161</v>
      </c>
      <c r="LW309" s="229"/>
      <c r="LX309" s="419" t="s">
        <v>161</v>
      </c>
      <c r="LY309" s="419" t="s">
        <v>161</v>
      </c>
      <c r="LZ309" s="419" t="s">
        <v>161</v>
      </c>
      <c r="MA309" s="419" t="s">
        <v>161</v>
      </c>
      <c r="MB309" s="419" t="s">
        <v>161</v>
      </c>
      <c r="MC309" s="419" t="s">
        <v>161</v>
      </c>
      <c r="MD309" s="419" t="s">
        <v>161</v>
      </c>
      <c r="ME309" s="419" t="s">
        <v>161</v>
      </c>
      <c r="MF309" s="419" t="s">
        <v>161</v>
      </c>
      <c r="MG309" s="419" t="s">
        <v>161</v>
      </c>
      <c r="MH309" s="419" t="s">
        <v>161</v>
      </c>
      <c r="MI309" s="419" t="s">
        <v>161</v>
      </c>
      <c r="MJ309" s="419" t="s">
        <v>161</v>
      </c>
      <c r="MK309" s="419" t="s">
        <v>161</v>
      </c>
      <c r="ML309" s="419" t="s">
        <v>161</v>
      </c>
      <c r="MM309" s="419" t="s">
        <v>161</v>
      </c>
      <c r="MN309" s="419" t="s">
        <v>161</v>
      </c>
      <c r="MO309" s="419" t="s">
        <v>161</v>
      </c>
      <c r="MP309" s="419" t="s">
        <v>161</v>
      </c>
      <c r="MQ309" s="419" t="s">
        <v>161</v>
      </c>
      <c r="MR309" s="419" t="s">
        <v>161</v>
      </c>
      <c r="MS309" s="419" t="s">
        <v>161</v>
      </c>
      <c r="MT309" s="419" t="s">
        <v>161</v>
      </c>
      <c r="MU309" s="419" t="s">
        <v>161</v>
      </c>
      <c r="MV309" s="419" t="s">
        <v>161</v>
      </c>
      <c r="MW309" s="419" t="s">
        <v>161</v>
      </c>
      <c r="MX309" s="419" t="s">
        <v>161</v>
      </c>
      <c r="MY309" s="419" t="s">
        <v>161</v>
      </c>
      <c r="NB309" s="420"/>
      <c r="NC309" s="420"/>
      <c r="ND309" s="420"/>
      <c r="NE309" s="420"/>
      <c r="NF309" s="420"/>
      <c r="NG309" s="420"/>
      <c r="NH309" s="420"/>
      <c r="NI309" s="420"/>
      <c r="NJ309" s="420"/>
      <c r="NK309" s="420"/>
      <c r="NL309" s="420"/>
      <c r="NM309" s="420"/>
      <c r="NN309" s="420"/>
      <c r="NO309" s="420"/>
      <c r="NP309" s="420"/>
      <c r="NQ309" s="420"/>
      <c r="NR309" s="420"/>
      <c r="NS309" s="420"/>
      <c r="NT309" s="420"/>
      <c r="NU309" s="420"/>
      <c r="NV309" s="420"/>
      <c r="NW309" s="420"/>
      <c r="NX309" s="420"/>
      <c r="NY309" s="420"/>
      <c r="NZ309" s="420"/>
      <c r="OA309" s="420"/>
      <c r="OB309" s="420"/>
      <c r="OC309" s="420"/>
      <c r="OD309" s="420"/>
      <c r="OE309" s="420"/>
      <c r="OF309" s="420"/>
      <c r="OI309" s="420"/>
      <c r="OJ309" s="419"/>
      <c r="OK309" s="419"/>
      <c r="OL309" s="419"/>
      <c r="OM309" s="419"/>
      <c r="ON309" s="419"/>
      <c r="OO309" s="419"/>
      <c r="OP309" s="419"/>
      <c r="OQ309" s="419"/>
      <c r="OR309" s="419"/>
      <c r="OS309" s="419"/>
      <c r="OT309" s="419"/>
      <c r="OU309" s="419"/>
      <c r="OV309" s="419"/>
      <c r="OW309" s="419"/>
      <c r="OX309" s="419"/>
      <c r="OY309" s="419"/>
      <c r="OZ309" s="419"/>
      <c r="PA309" s="419"/>
      <c r="PB309" s="419"/>
      <c r="PC309" s="419"/>
      <c r="PD309" s="419"/>
      <c r="PE309" s="419"/>
      <c r="PF309" s="419"/>
      <c r="PG309" s="419"/>
      <c r="PH309" s="419"/>
      <c r="PI309" s="419"/>
      <c r="PJ309" s="419"/>
      <c r="PK309" s="419"/>
      <c r="PL309" s="419"/>
      <c r="PM309" s="419"/>
      <c r="PP309" s="420"/>
      <c r="PQ309" s="419"/>
      <c r="PR309" s="229"/>
      <c r="PS309" s="229"/>
      <c r="PT309" s="229"/>
      <c r="PU309" s="229"/>
      <c r="PV309" s="229"/>
      <c r="PW309" s="229"/>
      <c r="PX309" s="229"/>
      <c r="PY309" s="229"/>
      <c r="PZ309" s="229"/>
      <c r="QA309" s="229"/>
      <c r="QB309" s="229"/>
      <c r="QC309" s="229"/>
      <c r="QD309" s="229"/>
      <c r="QE309" s="229"/>
      <c r="QF309" s="229"/>
      <c r="QG309" s="229"/>
      <c r="QH309" s="229"/>
      <c r="QI309" s="229"/>
      <c r="QJ309" s="229"/>
      <c r="QK309" s="229"/>
      <c r="QL309" s="229"/>
      <c r="QM309" s="229"/>
      <c r="QN309" s="229"/>
      <c r="QO309" s="229"/>
      <c r="QT309" s="420"/>
      <c r="QU309" s="235"/>
      <c r="QV309" s="235"/>
      <c r="QW309" s="420"/>
      <c r="QX309" s="419"/>
      <c r="QY309" s="229"/>
      <c r="QZ309" s="229"/>
      <c r="RA309" s="229"/>
      <c r="RB309" s="229"/>
      <c r="RC309" s="229"/>
      <c r="RD309" s="229"/>
      <c r="RE309" s="229"/>
      <c r="RF309" s="229"/>
      <c r="RG309" s="229"/>
      <c r="RH309" s="229"/>
      <c r="RI309" s="229"/>
      <c r="RJ309" s="229"/>
      <c r="RK309" s="229"/>
      <c r="RL309" s="229"/>
      <c r="RM309" s="229"/>
      <c r="RN309" s="229"/>
      <c r="RO309" s="229"/>
      <c r="RP309" s="229"/>
      <c r="RQ309" s="229"/>
      <c r="RR309" s="229"/>
      <c r="RS309" s="229"/>
      <c r="RT309" s="229"/>
      <c r="RU309" s="229"/>
      <c r="RV309" s="229"/>
    </row>
    <row r="310" spans="1:495" s="223" customFormat="1">
      <c r="A310" s="603">
        <f>A309+1</f>
        <v>298</v>
      </c>
      <c r="B310" s="424" t="s">
        <v>156</v>
      </c>
      <c r="C310" s="425">
        <f>+C214</f>
        <v>0</v>
      </c>
      <c r="D310" s="426"/>
      <c r="E310" s="229"/>
      <c r="F310" s="229"/>
      <c r="G310" s="229"/>
      <c r="H310" s="229"/>
      <c r="I310" s="229"/>
      <c r="J310" s="229"/>
      <c r="K310" s="229"/>
      <c r="L310" s="229"/>
      <c r="M310" s="229"/>
      <c r="N310" s="229"/>
      <c r="O310" s="229"/>
      <c r="P310" s="229"/>
      <c r="Q310" s="229"/>
      <c r="R310" s="229"/>
      <c r="S310" s="229"/>
      <c r="T310" s="229"/>
      <c r="U310" s="229"/>
      <c r="V310" s="229"/>
      <c r="W310" s="229"/>
      <c r="X310" s="229"/>
      <c r="AJ310" s="427">
        <f>+AJ214</f>
        <v>0</v>
      </c>
      <c r="AK310" s="426"/>
      <c r="AL310" s="229"/>
      <c r="AM310" s="229"/>
      <c r="AN310" s="229"/>
      <c r="AO310" s="229"/>
      <c r="AP310" s="229"/>
      <c r="AQ310" s="229"/>
      <c r="AR310" s="229"/>
      <c r="AS310" s="229"/>
      <c r="AT310" s="229"/>
      <c r="AU310" s="229"/>
      <c r="AV310" s="229"/>
      <c r="AW310" s="229"/>
      <c r="AX310" s="229"/>
      <c r="AY310" s="229"/>
      <c r="AZ310" s="229"/>
      <c r="BA310" s="229"/>
      <c r="BB310" s="229"/>
      <c r="BC310" s="229"/>
      <c r="BD310" s="229"/>
      <c r="BE310" s="229"/>
      <c r="BF310" s="229"/>
      <c r="BG310" s="229"/>
      <c r="BH310" s="229"/>
      <c r="BI310" s="229"/>
      <c r="BQ310" s="427">
        <f>+BQ214</f>
        <v>0</v>
      </c>
      <c r="BR310" s="426"/>
      <c r="BS310" s="229"/>
      <c r="BT310" s="229"/>
      <c r="BU310" s="229"/>
      <c r="BV310" s="229"/>
      <c r="BW310" s="229"/>
      <c r="BX310" s="229"/>
      <c r="BY310" s="229"/>
      <c r="BZ310" s="229"/>
      <c r="CA310" s="229"/>
      <c r="CB310" s="229"/>
      <c r="CC310" s="229"/>
      <c r="CD310" s="229"/>
      <c r="CE310" s="229"/>
      <c r="CF310" s="229"/>
      <c r="CG310" s="229"/>
      <c r="CH310" s="229"/>
      <c r="CI310" s="229"/>
      <c r="CJ310" s="229"/>
      <c r="CK310" s="229"/>
      <c r="CL310" s="229"/>
      <c r="CM310" s="229"/>
      <c r="CN310" s="229"/>
      <c r="CO310" s="229"/>
      <c r="CP310" s="229"/>
      <c r="CX310" s="427">
        <f>+CX214</f>
        <v>0</v>
      </c>
      <c r="CY310" s="426"/>
      <c r="CZ310" s="229"/>
      <c r="DA310" s="229"/>
      <c r="DB310" s="229"/>
      <c r="DC310" s="229"/>
      <c r="DD310" s="229"/>
      <c r="DE310" s="229"/>
      <c r="DF310" s="229"/>
      <c r="DG310" s="229"/>
      <c r="DH310" s="229"/>
      <c r="DI310" s="229"/>
      <c r="DJ310" s="229"/>
      <c r="DK310" s="229"/>
      <c r="DL310" s="229"/>
      <c r="DM310" s="229"/>
      <c r="DN310" s="229"/>
      <c r="DO310" s="229"/>
      <c r="DP310" s="229"/>
      <c r="DQ310" s="229"/>
      <c r="DR310" s="229"/>
      <c r="DS310" s="229"/>
      <c r="DT310" s="229"/>
      <c r="DU310" s="229"/>
      <c r="DV310" s="229"/>
      <c r="DW310" s="229"/>
      <c r="EE310" s="427">
        <f>+EE214</f>
        <v>0</v>
      </c>
      <c r="EF310" s="426"/>
      <c r="EG310" s="229"/>
      <c r="EH310" s="229"/>
      <c r="EI310" s="229"/>
      <c r="EJ310" s="229"/>
      <c r="EK310" s="229"/>
      <c r="EL310" s="229"/>
      <c r="EM310" s="229"/>
      <c r="EN310" s="229"/>
      <c r="EO310" s="229"/>
      <c r="EP310" s="229"/>
      <c r="EQ310" s="229"/>
      <c r="ER310" s="229"/>
      <c r="ES310" s="229"/>
      <c r="ET310" s="229"/>
      <c r="EU310" s="229"/>
      <c r="EV310" s="229"/>
      <c r="EW310" s="229"/>
      <c r="EX310" s="229"/>
      <c r="EY310" s="229"/>
      <c r="EZ310" s="229"/>
      <c r="FA310" s="229"/>
      <c r="FB310" s="229"/>
      <c r="FC310" s="229"/>
      <c r="FD310" s="229"/>
      <c r="FL310" s="427">
        <f>+FL214</f>
        <v>0</v>
      </c>
      <c r="FM310" s="426"/>
      <c r="FN310" s="229"/>
      <c r="FO310" s="229"/>
      <c r="FP310" s="229"/>
      <c r="FQ310" s="229"/>
      <c r="FR310" s="229"/>
      <c r="FS310" s="229"/>
      <c r="FT310" s="229"/>
      <c r="FU310" s="229"/>
      <c r="FV310" s="229"/>
      <c r="FW310" s="229"/>
      <c r="FX310" s="229"/>
      <c r="FY310" s="229"/>
      <c r="FZ310" s="229"/>
      <c r="GA310" s="229"/>
      <c r="GB310" s="229"/>
      <c r="GC310" s="229"/>
      <c r="GD310" s="229"/>
      <c r="GE310" s="229"/>
      <c r="GF310" s="229"/>
      <c r="GG310" s="229"/>
      <c r="GH310" s="229"/>
      <c r="GI310" s="229"/>
      <c r="GJ310" s="229"/>
      <c r="GK310" s="229"/>
      <c r="GS310" s="427"/>
      <c r="GT310" s="426"/>
      <c r="GU310" s="427"/>
      <c r="GV310" s="427"/>
      <c r="GW310" s="229"/>
      <c r="GX310" s="229"/>
      <c r="GY310" s="229"/>
      <c r="GZ310" s="229"/>
      <c r="HA310" s="229"/>
      <c r="HB310" s="229"/>
      <c r="HC310" s="229"/>
      <c r="HD310" s="229"/>
      <c r="HE310" s="229"/>
      <c r="HF310" s="229"/>
      <c r="HG310" s="229"/>
      <c r="HH310" s="229"/>
      <c r="HI310" s="229"/>
      <c r="HJ310" s="229"/>
      <c r="HK310" s="229"/>
      <c r="HL310" s="229"/>
      <c r="HM310" s="229"/>
      <c r="HN310" s="229"/>
      <c r="HO310" s="229"/>
      <c r="HP310" s="229"/>
      <c r="HQ310" s="229"/>
      <c r="HR310" s="229"/>
      <c r="HZ310" s="430">
        <f>+HZ214</f>
        <v>339786483.597</v>
      </c>
      <c r="IA310" s="430">
        <f>+IA214</f>
        <v>339786483.597</v>
      </c>
      <c r="IB310" s="430">
        <f>+IB214</f>
        <v>0</v>
      </c>
      <c r="IC310" s="430">
        <f>(IF(IC160&gt;0,(IC160*HLOOKUP($HZ$2,Standard_data!$C$5:$R$10,2,FALSE)),(0)))*110%*103%</f>
        <v>370957285.01700002</v>
      </c>
      <c r="ID310" s="430">
        <f t="shared" ref="ID310:JD310" si="1591">+ID214</f>
        <v>0</v>
      </c>
      <c r="IE310" s="430">
        <f t="shared" si="1591"/>
        <v>372620075.81699997</v>
      </c>
      <c r="IF310" s="430">
        <f t="shared" si="1591"/>
        <v>0</v>
      </c>
      <c r="IG310" s="430">
        <f t="shared" si="1591"/>
        <v>0</v>
      </c>
      <c r="IH310" s="430">
        <f t="shared" si="1591"/>
        <v>0</v>
      </c>
      <c r="II310" s="430">
        <f t="shared" si="1591"/>
        <v>1471044828.066</v>
      </c>
      <c r="IJ310" s="430">
        <f t="shared" si="1591"/>
        <v>0</v>
      </c>
      <c r="IK310" s="430">
        <f t="shared" si="1591"/>
        <v>0</v>
      </c>
      <c r="IL310" s="430">
        <f t="shared" si="1591"/>
        <v>0</v>
      </c>
      <c r="IM310" s="430">
        <f t="shared" si="1591"/>
        <v>0</v>
      </c>
      <c r="IN310" s="430">
        <f t="shared" si="1591"/>
        <v>371366358.06599998</v>
      </c>
      <c r="IO310" s="430">
        <f t="shared" si="1591"/>
        <v>0</v>
      </c>
      <c r="IP310" s="430">
        <f t="shared" si="1591"/>
        <v>0</v>
      </c>
      <c r="IQ310" s="430">
        <f t="shared" si="1591"/>
        <v>0</v>
      </c>
      <c r="IR310" s="430">
        <f t="shared" si="1591"/>
        <v>0</v>
      </c>
      <c r="IS310" s="430">
        <f t="shared" si="1591"/>
        <v>0</v>
      </c>
      <c r="IT310" s="430">
        <f t="shared" si="1591"/>
        <v>0</v>
      </c>
      <c r="IU310" s="430">
        <f t="shared" si="1591"/>
        <v>0</v>
      </c>
      <c r="IV310" s="430">
        <f t="shared" si="1591"/>
        <v>0</v>
      </c>
      <c r="IW310" s="430">
        <f t="shared" si="1591"/>
        <v>0</v>
      </c>
      <c r="IX310" s="430">
        <f t="shared" si="1591"/>
        <v>0</v>
      </c>
      <c r="IY310" s="430">
        <f t="shared" si="1591"/>
        <v>0</v>
      </c>
      <c r="IZ310" s="430">
        <f t="shared" si="1591"/>
        <v>0</v>
      </c>
      <c r="JA310" s="430">
        <f t="shared" si="1591"/>
        <v>0</v>
      </c>
      <c r="JB310" s="430">
        <f t="shared" si="1591"/>
        <v>0</v>
      </c>
      <c r="JC310" s="430">
        <f t="shared" si="1591"/>
        <v>0</v>
      </c>
      <c r="JD310" s="367">
        <f t="shared" si="1591"/>
        <v>371366358.06599998</v>
      </c>
      <c r="JE310" s="234"/>
      <c r="JF310" s="250"/>
      <c r="JG310" s="427">
        <f>+JG214</f>
        <v>205286583.18959999</v>
      </c>
      <c r="JH310" s="427">
        <f t="shared" ref="JH310:KK310" si="1592">+JH214</f>
        <v>205286583.18959999</v>
      </c>
      <c r="JI310" s="427">
        <f t="shared" si="1592"/>
        <v>0</v>
      </c>
      <c r="JJ310" s="427">
        <f t="shared" si="1592"/>
        <v>272479509.38999999</v>
      </c>
      <c r="JK310" s="427">
        <f t="shared" si="1592"/>
        <v>0</v>
      </c>
      <c r="JL310" s="427">
        <f t="shared" si="1592"/>
        <v>272479507.69050002</v>
      </c>
      <c r="JM310" s="427">
        <f t="shared" si="1592"/>
        <v>0</v>
      </c>
      <c r="JN310" s="427">
        <f t="shared" si="1592"/>
        <v>0</v>
      </c>
      <c r="JO310" s="427">
        <f t="shared" si="1592"/>
        <v>0</v>
      </c>
      <c r="JP310" s="427">
        <f t="shared" si="1592"/>
        <v>0</v>
      </c>
      <c r="JQ310" s="427">
        <f t="shared" si="1592"/>
        <v>0</v>
      </c>
      <c r="JR310" s="427">
        <f t="shared" si="1592"/>
        <v>0</v>
      </c>
      <c r="JS310" s="427">
        <f t="shared" si="1592"/>
        <v>0</v>
      </c>
      <c r="JT310" s="427">
        <f t="shared" si="1592"/>
        <v>0</v>
      </c>
      <c r="JU310" s="427">
        <f t="shared" si="1592"/>
        <v>0</v>
      </c>
      <c r="JV310" s="427">
        <f t="shared" si="1592"/>
        <v>0</v>
      </c>
      <c r="JW310" s="427">
        <f t="shared" si="1592"/>
        <v>0</v>
      </c>
      <c r="JX310" s="427">
        <f t="shared" si="1592"/>
        <v>0</v>
      </c>
      <c r="JY310" s="427">
        <f t="shared" si="1592"/>
        <v>0</v>
      </c>
      <c r="JZ310" s="427">
        <f t="shared" si="1592"/>
        <v>0</v>
      </c>
      <c r="KA310" s="427">
        <f t="shared" si="1592"/>
        <v>0</v>
      </c>
      <c r="KB310" s="427">
        <f t="shared" si="1592"/>
        <v>0</v>
      </c>
      <c r="KC310" s="427">
        <f t="shared" si="1592"/>
        <v>0</v>
      </c>
      <c r="KD310" s="427">
        <f t="shared" si="1592"/>
        <v>0</v>
      </c>
      <c r="KE310" s="427">
        <f t="shared" si="1592"/>
        <v>0</v>
      </c>
      <c r="KF310" s="427">
        <f t="shared" si="1592"/>
        <v>0</v>
      </c>
      <c r="KG310" s="427">
        <f t="shared" si="1592"/>
        <v>0</v>
      </c>
      <c r="KH310" s="427">
        <f t="shared" si="1592"/>
        <v>0</v>
      </c>
      <c r="KI310" s="427">
        <f t="shared" si="1592"/>
        <v>0</v>
      </c>
      <c r="KJ310" s="427">
        <f t="shared" si="1592"/>
        <v>0</v>
      </c>
      <c r="KK310" s="427">
        <f t="shared" si="1592"/>
        <v>272452984.61370003</v>
      </c>
      <c r="KL310" s="234"/>
      <c r="KN310" s="427">
        <f t="shared" ref="KN310:KO310" si="1593">+KN214</f>
        <v>202220303.99175</v>
      </c>
      <c r="KO310" s="427">
        <f t="shared" si="1593"/>
        <v>47892370.33275</v>
      </c>
      <c r="KP310" s="427">
        <f t="shared" ref="KP310:KR310" si="1594">+KP214</f>
        <v>0</v>
      </c>
      <c r="KQ310" s="427">
        <f>(KQ160*30%*1.075*1.03)</f>
        <v>120583979.46675</v>
      </c>
      <c r="KR310" s="427">
        <f t="shared" si="1594"/>
        <v>0</v>
      </c>
      <c r="KS310" s="427">
        <f>+KS214</f>
        <v>120583979.46675</v>
      </c>
      <c r="KT310" s="229"/>
      <c r="KU310" s="229"/>
      <c r="KV310" s="229"/>
      <c r="KW310" s="229"/>
      <c r="KX310" s="229"/>
      <c r="KY310" s="229"/>
      <c r="KZ310" s="229"/>
      <c r="LA310" s="229"/>
      <c r="LB310" s="229"/>
      <c r="LC310" s="229"/>
      <c r="LD310" s="229"/>
      <c r="LE310" s="229"/>
      <c r="LF310" s="229"/>
      <c r="LG310" s="229"/>
      <c r="LH310" s="229"/>
      <c r="LI310" s="229"/>
      <c r="LJ310" s="229"/>
      <c r="LK310" s="229"/>
      <c r="LL310" s="229"/>
      <c r="LM310" s="229"/>
      <c r="LR310" s="427">
        <f>(LR160*30%*1.075*1.03)</f>
        <v>120583979.46675</v>
      </c>
      <c r="LU310" s="427">
        <f>(LU160*30%*1.05*1.03)</f>
        <v>386392248.45900005</v>
      </c>
      <c r="LV310" s="427">
        <f>+LV214</f>
        <v>385354008.45899999</v>
      </c>
      <c r="LW310" s="229"/>
      <c r="LX310" s="427">
        <f>+LX214</f>
        <v>570117670.69949996</v>
      </c>
      <c r="LY310" s="427">
        <f t="shared" ref="LY310:MY310" si="1595">+LY214</f>
        <v>0</v>
      </c>
      <c r="LZ310" s="427">
        <f t="shared" si="1595"/>
        <v>570117670.69949996</v>
      </c>
      <c r="MA310" s="427">
        <f t="shared" si="1595"/>
        <v>0</v>
      </c>
      <c r="MB310" s="427">
        <f t="shared" si="1595"/>
        <v>0</v>
      </c>
      <c r="MC310" s="427">
        <f t="shared" si="1595"/>
        <v>0</v>
      </c>
      <c r="MD310" s="427">
        <f t="shared" si="1595"/>
        <v>0</v>
      </c>
      <c r="ME310" s="427">
        <f t="shared" si="1595"/>
        <v>0</v>
      </c>
      <c r="MF310" s="427">
        <f t="shared" si="1595"/>
        <v>0</v>
      </c>
      <c r="MG310" s="427">
        <f t="shared" si="1595"/>
        <v>0</v>
      </c>
      <c r="MH310" s="427">
        <f t="shared" si="1595"/>
        <v>0</v>
      </c>
      <c r="MI310" s="427">
        <f t="shared" si="1595"/>
        <v>0</v>
      </c>
      <c r="MJ310" s="427">
        <f t="shared" si="1595"/>
        <v>0</v>
      </c>
      <c r="MK310" s="427">
        <f t="shared" si="1595"/>
        <v>0</v>
      </c>
      <c r="ML310" s="427">
        <f t="shared" si="1595"/>
        <v>0</v>
      </c>
      <c r="MM310" s="427">
        <f t="shared" si="1595"/>
        <v>0</v>
      </c>
      <c r="MN310" s="427">
        <f t="shared" si="1595"/>
        <v>0</v>
      </c>
      <c r="MO310" s="427">
        <f t="shared" si="1595"/>
        <v>0</v>
      </c>
      <c r="MP310" s="427">
        <f t="shared" si="1595"/>
        <v>0</v>
      </c>
      <c r="MQ310" s="427">
        <f t="shared" si="1595"/>
        <v>0</v>
      </c>
      <c r="MR310" s="427">
        <f t="shared" si="1595"/>
        <v>0</v>
      </c>
      <c r="MS310" s="427">
        <f t="shared" si="1595"/>
        <v>0</v>
      </c>
      <c r="MT310" s="427">
        <f t="shared" si="1595"/>
        <v>0</v>
      </c>
      <c r="MU310" s="427">
        <f t="shared" si="1595"/>
        <v>0</v>
      </c>
      <c r="MV310" s="427">
        <f t="shared" si="1595"/>
        <v>0</v>
      </c>
      <c r="MW310" s="427">
        <f t="shared" si="1595"/>
        <v>0</v>
      </c>
      <c r="MX310" s="427">
        <f t="shared" si="1595"/>
        <v>0</v>
      </c>
      <c r="MY310" s="427">
        <f t="shared" si="1595"/>
        <v>570117670.69949996</v>
      </c>
      <c r="NB310" s="427">
        <f>+NB214</f>
        <v>1731272571.5039999</v>
      </c>
      <c r="NC310" s="427">
        <f t="shared" ref="NC310:OF310" si="1596">+NC214</f>
        <v>0</v>
      </c>
      <c r="ND310" s="427">
        <f t="shared" si="1596"/>
        <v>0</v>
      </c>
      <c r="NE310" s="427">
        <f t="shared" si="1596"/>
        <v>1822062830.994</v>
      </c>
      <c r="NF310" s="427">
        <f t="shared" si="1596"/>
        <v>0</v>
      </c>
      <c r="NG310" s="427">
        <f t="shared" si="1596"/>
        <v>0</v>
      </c>
      <c r="NH310" s="427">
        <f t="shared" si="1596"/>
        <v>0</v>
      </c>
      <c r="NI310" s="427">
        <f t="shared" si="1596"/>
        <v>0</v>
      </c>
      <c r="NJ310" s="427">
        <f t="shared" si="1596"/>
        <v>0</v>
      </c>
      <c r="NK310" s="427">
        <f t="shared" si="1596"/>
        <v>0</v>
      </c>
      <c r="NL310" s="427">
        <f t="shared" si="1596"/>
        <v>0</v>
      </c>
      <c r="NM310" s="427">
        <f t="shared" si="1596"/>
        <v>0</v>
      </c>
      <c r="NN310" s="427">
        <f t="shared" si="1596"/>
        <v>0</v>
      </c>
      <c r="NO310" s="427">
        <f t="shared" si="1596"/>
        <v>0</v>
      </c>
      <c r="NP310" s="427">
        <f t="shared" si="1596"/>
        <v>0</v>
      </c>
      <c r="NQ310" s="427">
        <f t="shared" si="1596"/>
        <v>0</v>
      </c>
      <c r="NR310" s="427">
        <f t="shared" si="1596"/>
        <v>0</v>
      </c>
      <c r="NS310" s="427">
        <f t="shared" si="1596"/>
        <v>0</v>
      </c>
      <c r="NT310" s="427">
        <f t="shared" si="1596"/>
        <v>0</v>
      </c>
      <c r="NU310" s="427">
        <f t="shared" si="1596"/>
        <v>0</v>
      </c>
      <c r="NV310" s="427">
        <f t="shared" si="1596"/>
        <v>0</v>
      </c>
      <c r="NW310" s="427">
        <f t="shared" si="1596"/>
        <v>0</v>
      </c>
      <c r="NX310" s="427">
        <f t="shared" si="1596"/>
        <v>0</v>
      </c>
      <c r="NY310" s="427">
        <f t="shared" si="1596"/>
        <v>0</v>
      </c>
      <c r="NZ310" s="427">
        <f t="shared" si="1596"/>
        <v>0</v>
      </c>
      <c r="OA310" s="427">
        <f t="shared" si="1596"/>
        <v>0</v>
      </c>
      <c r="OB310" s="427">
        <f t="shared" si="1596"/>
        <v>0</v>
      </c>
      <c r="OC310" s="427">
        <f t="shared" si="1596"/>
        <v>0</v>
      </c>
      <c r="OD310" s="427">
        <f t="shared" si="1596"/>
        <v>0</v>
      </c>
      <c r="OE310" s="427">
        <f t="shared" si="1596"/>
        <v>0</v>
      </c>
      <c r="OF310" s="427">
        <f t="shared" si="1596"/>
        <v>1822062830.994</v>
      </c>
      <c r="OI310" s="427">
        <f t="shared" ref="OI310:OL310" si="1597">+OI214</f>
        <v>2236167688.5240002</v>
      </c>
      <c r="OJ310" s="427">
        <f t="shared" si="1597"/>
        <v>2236167688.5240002</v>
      </c>
      <c r="OK310" s="427">
        <f t="shared" si="1597"/>
        <v>0</v>
      </c>
      <c r="OL310" s="427">
        <f t="shared" si="1597"/>
        <v>2568711436.7640004</v>
      </c>
      <c r="OM310" s="427">
        <f t="shared" ref="OM310:PM310" si="1598">+OM214</f>
        <v>0</v>
      </c>
      <c r="ON310" s="427">
        <f t="shared" si="1598"/>
        <v>0</v>
      </c>
      <c r="OO310" s="427">
        <f t="shared" si="1598"/>
        <v>0</v>
      </c>
      <c r="OP310" s="427">
        <f t="shared" si="1598"/>
        <v>0</v>
      </c>
      <c r="OQ310" s="427">
        <f t="shared" si="1598"/>
        <v>0</v>
      </c>
      <c r="OR310" s="427">
        <f t="shared" si="1598"/>
        <v>0</v>
      </c>
      <c r="OS310" s="427">
        <f t="shared" si="1598"/>
        <v>0</v>
      </c>
      <c r="OT310" s="427">
        <f t="shared" si="1598"/>
        <v>0</v>
      </c>
      <c r="OU310" s="427">
        <f t="shared" si="1598"/>
        <v>0</v>
      </c>
      <c r="OV310" s="427">
        <f t="shared" si="1598"/>
        <v>0</v>
      </c>
      <c r="OW310" s="427">
        <f t="shared" si="1598"/>
        <v>0</v>
      </c>
      <c r="OX310" s="427">
        <f t="shared" si="1598"/>
        <v>0</v>
      </c>
      <c r="OY310" s="427">
        <f t="shared" si="1598"/>
        <v>0</v>
      </c>
      <c r="OZ310" s="427">
        <f t="shared" si="1598"/>
        <v>0</v>
      </c>
      <c r="PA310" s="427">
        <f t="shared" si="1598"/>
        <v>0</v>
      </c>
      <c r="PB310" s="427">
        <f t="shared" si="1598"/>
        <v>0</v>
      </c>
      <c r="PC310" s="427">
        <f t="shared" si="1598"/>
        <v>0</v>
      </c>
      <c r="PD310" s="427">
        <f t="shared" si="1598"/>
        <v>0</v>
      </c>
      <c r="PE310" s="427">
        <f t="shared" si="1598"/>
        <v>0</v>
      </c>
      <c r="PF310" s="427">
        <f t="shared" si="1598"/>
        <v>0</v>
      </c>
      <c r="PG310" s="427">
        <f t="shared" si="1598"/>
        <v>0</v>
      </c>
      <c r="PH310" s="427">
        <f t="shared" si="1598"/>
        <v>0</v>
      </c>
      <c r="PI310" s="427">
        <f t="shared" si="1598"/>
        <v>0</v>
      </c>
      <c r="PJ310" s="427">
        <f t="shared" si="1598"/>
        <v>0</v>
      </c>
      <c r="PK310" s="427">
        <f t="shared" si="1598"/>
        <v>0</v>
      </c>
      <c r="PL310" s="427">
        <f t="shared" si="1598"/>
        <v>0</v>
      </c>
      <c r="PM310" s="427">
        <f t="shared" si="1598"/>
        <v>2568711436.7640004</v>
      </c>
      <c r="PP310" s="427">
        <f t="shared" ref="PP310" si="1599">+PP214</f>
        <v>2741154593.0669999</v>
      </c>
      <c r="PQ310" s="427">
        <f>+PQ214</f>
        <v>0</v>
      </c>
      <c r="PR310" s="229"/>
      <c r="PS310" s="229"/>
      <c r="PT310" s="229"/>
      <c r="PU310" s="229"/>
      <c r="PV310" s="229"/>
      <c r="PW310" s="229"/>
      <c r="PX310" s="229"/>
      <c r="PY310" s="229"/>
      <c r="PZ310" s="229"/>
      <c r="QA310" s="229"/>
      <c r="QB310" s="229"/>
      <c r="QC310" s="229"/>
      <c r="QD310" s="229"/>
      <c r="QE310" s="229"/>
      <c r="QF310" s="229"/>
      <c r="QG310" s="229"/>
      <c r="QH310" s="229"/>
      <c r="QI310" s="229"/>
      <c r="QJ310" s="229"/>
      <c r="QK310" s="229"/>
      <c r="QL310" s="229"/>
      <c r="QM310" s="229"/>
      <c r="QN310" s="229"/>
      <c r="QO310" s="229"/>
      <c r="QT310" s="427">
        <f t="shared" ref="QT310" si="1600">+QT214</f>
        <v>2741154593.0669999</v>
      </c>
      <c r="QU310" s="235"/>
      <c r="QV310" s="235"/>
      <c r="QW310" s="427">
        <f>+QW214</f>
        <v>0</v>
      </c>
      <c r="QX310" s="426"/>
      <c r="QY310" s="229"/>
      <c r="QZ310" s="229"/>
      <c r="RA310" s="229"/>
      <c r="RB310" s="229"/>
      <c r="RC310" s="229"/>
      <c r="RD310" s="229"/>
      <c r="RE310" s="229"/>
      <c r="RF310" s="229"/>
      <c r="RG310" s="229"/>
      <c r="RH310" s="229"/>
      <c r="RI310" s="229"/>
      <c r="RJ310" s="229"/>
      <c r="RK310" s="229"/>
      <c r="RL310" s="229"/>
      <c r="RM310" s="229"/>
      <c r="RN310" s="229"/>
      <c r="RO310" s="229"/>
      <c r="RP310" s="229"/>
      <c r="RQ310" s="229"/>
      <c r="RR310" s="229"/>
      <c r="RS310" s="229"/>
      <c r="RT310" s="229"/>
      <c r="RU310" s="229"/>
      <c r="RV310" s="229"/>
    </row>
    <row r="311" spans="1:495" s="223" customFormat="1">
      <c r="A311" s="603">
        <f t="shared" si="1586"/>
        <v>299</v>
      </c>
      <c r="B311" s="428" t="s">
        <v>157</v>
      </c>
      <c r="C311" s="429">
        <f>+C226</f>
        <v>0</v>
      </c>
      <c r="D311" s="426"/>
      <c r="E311" s="229"/>
      <c r="F311" s="229"/>
      <c r="G311" s="229"/>
      <c r="H311" s="229"/>
      <c r="I311" s="229"/>
      <c r="J311" s="229"/>
      <c r="K311" s="229"/>
      <c r="L311" s="229"/>
      <c r="M311" s="229"/>
      <c r="N311" s="229"/>
      <c r="O311" s="229"/>
      <c r="P311" s="229"/>
      <c r="Q311" s="229"/>
      <c r="R311" s="229"/>
      <c r="S311" s="229"/>
      <c r="T311" s="229"/>
      <c r="U311" s="229"/>
      <c r="V311" s="229"/>
      <c r="W311" s="229"/>
      <c r="X311" s="229"/>
      <c r="AJ311" s="430">
        <f>+AJ226</f>
        <v>0</v>
      </c>
      <c r="AK311" s="426"/>
      <c r="AL311" s="229"/>
      <c r="AM311" s="229"/>
      <c r="AN311" s="229"/>
      <c r="AO311" s="229"/>
      <c r="AP311" s="229"/>
      <c r="AQ311" s="229"/>
      <c r="AR311" s="229"/>
      <c r="AS311" s="229"/>
      <c r="AT311" s="229"/>
      <c r="AU311" s="229"/>
      <c r="AV311" s="229"/>
      <c r="AW311" s="229"/>
      <c r="AX311" s="229"/>
      <c r="AY311" s="229"/>
      <c r="AZ311" s="229"/>
      <c r="BA311" s="229"/>
      <c r="BB311" s="229"/>
      <c r="BC311" s="229"/>
      <c r="BD311" s="229"/>
      <c r="BE311" s="229"/>
      <c r="BF311" s="229"/>
      <c r="BG311" s="229"/>
      <c r="BH311" s="229"/>
      <c r="BI311" s="229"/>
      <c r="BQ311" s="430">
        <f>+BQ226</f>
        <v>0</v>
      </c>
      <c r="BR311" s="426"/>
      <c r="BS311" s="229"/>
      <c r="BT311" s="229"/>
      <c r="BU311" s="229"/>
      <c r="BV311" s="229"/>
      <c r="BW311" s="229"/>
      <c r="BX311" s="229"/>
      <c r="BY311" s="229"/>
      <c r="BZ311" s="229"/>
      <c r="CA311" s="229"/>
      <c r="CB311" s="229"/>
      <c r="CC311" s="229"/>
      <c r="CD311" s="229"/>
      <c r="CE311" s="229"/>
      <c r="CF311" s="229"/>
      <c r="CG311" s="229"/>
      <c r="CH311" s="229"/>
      <c r="CI311" s="229"/>
      <c r="CJ311" s="229"/>
      <c r="CK311" s="229"/>
      <c r="CL311" s="229"/>
      <c r="CM311" s="229"/>
      <c r="CN311" s="229"/>
      <c r="CO311" s="229"/>
      <c r="CP311" s="229"/>
      <c r="CX311" s="430">
        <f>+CX226</f>
        <v>0</v>
      </c>
      <c r="CY311" s="426"/>
      <c r="CZ311" s="229"/>
      <c r="DA311" s="229"/>
      <c r="DB311" s="229"/>
      <c r="DC311" s="229"/>
      <c r="DD311" s="229"/>
      <c r="DE311" s="229"/>
      <c r="DF311" s="229"/>
      <c r="DG311" s="229"/>
      <c r="DH311" s="229"/>
      <c r="DI311" s="229"/>
      <c r="DJ311" s="229"/>
      <c r="DK311" s="229"/>
      <c r="DL311" s="229"/>
      <c r="DM311" s="229"/>
      <c r="DN311" s="229"/>
      <c r="DO311" s="229"/>
      <c r="DP311" s="229"/>
      <c r="DQ311" s="229"/>
      <c r="DR311" s="229"/>
      <c r="DS311" s="229"/>
      <c r="DT311" s="229"/>
      <c r="DU311" s="229"/>
      <c r="DV311" s="229"/>
      <c r="DW311" s="229"/>
      <c r="EE311" s="430">
        <f>+EE226</f>
        <v>0</v>
      </c>
      <c r="EF311" s="426"/>
      <c r="EG311" s="229"/>
      <c r="EH311" s="229"/>
      <c r="EI311" s="229"/>
      <c r="EJ311" s="229"/>
      <c r="EK311" s="229"/>
      <c r="EL311" s="229"/>
      <c r="EM311" s="229"/>
      <c r="EN311" s="229"/>
      <c r="EO311" s="229"/>
      <c r="EP311" s="229"/>
      <c r="EQ311" s="229"/>
      <c r="ER311" s="229"/>
      <c r="ES311" s="229"/>
      <c r="ET311" s="229"/>
      <c r="EU311" s="229"/>
      <c r="EV311" s="229"/>
      <c r="EW311" s="229"/>
      <c r="EX311" s="229"/>
      <c r="EY311" s="229"/>
      <c r="EZ311" s="229"/>
      <c r="FA311" s="229"/>
      <c r="FB311" s="229"/>
      <c r="FC311" s="229"/>
      <c r="FD311" s="229"/>
      <c r="FL311" s="430">
        <f>+FL226</f>
        <v>0</v>
      </c>
      <c r="FM311" s="426"/>
      <c r="FN311" s="229"/>
      <c r="FO311" s="229"/>
      <c r="FP311" s="229"/>
      <c r="FQ311" s="229"/>
      <c r="FR311" s="229"/>
      <c r="FS311" s="229"/>
      <c r="FT311" s="229"/>
      <c r="FU311" s="229"/>
      <c r="FV311" s="229"/>
      <c r="FW311" s="229"/>
      <c r="FX311" s="229"/>
      <c r="FY311" s="229"/>
      <c r="FZ311" s="229"/>
      <c r="GA311" s="229"/>
      <c r="GB311" s="229"/>
      <c r="GC311" s="229"/>
      <c r="GD311" s="229"/>
      <c r="GE311" s="229"/>
      <c r="GF311" s="229"/>
      <c r="GG311" s="229"/>
      <c r="GH311" s="229"/>
      <c r="GI311" s="229"/>
      <c r="GJ311" s="229"/>
      <c r="GK311" s="229"/>
      <c r="GS311" s="430"/>
      <c r="GT311" s="426"/>
      <c r="GU311" s="430"/>
      <c r="GV311" s="430"/>
      <c r="GW311" s="229"/>
      <c r="GX311" s="229"/>
      <c r="GY311" s="229"/>
      <c r="GZ311" s="229"/>
      <c r="HA311" s="229"/>
      <c r="HB311" s="229"/>
      <c r="HC311" s="229"/>
      <c r="HD311" s="229"/>
      <c r="HE311" s="229"/>
      <c r="HF311" s="229"/>
      <c r="HG311" s="229"/>
      <c r="HH311" s="229"/>
      <c r="HI311" s="229"/>
      <c r="HJ311" s="229"/>
      <c r="HK311" s="229"/>
      <c r="HL311" s="229"/>
      <c r="HM311" s="229"/>
      <c r="HN311" s="229"/>
      <c r="HO311" s="229"/>
      <c r="HP311" s="229"/>
      <c r="HQ311" s="229"/>
      <c r="HR311" s="229"/>
      <c r="HZ311" s="430">
        <f t="shared" ref="HZ311:JC311" si="1601">HZ223</f>
        <v>-264211784</v>
      </c>
      <c r="IA311" s="430">
        <f t="shared" si="1601"/>
        <v>-261283799</v>
      </c>
      <c r="IB311" s="430">
        <f t="shared" si="1601"/>
        <v>0</v>
      </c>
      <c r="IC311" s="430">
        <f t="shared" si="1601"/>
        <v>-261283799</v>
      </c>
      <c r="ID311" s="430">
        <f t="shared" si="1601"/>
        <v>0</v>
      </c>
      <c r="IE311" s="430">
        <f t="shared" si="1601"/>
        <v>-261283799</v>
      </c>
      <c r="IF311" s="430">
        <f t="shared" si="1601"/>
        <v>0</v>
      </c>
      <c r="IG311" s="430">
        <f t="shared" si="1601"/>
        <v>0</v>
      </c>
      <c r="IH311" s="430">
        <f t="shared" si="1601"/>
        <v>0</v>
      </c>
      <c r="II311" s="430">
        <f t="shared" si="1601"/>
        <v>-239427703</v>
      </c>
      <c r="IJ311" s="430">
        <f t="shared" si="1601"/>
        <v>0</v>
      </c>
      <c r="IK311" s="430">
        <f t="shared" si="1601"/>
        <v>0</v>
      </c>
      <c r="IL311" s="430">
        <f t="shared" si="1601"/>
        <v>0</v>
      </c>
      <c r="IM311" s="430">
        <f t="shared" si="1601"/>
        <v>0</v>
      </c>
      <c r="IN311" s="430">
        <f t="shared" si="1601"/>
        <v>-261283799</v>
      </c>
      <c r="IO311" s="430">
        <f t="shared" si="1601"/>
        <v>0</v>
      </c>
      <c r="IP311" s="430">
        <f t="shared" si="1601"/>
        <v>0</v>
      </c>
      <c r="IQ311" s="430">
        <f t="shared" si="1601"/>
        <v>0</v>
      </c>
      <c r="IR311" s="430">
        <f t="shared" si="1601"/>
        <v>0</v>
      </c>
      <c r="IS311" s="430">
        <f t="shared" si="1601"/>
        <v>0</v>
      </c>
      <c r="IT311" s="430">
        <f t="shared" si="1601"/>
        <v>0</v>
      </c>
      <c r="IU311" s="430">
        <f t="shared" si="1601"/>
        <v>0</v>
      </c>
      <c r="IV311" s="430">
        <f t="shared" si="1601"/>
        <v>0</v>
      </c>
      <c r="IW311" s="430">
        <f t="shared" si="1601"/>
        <v>0</v>
      </c>
      <c r="IX311" s="430">
        <f t="shared" si="1601"/>
        <v>0</v>
      </c>
      <c r="IY311" s="430">
        <f t="shared" si="1601"/>
        <v>0</v>
      </c>
      <c r="IZ311" s="430">
        <f t="shared" si="1601"/>
        <v>0</v>
      </c>
      <c r="JA311" s="430">
        <f t="shared" si="1601"/>
        <v>0</v>
      </c>
      <c r="JB311" s="430">
        <f t="shared" si="1601"/>
        <v>0</v>
      </c>
      <c r="JC311" s="430">
        <f t="shared" si="1601"/>
        <v>0</v>
      </c>
      <c r="JD311" s="367">
        <f>IC311</f>
        <v>-261283799</v>
      </c>
      <c r="JE311" s="234"/>
      <c r="JF311" s="250"/>
      <c r="JG311" s="430">
        <f>JG223</f>
        <v>-20747843</v>
      </c>
      <c r="JH311" s="430">
        <f t="shared" ref="JH311:KK311" si="1602">JH223</f>
        <v>-22376432</v>
      </c>
      <c r="JI311" s="430">
        <f t="shared" si="1602"/>
        <v>0</v>
      </c>
      <c r="JJ311" s="430">
        <f>JL311</f>
        <v>-20115212</v>
      </c>
      <c r="JK311" s="430">
        <f t="shared" si="1602"/>
        <v>0</v>
      </c>
      <c r="JL311" s="430">
        <f t="shared" si="1602"/>
        <v>-20115212</v>
      </c>
      <c r="JM311" s="430">
        <f t="shared" si="1602"/>
        <v>0</v>
      </c>
      <c r="JN311" s="430">
        <f t="shared" si="1602"/>
        <v>0</v>
      </c>
      <c r="JO311" s="430">
        <f t="shared" si="1602"/>
        <v>0</v>
      </c>
      <c r="JP311" s="430">
        <f t="shared" si="1602"/>
        <v>0</v>
      </c>
      <c r="JQ311" s="430">
        <f t="shared" si="1602"/>
        <v>0</v>
      </c>
      <c r="JR311" s="430">
        <f t="shared" si="1602"/>
        <v>0</v>
      </c>
      <c r="JS311" s="430">
        <f t="shared" si="1602"/>
        <v>0</v>
      </c>
      <c r="JT311" s="430">
        <f t="shared" si="1602"/>
        <v>0</v>
      </c>
      <c r="JU311" s="430">
        <f t="shared" si="1602"/>
        <v>0</v>
      </c>
      <c r="JV311" s="430">
        <f t="shared" si="1602"/>
        <v>0</v>
      </c>
      <c r="JW311" s="430">
        <f t="shared" si="1602"/>
        <v>0</v>
      </c>
      <c r="JX311" s="430">
        <f t="shared" si="1602"/>
        <v>0</v>
      </c>
      <c r="JY311" s="430">
        <f t="shared" si="1602"/>
        <v>0</v>
      </c>
      <c r="JZ311" s="430">
        <f t="shared" si="1602"/>
        <v>0</v>
      </c>
      <c r="KA311" s="430">
        <f t="shared" si="1602"/>
        <v>0</v>
      </c>
      <c r="KB311" s="430">
        <f t="shared" si="1602"/>
        <v>0</v>
      </c>
      <c r="KC311" s="430">
        <f t="shared" si="1602"/>
        <v>0</v>
      </c>
      <c r="KD311" s="430">
        <f t="shared" si="1602"/>
        <v>0</v>
      </c>
      <c r="KE311" s="430">
        <f t="shared" si="1602"/>
        <v>0</v>
      </c>
      <c r="KF311" s="430">
        <f t="shared" si="1602"/>
        <v>0</v>
      </c>
      <c r="KG311" s="430">
        <f t="shared" si="1602"/>
        <v>0</v>
      </c>
      <c r="KH311" s="430">
        <f t="shared" si="1602"/>
        <v>0</v>
      </c>
      <c r="KI311" s="430">
        <f t="shared" si="1602"/>
        <v>0</v>
      </c>
      <c r="KJ311" s="430">
        <f t="shared" si="1602"/>
        <v>0</v>
      </c>
      <c r="KK311" s="430">
        <f t="shared" si="1602"/>
        <v>-22376432</v>
      </c>
      <c r="KL311" s="234"/>
      <c r="KN311" s="430">
        <f t="shared" ref="KN311:MW311" si="1603">KN223</f>
        <v>-73807856</v>
      </c>
      <c r="KO311" s="430">
        <f t="shared" si="1603"/>
        <v>-75377820</v>
      </c>
      <c r="KP311" s="430">
        <f t="shared" si="1603"/>
        <v>0</v>
      </c>
      <c r="KQ311" s="430">
        <f t="shared" si="1603"/>
        <v>-73322871</v>
      </c>
      <c r="KR311" s="430">
        <f t="shared" si="1603"/>
        <v>0</v>
      </c>
      <c r="KS311" s="430">
        <f t="shared" si="1603"/>
        <v>-73805608</v>
      </c>
      <c r="KT311" s="430">
        <f t="shared" si="1603"/>
        <v>0</v>
      </c>
      <c r="KU311" s="430">
        <f t="shared" si="1603"/>
        <v>0</v>
      </c>
      <c r="KV311" s="430">
        <f t="shared" si="1603"/>
        <v>0</v>
      </c>
      <c r="KW311" s="430">
        <f t="shared" si="1603"/>
        <v>0</v>
      </c>
      <c r="KX311" s="430">
        <f t="shared" si="1603"/>
        <v>0</v>
      </c>
      <c r="KY311" s="430">
        <f t="shared" si="1603"/>
        <v>0</v>
      </c>
      <c r="KZ311" s="430">
        <f t="shared" si="1603"/>
        <v>0</v>
      </c>
      <c r="LA311" s="430">
        <f t="shared" si="1603"/>
        <v>0</v>
      </c>
      <c r="LB311" s="430">
        <f t="shared" si="1603"/>
        <v>0</v>
      </c>
      <c r="LC311" s="430">
        <f t="shared" si="1603"/>
        <v>0</v>
      </c>
      <c r="LD311" s="430">
        <f t="shared" si="1603"/>
        <v>0</v>
      </c>
      <c r="LE311" s="430">
        <f t="shared" si="1603"/>
        <v>0</v>
      </c>
      <c r="LF311" s="430">
        <f t="shared" si="1603"/>
        <v>0</v>
      </c>
      <c r="LG311" s="430">
        <f t="shared" si="1603"/>
        <v>0</v>
      </c>
      <c r="LH311" s="430">
        <f t="shared" si="1603"/>
        <v>0</v>
      </c>
      <c r="LI311" s="430">
        <f t="shared" si="1603"/>
        <v>0</v>
      </c>
      <c r="LJ311" s="430">
        <f t="shared" si="1603"/>
        <v>0</v>
      </c>
      <c r="LK311" s="430">
        <f t="shared" si="1603"/>
        <v>0</v>
      </c>
      <c r="LL311" s="430">
        <f t="shared" si="1603"/>
        <v>0</v>
      </c>
      <c r="LM311" s="430">
        <f t="shared" si="1603"/>
        <v>0</v>
      </c>
      <c r="LN311" s="430">
        <f t="shared" si="1603"/>
        <v>0</v>
      </c>
      <c r="LO311" s="430">
        <f t="shared" si="1603"/>
        <v>0</v>
      </c>
      <c r="LP311" s="430">
        <f t="shared" si="1603"/>
        <v>0</v>
      </c>
      <c r="LQ311" s="430">
        <f t="shared" si="1603"/>
        <v>0</v>
      </c>
      <c r="LR311" s="430">
        <f t="shared" si="1603"/>
        <v>-75377820</v>
      </c>
      <c r="LU311" s="430">
        <f t="shared" si="1603"/>
        <v>-154586844</v>
      </c>
      <c r="LV311" s="430">
        <f t="shared" si="1603"/>
        <v>-162970924</v>
      </c>
      <c r="LW311" s="430">
        <f t="shared" si="1603"/>
        <v>0</v>
      </c>
      <c r="LX311" s="430">
        <f t="shared" si="1603"/>
        <v>-154392084</v>
      </c>
      <c r="LY311" s="430">
        <f t="shared" si="1603"/>
        <v>0</v>
      </c>
      <c r="LZ311" s="430">
        <f t="shared" si="1603"/>
        <v>-154392084</v>
      </c>
      <c r="MA311" s="430">
        <f t="shared" si="1603"/>
        <v>0</v>
      </c>
      <c r="MB311" s="430">
        <f t="shared" si="1603"/>
        <v>0</v>
      </c>
      <c r="MC311" s="430">
        <f t="shared" si="1603"/>
        <v>0</v>
      </c>
      <c r="MD311" s="430">
        <f t="shared" si="1603"/>
        <v>0</v>
      </c>
      <c r="ME311" s="430">
        <f t="shared" si="1603"/>
        <v>0</v>
      </c>
      <c r="MF311" s="430">
        <f t="shared" si="1603"/>
        <v>0</v>
      </c>
      <c r="MG311" s="430">
        <f t="shared" si="1603"/>
        <v>0</v>
      </c>
      <c r="MH311" s="430">
        <f t="shared" si="1603"/>
        <v>0</v>
      </c>
      <c r="MI311" s="430">
        <f t="shared" si="1603"/>
        <v>0</v>
      </c>
      <c r="MJ311" s="430">
        <f t="shared" si="1603"/>
        <v>0</v>
      </c>
      <c r="MK311" s="430">
        <f t="shared" si="1603"/>
        <v>0</v>
      </c>
      <c r="ML311" s="430">
        <f t="shared" si="1603"/>
        <v>0</v>
      </c>
      <c r="MM311" s="430">
        <f t="shared" si="1603"/>
        <v>0</v>
      </c>
      <c r="MN311" s="430">
        <f t="shared" si="1603"/>
        <v>0</v>
      </c>
      <c r="MO311" s="430">
        <f t="shared" si="1603"/>
        <v>0</v>
      </c>
      <c r="MP311" s="430">
        <f t="shared" si="1603"/>
        <v>0</v>
      </c>
      <c r="MQ311" s="430">
        <f t="shared" si="1603"/>
        <v>0</v>
      </c>
      <c r="MR311" s="430">
        <f t="shared" si="1603"/>
        <v>0</v>
      </c>
      <c r="MS311" s="430">
        <f t="shared" si="1603"/>
        <v>0</v>
      </c>
      <c r="MT311" s="430">
        <f t="shared" si="1603"/>
        <v>0</v>
      </c>
      <c r="MU311" s="430">
        <f t="shared" si="1603"/>
        <v>0</v>
      </c>
      <c r="MV311" s="430">
        <f t="shared" si="1603"/>
        <v>0</v>
      </c>
      <c r="MW311" s="430">
        <f t="shared" si="1603"/>
        <v>0</v>
      </c>
      <c r="MX311" s="430">
        <f t="shared" ref="MX311:OF311" si="1604">MX223</f>
        <v>0</v>
      </c>
      <c r="MY311" s="430">
        <f t="shared" si="1604"/>
        <v>-162970924</v>
      </c>
      <c r="NB311" s="430">
        <f t="shared" si="1604"/>
        <v>-157193298</v>
      </c>
      <c r="NC311" s="430">
        <f t="shared" si="1604"/>
        <v>0</v>
      </c>
      <c r="ND311" s="430">
        <f t="shared" si="1604"/>
        <v>0</v>
      </c>
      <c r="NE311" s="430">
        <f t="shared" si="1604"/>
        <v>-156764784</v>
      </c>
      <c r="NF311" s="430">
        <f t="shared" si="1604"/>
        <v>0</v>
      </c>
      <c r="NG311" s="430">
        <f t="shared" si="1604"/>
        <v>0</v>
      </c>
      <c r="NH311" s="430">
        <f t="shared" si="1604"/>
        <v>0</v>
      </c>
      <c r="NI311" s="430">
        <f t="shared" si="1604"/>
        <v>0</v>
      </c>
      <c r="NJ311" s="430">
        <f t="shared" si="1604"/>
        <v>0</v>
      </c>
      <c r="NK311" s="430">
        <f t="shared" si="1604"/>
        <v>0</v>
      </c>
      <c r="NL311" s="430">
        <f t="shared" si="1604"/>
        <v>0</v>
      </c>
      <c r="NM311" s="430">
        <f t="shared" si="1604"/>
        <v>0</v>
      </c>
      <c r="NN311" s="430">
        <f t="shared" si="1604"/>
        <v>0</v>
      </c>
      <c r="NO311" s="430">
        <f t="shared" si="1604"/>
        <v>0</v>
      </c>
      <c r="NP311" s="430">
        <f t="shared" si="1604"/>
        <v>0</v>
      </c>
      <c r="NQ311" s="430">
        <f t="shared" si="1604"/>
        <v>0</v>
      </c>
      <c r="NR311" s="430">
        <f t="shared" si="1604"/>
        <v>0</v>
      </c>
      <c r="NS311" s="430">
        <f t="shared" si="1604"/>
        <v>0</v>
      </c>
      <c r="NT311" s="430">
        <f t="shared" si="1604"/>
        <v>0</v>
      </c>
      <c r="NU311" s="430">
        <f t="shared" si="1604"/>
        <v>0</v>
      </c>
      <c r="NV311" s="430">
        <f t="shared" si="1604"/>
        <v>0</v>
      </c>
      <c r="NW311" s="430">
        <f t="shared" si="1604"/>
        <v>0</v>
      </c>
      <c r="NX311" s="430">
        <f t="shared" si="1604"/>
        <v>0</v>
      </c>
      <c r="NY311" s="430">
        <f t="shared" si="1604"/>
        <v>0</v>
      </c>
      <c r="NZ311" s="430">
        <f t="shared" si="1604"/>
        <v>0</v>
      </c>
      <c r="OA311" s="430">
        <f t="shared" si="1604"/>
        <v>0</v>
      </c>
      <c r="OB311" s="430">
        <f t="shared" si="1604"/>
        <v>0</v>
      </c>
      <c r="OC311" s="430">
        <f t="shared" si="1604"/>
        <v>0</v>
      </c>
      <c r="OD311" s="430">
        <f t="shared" si="1604"/>
        <v>0</v>
      </c>
      <c r="OE311" s="430">
        <f t="shared" si="1604"/>
        <v>0</v>
      </c>
      <c r="OF311" s="430">
        <f t="shared" si="1604"/>
        <v>-157193298</v>
      </c>
      <c r="OI311" s="430">
        <f t="shared" ref="OI311:OL311" si="1605">OI223</f>
        <v>-210219767</v>
      </c>
      <c r="OJ311" s="430">
        <f t="shared" si="1605"/>
        <v>-219458679</v>
      </c>
      <c r="OK311" s="430">
        <f t="shared" si="1605"/>
        <v>0</v>
      </c>
      <c r="OL311" s="430">
        <f t="shared" si="1605"/>
        <v>-210211636</v>
      </c>
      <c r="OM311" s="430">
        <f t="shared" ref="OM311:PL311" si="1606">OM223</f>
        <v>0</v>
      </c>
      <c r="ON311" s="430">
        <f t="shared" si="1606"/>
        <v>0</v>
      </c>
      <c r="OO311" s="430">
        <f t="shared" si="1606"/>
        <v>0</v>
      </c>
      <c r="OP311" s="430">
        <f t="shared" si="1606"/>
        <v>0</v>
      </c>
      <c r="OQ311" s="430">
        <f t="shared" si="1606"/>
        <v>0</v>
      </c>
      <c r="OR311" s="430">
        <f t="shared" si="1606"/>
        <v>0</v>
      </c>
      <c r="OS311" s="430">
        <f t="shared" si="1606"/>
        <v>0</v>
      </c>
      <c r="OT311" s="430">
        <f t="shared" si="1606"/>
        <v>0</v>
      </c>
      <c r="OU311" s="430">
        <f t="shared" si="1606"/>
        <v>0</v>
      </c>
      <c r="OV311" s="430">
        <f t="shared" si="1606"/>
        <v>0</v>
      </c>
      <c r="OW311" s="430">
        <f t="shared" si="1606"/>
        <v>0</v>
      </c>
      <c r="OX311" s="430">
        <f t="shared" si="1606"/>
        <v>0</v>
      </c>
      <c r="OY311" s="430">
        <f t="shared" si="1606"/>
        <v>0</v>
      </c>
      <c r="OZ311" s="430">
        <f t="shared" si="1606"/>
        <v>0</v>
      </c>
      <c r="PA311" s="430">
        <f t="shared" si="1606"/>
        <v>0</v>
      </c>
      <c r="PB311" s="430">
        <f t="shared" si="1606"/>
        <v>0</v>
      </c>
      <c r="PC311" s="430">
        <f t="shared" si="1606"/>
        <v>0</v>
      </c>
      <c r="PD311" s="430">
        <f t="shared" si="1606"/>
        <v>0</v>
      </c>
      <c r="PE311" s="430">
        <f t="shared" si="1606"/>
        <v>0</v>
      </c>
      <c r="PF311" s="430">
        <f t="shared" si="1606"/>
        <v>0</v>
      </c>
      <c r="PG311" s="430">
        <f t="shared" si="1606"/>
        <v>0</v>
      </c>
      <c r="PH311" s="430">
        <f t="shared" si="1606"/>
        <v>0</v>
      </c>
      <c r="PI311" s="430">
        <f t="shared" si="1606"/>
        <v>0</v>
      </c>
      <c r="PJ311" s="430">
        <f t="shared" si="1606"/>
        <v>0</v>
      </c>
      <c r="PK311" s="430">
        <f t="shared" si="1606"/>
        <v>0</v>
      </c>
      <c r="PL311" s="430">
        <f t="shared" si="1606"/>
        <v>0</v>
      </c>
      <c r="PM311" s="430">
        <f>OL311</f>
        <v>-210211636</v>
      </c>
      <c r="PP311" s="430">
        <f>PP223</f>
        <v>-242639878</v>
      </c>
      <c r="PQ311" s="430">
        <f>PQ223</f>
        <v>0</v>
      </c>
      <c r="PR311" s="229"/>
      <c r="PS311" s="229"/>
      <c r="PT311" s="229"/>
      <c r="PU311" s="229"/>
      <c r="PV311" s="229"/>
      <c r="PW311" s="229"/>
      <c r="PX311" s="229"/>
      <c r="PY311" s="229"/>
      <c r="PZ311" s="229"/>
      <c r="QA311" s="229"/>
      <c r="QB311" s="229"/>
      <c r="QC311" s="229"/>
      <c r="QD311" s="229"/>
      <c r="QE311" s="229"/>
      <c r="QF311" s="229"/>
      <c r="QG311" s="229"/>
      <c r="QH311" s="229"/>
      <c r="QI311" s="229"/>
      <c r="QJ311" s="229"/>
      <c r="QK311" s="229"/>
      <c r="QL311" s="229"/>
      <c r="QM311" s="229"/>
      <c r="QN311" s="229"/>
      <c r="QO311" s="229"/>
      <c r="QT311" s="430">
        <f>QT223</f>
        <v>-242639878</v>
      </c>
      <c r="QU311" s="235"/>
      <c r="QV311" s="235"/>
      <c r="QW311" s="430">
        <f>+QW226</f>
        <v>0</v>
      </c>
      <c r="QX311" s="426"/>
      <c r="QY311" s="229"/>
      <c r="QZ311" s="229"/>
      <c r="RA311" s="229"/>
      <c r="RB311" s="229"/>
      <c r="RC311" s="229"/>
      <c r="RD311" s="229"/>
      <c r="RE311" s="229"/>
      <c r="RF311" s="229"/>
      <c r="RG311" s="229"/>
      <c r="RH311" s="229"/>
      <c r="RI311" s="229"/>
      <c r="RJ311" s="229"/>
      <c r="RK311" s="229"/>
      <c r="RL311" s="229"/>
      <c r="RM311" s="229"/>
      <c r="RN311" s="229"/>
      <c r="RO311" s="229"/>
      <c r="RP311" s="229"/>
      <c r="RQ311" s="229"/>
      <c r="RR311" s="229"/>
      <c r="RS311" s="229"/>
      <c r="RT311" s="229"/>
      <c r="RU311" s="229"/>
      <c r="RV311" s="229"/>
    </row>
    <row r="312" spans="1:495">
      <c r="A312" s="603">
        <f t="shared" si="1586"/>
        <v>300</v>
      </c>
      <c r="B312" s="428" t="s">
        <v>158</v>
      </c>
      <c r="C312" s="429">
        <f>+C310-C311</f>
        <v>0</v>
      </c>
      <c r="D312" s="426"/>
      <c r="AJ312" s="430">
        <f>+AJ310-AJ311</f>
        <v>0</v>
      </c>
      <c r="AK312" s="426"/>
      <c r="BQ312" s="430">
        <f>+BQ310-BQ311</f>
        <v>0</v>
      </c>
      <c r="BR312" s="426"/>
      <c r="CX312" s="430">
        <f>+CX310-CX311</f>
        <v>0</v>
      </c>
      <c r="CY312" s="426"/>
      <c r="EE312" s="430">
        <f>+EE310-EE311</f>
        <v>0</v>
      </c>
      <c r="EF312" s="426"/>
      <c r="FL312" s="430">
        <f>+FL310-FL311</f>
        <v>0</v>
      </c>
      <c r="FM312" s="426"/>
      <c r="GS312" s="430"/>
      <c r="GT312" s="426"/>
      <c r="GU312" s="430"/>
      <c r="GV312" s="430"/>
      <c r="HZ312" s="430">
        <f>+HZ310+HZ311</f>
        <v>75574699.597000003</v>
      </c>
      <c r="IA312" s="430">
        <f t="shared" ref="IA312:JC312" si="1607">+IA310+IA311</f>
        <v>78502684.597000003</v>
      </c>
      <c r="IB312" s="430">
        <f t="shared" si="1607"/>
        <v>0</v>
      </c>
      <c r="IC312" s="430">
        <f t="shared" si="1607"/>
        <v>109673486.01700002</v>
      </c>
      <c r="ID312" s="430">
        <f t="shared" si="1607"/>
        <v>0</v>
      </c>
      <c r="IE312" s="430">
        <f t="shared" si="1607"/>
        <v>111336276.81699997</v>
      </c>
      <c r="IF312" s="430">
        <f t="shared" si="1607"/>
        <v>0</v>
      </c>
      <c r="IG312" s="430">
        <f t="shared" si="1607"/>
        <v>0</v>
      </c>
      <c r="IH312" s="430">
        <f t="shared" si="1607"/>
        <v>0</v>
      </c>
      <c r="II312" s="430">
        <f>+II310+II311</f>
        <v>1231617125.066</v>
      </c>
      <c r="IJ312" s="430">
        <f t="shared" si="1607"/>
        <v>0</v>
      </c>
      <c r="IK312" s="430">
        <f t="shared" si="1607"/>
        <v>0</v>
      </c>
      <c r="IL312" s="430">
        <f t="shared" si="1607"/>
        <v>0</v>
      </c>
      <c r="IM312" s="430">
        <f t="shared" si="1607"/>
        <v>0</v>
      </c>
      <c r="IN312" s="430">
        <f t="shared" si="1607"/>
        <v>110082559.06599998</v>
      </c>
      <c r="IO312" s="430">
        <f t="shared" si="1607"/>
        <v>0</v>
      </c>
      <c r="IP312" s="430">
        <f t="shared" si="1607"/>
        <v>0</v>
      </c>
      <c r="IQ312" s="430">
        <f t="shared" si="1607"/>
        <v>0</v>
      </c>
      <c r="IR312" s="430">
        <f t="shared" si="1607"/>
        <v>0</v>
      </c>
      <c r="IS312" s="430">
        <f t="shared" si="1607"/>
        <v>0</v>
      </c>
      <c r="IT312" s="430">
        <f t="shared" si="1607"/>
        <v>0</v>
      </c>
      <c r="IU312" s="430">
        <f t="shared" si="1607"/>
        <v>0</v>
      </c>
      <c r="IV312" s="430">
        <f t="shared" si="1607"/>
        <v>0</v>
      </c>
      <c r="IW312" s="430">
        <f t="shared" si="1607"/>
        <v>0</v>
      </c>
      <c r="IX312" s="430">
        <f t="shared" si="1607"/>
        <v>0</v>
      </c>
      <c r="IY312" s="430">
        <f t="shared" si="1607"/>
        <v>0</v>
      </c>
      <c r="IZ312" s="430">
        <f t="shared" si="1607"/>
        <v>0</v>
      </c>
      <c r="JA312" s="430">
        <f t="shared" si="1607"/>
        <v>0</v>
      </c>
      <c r="JB312" s="430">
        <f t="shared" si="1607"/>
        <v>0</v>
      </c>
      <c r="JC312" s="430">
        <f t="shared" si="1607"/>
        <v>0</v>
      </c>
      <c r="JD312" s="367">
        <f>SUM(JD310:JD311)</f>
        <v>110082559.06599998</v>
      </c>
      <c r="JE312" s="234"/>
      <c r="JG312" s="430">
        <f>SUM(JG310:JG311)</f>
        <v>184538740.18959999</v>
      </c>
      <c r="JH312" s="430">
        <f t="shared" ref="JH312:KK312" si="1608">SUM(JH310:JH311)</f>
        <v>182910151.18959999</v>
      </c>
      <c r="JI312" s="430">
        <f t="shared" si="1608"/>
        <v>0</v>
      </c>
      <c r="JJ312" s="430">
        <f>SUM(JJ310:JJ311)</f>
        <v>252364297.38999999</v>
      </c>
      <c r="JK312" s="430">
        <f t="shared" si="1608"/>
        <v>0</v>
      </c>
      <c r="JL312" s="430">
        <f t="shared" si="1608"/>
        <v>252364295.69050002</v>
      </c>
      <c r="JM312" s="430">
        <f t="shared" si="1608"/>
        <v>0</v>
      </c>
      <c r="JN312" s="430">
        <f t="shared" si="1608"/>
        <v>0</v>
      </c>
      <c r="JO312" s="430">
        <f t="shared" si="1608"/>
        <v>0</v>
      </c>
      <c r="JP312" s="430">
        <f t="shared" si="1608"/>
        <v>0</v>
      </c>
      <c r="JQ312" s="430">
        <f t="shared" si="1608"/>
        <v>0</v>
      </c>
      <c r="JR312" s="430">
        <f t="shared" si="1608"/>
        <v>0</v>
      </c>
      <c r="JS312" s="430">
        <f t="shared" si="1608"/>
        <v>0</v>
      </c>
      <c r="JT312" s="430">
        <f t="shared" si="1608"/>
        <v>0</v>
      </c>
      <c r="JU312" s="430">
        <f t="shared" si="1608"/>
        <v>0</v>
      </c>
      <c r="JV312" s="430">
        <f t="shared" si="1608"/>
        <v>0</v>
      </c>
      <c r="JW312" s="430">
        <f t="shared" si="1608"/>
        <v>0</v>
      </c>
      <c r="JX312" s="430">
        <f t="shared" si="1608"/>
        <v>0</v>
      </c>
      <c r="JY312" s="430">
        <f t="shared" si="1608"/>
        <v>0</v>
      </c>
      <c r="JZ312" s="430">
        <f t="shared" si="1608"/>
        <v>0</v>
      </c>
      <c r="KA312" s="430">
        <f t="shared" si="1608"/>
        <v>0</v>
      </c>
      <c r="KB312" s="430">
        <f t="shared" si="1608"/>
        <v>0</v>
      </c>
      <c r="KC312" s="430">
        <f t="shared" si="1608"/>
        <v>0</v>
      </c>
      <c r="KD312" s="430">
        <f t="shared" si="1608"/>
        <v>0</v>
      </c>
      <c r="KE312" s="430">
        <f t="shared" si="1608"/>
        <v>0</v>
      </c>
      <c r="KF312" s="430">
        <f t="shared" si="1608"/>
        <v>0</v>
      </c>
      <c r="KG312" s="430">
        <f t="shared" si="1608"/>
        <v>0</v>
      </c>
      <c r="KH312" s="430">
        <f t="shared" si="1608"/>
        <v>0</v>
      </c>
      <c r="KI312" s="430">
        <f t="shared" si="1608"/>
        <v>0</v>
      </c>
      <c r="KJ312" s="430">
        <f t="shared" si="1608"/>
        <v>0</v>
      </c>
      <c r="KK312" s="430">
        <f t="shared" si="1608"/>
        <v>250076552.61370003</v>
      </c>
      <c r="KL312" s="234"/>
      <c r="KM312" s="223"/>
      <c r="KN312" s="430">
        <f t="shared" ref="KN312:MW312" si="1609">SUM(KN310:KN311)</f>
        <v>128412447.99175</v>
      </c>
      <c r="KO312" s="430">
        <f t="shared" si="1609"/>
        <v>-27485449.66725</v>
      </c>
      <c r="KP312" s="430">
        <f t="shared" si="1609"/>
        <v>0</v>
      </c>
      <c r="KQ312" s="430">
        <f t="shared" si="1609"/>
        <v>47261108.466749996</v>
      </c>
      <c r="KR312" s="430">
        <f t="shared" si="1609"/>
        <v>0</v>
      </c>
      <c r="KS312" s="430">
        <f t="shared" si="1609"/>
        <v>46778371.466749996</v>
      </c>
      <c r="KT312" s="430">
        <f t="shared" si="1609"/>
        <v>0</v>
      </c>
      <c r="KU312" s="430">
        <f t="shared" si="1609"/>
        <v>0</v>
      </c>
      <c r="KV312" s="430">
        <f t="shared" si="1609"/>
        <v>0</v>
      </c>
      <c r="KW312" s="430">
        <f t="shared" si="1609"/>
        <v>0</v>
      </c>
      <c r="KX312" s="430">
        <f t="shared" si="1609"/>
        <v>0</v>
      </c>
      <c r="KY312" s="430">
        <f t="shared" si="1609"/>
        <v>0</v>
      </c>
      <c r="KZ312" s="430">
        <f t="shared" si="1609"/>
        <v>0</v>
      </c>
      <c r="LA312" s="430">
        <f t="shared" si="1609"/>
        <v>0</v>
      </c>
      <c r="LB312" s="430">
        <f t="shared" si="1609"/>
        <v>0</v>
      </c>
      <c r="LC312" s="430">
        <f t="shared" si="1609"/>
        <v>0</v>
      </c>
      <c r="LD312" s="430">
        <f t="shared" si="1609"/>
        <v>0</v>
      </c>
      <c r="LE312" s="430">
        <f t="shared" si="1609"/>
        <v>0</v>
      </c>
      <c r="LF312" s="430">
        <f t="shared" si="1609"/>
        <v>0</v>
      </c>
      <c r="LG312" s="430">
        <f t="shared" si="1609"/>
        <v>0</v>
      </c>
      <c r="LH312" s="430">
        <f t="shared" si="1609"/>
        <v>0</v>
      </c>
      <c r="LI312" s="430">
        <f t="shared" si="1609"/>
        <v>0</v>
      </c>
      <c r="LJ312" s="430">
        <f t="shared" si="1609"/>
        <v>0</v>
      </c>
      <c r="LK312" s="430">
        <f t="shared" si="1609"/>
        <v>0</v>
      </c>
      <c r="LL312" s="430">
        <f t="shared" si="1609"/>
        <v>0</v>
      </c>
      <c r="LM312" s="430">
        <f t="shared" si="1609"/>
        <v>0</v>
      </c>
      <c r="LN312" s="430">
        <f t="shared" si="1609"/>
        <v>0</v>
      </c>
      <c r="LO312" s="430">
        <f t="shared" si="1609"/>
        <v>0</v>
      </c>
      <c r="LP312" s="430">
        <f t="shared" si="1609"/>
        <v>0</v>
      </c>
      <c r="LQ312" s="430">
        <f t="shared" si="1609"/>
        <v>0</v>
      </c>
      <c r="LR312" s="430">
        <f t="shared" si="1609"/>
        <v>45206159.466749996</v>
      </c>
      <c r="LS312" s="223"/>
      <c r="LT312" s="223"/>
      <c r="LU312" s="430">
        <f t="shared" si="1609"/>
        <v>231805404.45900005</v>
      </c>
      <c r="LV312" s="430">
        <f t="shared" si="1609"/>
        <v>222383084.45899999</v>
      </c>
      <c r="LW312" s="430">
        <f t="shared" si="1609"/>
        <v>0</v>
      </c>
      <c r="LX312" s="430">
        <f t="shared" si="1609"/>
        <v>415725586.69949996</v>
      </c>
      <c r="LY312" s="430">
        <f t="shared" si="1609"/>
        <v>0</v>
      </c>
      <c r="LZ312" s="430">
        <f t="shared" si="1609"/>
        <v>415725586.69949996</v>
      </c>
      <c r="MA312" s="430">
        <f t="shared" si="1609"/>
        <v>0</v>
      </c>
      <c r="MB312" s="430">
        <f t="shared" si="1609"/>
        <v>0</v>
      </c>
      <c r="MC312" s="430">
        <f t="shared" si="1609"/>
        <v>0</v>
      </c>
      <c r="MD312" s="430">
        <f t="shared" si="1609"/>
        <v>0</v>
      </c>
      <c r="ME312" s="430">
        <f t="shared" si="1609"/>
        <v>0</v>
      </c>
      <c r="MF312" s="430">
        <f t="shared" si="1609"/>
        <v>0</v>
      </c>
      <c r="MG312" s="430">
        <f t="shared" si="1609"/>
        <v>0</v>
      </c>
      <c r="MH312" s="430">
        <f t="shared" si="1609"/>
        <v>0</v>
      </c>
      <c r="MI312" s="430">
        <f t="shared" si="1609"/>
        <v>0</v>
      </c>
      <c r="MJ312" s="430">
        <f t="shared" si="1609"/>
        <v>0</v>
      </c>
      <c r="MK312" s="430">
        <f t="shared" si="1609"/>
        <v>0</v>
      </c>
      <c r="ML312" s="430">
        <f t="shared" si="1609"/>
        <v>0</v>
      </c>
      <c r="MM312" s="430">
        <f t="shared" si="1609"/>
        <v>0</v>
      </c>
      <c r="MN312" s="430">
        <f t="shared" si="1609"/>
        <v>0</v>
      </c>
      <c r="MO312" s="430">
        <f t="shared" si="1609"/>
        <v>0</v>
      </c>
      <c r="MP312" s="430">
        <f t="shared" si="1609"/>
        <v>0</v>
      </c>
      <c r="MQ312" s="430">
        <f t="shared" si="1609"/>
        <v>0</v>
      </c>
      <c r="MR312" s="430">
        <f t="shared" si="1609"/>
        <v>0</v>
      </c>
      <c r="MS312" s="430">
        <f t="shared" si="1609"/>
        <v>0</v>
      </c>
      <c r="MT312" s="430">
        <f t="shared" si="1609"/>
        <v>0</v>
      </c>
      <c r="MU312" s="430">
        <f t="shared" si="1609"/>
        <v>0</v>
      </c>
      <c r="MV312" s="430">
        <f t="shared" si="1609"/>
        <v>0</v>
      </c>
      <c r="MW312" s="430">
        <f t="shared" si="1609"/>
        <v>0</v>
      </c>
      <c r="MX312" s="430">
        <f t="shared" ref="MX312:OF312" si="1610">SUM(MX310:MX311)</f>
        <v>0</v>
      </c>
      <c r="MY312" s="430">
        <f t="shared" si="1610"/>
        <v>407146746.69949996</v>
      </c>
      <c r="MZ312" s="223"/>
      <c r="NA312" s="223"/>
      <c r="NB312" s="430">
        <f t="shared" si="1610"/>
        <v>1574079273.5039999</v>
      </c>
      <c r="NC312" s="430">
        <f t="shared" si="1610"/>
        <v>0</v>
      </c>
      <c r="ND312" s="430">
        <f t="shared" si="1610"/>
        <v>0</v>
      </c>
      <c r="NE312" s="430">
        <f t="shared" si="1610"/>
        <v>1665298046.994</v>
      </c>
      <c r="NF312" s="430">
        <f t="shared" si="1610"/>
        <v>0</v>
      </c>
      <c r="NG312" s="430">
        <f t="shared" si="1610"/>
        <v>0</v>
      </c>
      <c r="NH312" s="430">
        <f t="shared" si="1610"/>
        <v>0</v>
      </c>
      <c r="NI312" s="430">
        <f t="shared" si="1610"/>
        <v>0</v>
      </c>
      <c r="NJ312" s="430">
        <f t="shared" si="1610"/>
        <v>0</v>
      </c>
      <c r="NK312" s="430">
        <f t="shared" si="1610"/>
        <v>0</v>
      </c>
      <c r="NL312" s="430">
        <f t="shared" si="1610"/>
        <v>0</v>
      </c>
      <c r="NM312" s="430">
        <f t="shared" si="1610"/>
        <v>0</v>
      </c>
      <c r="NN312" s="430">
        <f t="shared" si="1610"/>
        <v>0</v>
      </c>
      <c r="NO312" s="430">
        <f t="shared" si="1610"/>
        <v>0</v>
      </c>
      <c r="NP312" s="430">
        <f t="shared" si="1610"/>
        <v>0</v>
      </c>
      <c r="NQ312" s="430">
        <f t="shared" si="1610"/>
        <v>0</v>
      </c>
      <c r="NR312" s="430">
        <f t="shared" si="1610"/>
        <v>0</v>
      </c>
      <c r="NS312" s="430">
        <f t="shared" si="1610"/>
        <v>0</v>
      </c>
      <c r="NT312" s="430">
        <f t="shared" si="1610"/>
        <v>0</v>
      </c>
      <c r="NU312" s="430">
        <f t="shared" si="1610"/>
        <v>0</v>
      </c>
      <c r="NV312" s="430">
        <f t="shared" si="1610"/>
        <v>0</v>
      </c>
      <c r="NW312" s="430">
        <f t="shared" si="1610"/>
        <v>0</v>
      </c>
      <c r="NX312" s="430">
        <f t="shared" si="1610"/>
        <v>0</v>
      </c>
      <c r="NY312" s="430">
        <f t="shared" si="1610"/>
        <v>0</v>
      </c>
      <c r="NZ312" s="430">
        <f t="shared" si="1610"/>
        <v>0</v>
      </c>
      <c r="OA312" s="430">
        <f t="shared" si="1610"/>
        <v>0</v>
      </c>
      <c r="OB312" s="430">
        <f t="shared" si="1610"/>
        <v>0</v>
      </c>
      <c r="OC312" s="430">
        <f t="shared" si="1610"/>
        <v>0</v>
      </c>
      <c r="OD312" s="430">
        <f t="shared" si="1610"/>
        <v>0</v>
      </c>
      <c r="OE312" s="430">
        <f t="shared" si="1610"/>
        <v>0</v>
      </c>
      <c r="OF312" s="430">
        <f t="shared" si="1610"/>
        <v>1664869532.994</v>
      </c>
      <c r="OI312" s="430">
        <f t="shared" ref="OI312:OL312" si="1611">SUM(OI310:OI311)</f>
        <v>2025947921.5240002</v>
      </c>
      <c r="OJ312" s="430">
        <f t="shared" si="1611"/>
        <v>2016709009.5240002</v>
      </c>
      <c r="OK312" s="430">
        <f t="shared" si="1611"/>
        <v>0</v>
      </c>
      <c r="OL312" s="430">
        <f t="shared" si="1611"/>
        <v>2358499800.7640004</v>
      </c>
      <c r="OM312" s="430">
        <f t="shared" ref="OM312:PM312" si="1612">SUM(OM310:OM311)</f>
        <v>0</v>
      </c>
      <c r="ON312" s="430">
        <f t="shared" si="1612"/>
        <v>0</v>
      </c>
      <c r="OO312" s="430">
        <f t="shared" si="1612"/>
        <v>0</v>
      </c>
      <c r="OP312" s="430">
        <f t="shared" si="1612"/>
        <v>0</v>
      </c>
      <c r="OQ312" s="430">
        <f t="shared" si="1612"/>
        <v>0</v>
      </c>
      <c r="OR312" s="430">
        <f t="shared" si="1612"/>
        <v>0</v>
      </c>
      <c r="OS312" s="430">
        <f t="shared" si="1612"/>
        <v>0</v>
      </c>
      <c r="OT312" s="430">
        <f t="shared" si="1612"/>
        <v>0</v>
      </c>
      <c r="OU312" s="430">
        <f t="shared" si="1612"/>
        <v>0</v>
      </c>
      <c r="OV312" s="430">
        <f t="shared" si="1612"/>
        <v>0</v>
      </c>
      <c r="OW312" s="430">
        <f t="shared" si="1612"/>
        <v>0</v>
      </c>
      <c r="OX312" s="430">
        <f t="shared" si="1612"/>
        <v>0</v>
      </c>
      <c r="OY312" s="430">
        <f t="shared" si="1612"/>
        <v>0</v>
      </c>
      <c r="OZ312" s="430">
        <f t="shared" si="1612"/>
        <v>0</v>
      </c>
      <c r="PA312" s="430">
        <f t="shared" si="1612"/>
        <v>0</v>
      </c>
      <c r="PB312" s="430">
        <f t="shared" si="1612"/>
        <v>0</v>
      </c>
      <c r="PC312" s="430">
        <f t="shared" si="1612"/>
        <v>0</v>
      </c>
      <c r="PD312" s="430">
        <f t="shared" si="1612"/>
        <v>0</v>
      </c>
      <c r="PE312" s="430">
        <f t="shared" si="1612"/>
        <v>0</v>
      </c>
      <c r="PF312" s="430">
        <f t="shared" si="1612"/>
        <v>0</v>
      </c>
      <c r="PG312" s="430">
        <f t="shared" si="1612"/>
        <v>0</v>
      </c>
      <c r="PH312" s="430">
        <f t="shared" si="1612"/>
        <v>0</v>
      </c>
      <c r="PI312" s="430">
        <f t="shared" si="1612"/>
        <v>0</v>
      </c>
      <c r="PJ312" s="430">
        <f t="shared" si="1612"/>
        <v>0</v>
      </c>
      <c r="PK312" s="430">
        <f t="shared" si="1612"/>
        <v>0</v>
      </c>
      <c r="PL312" s="430">
        <f t="shared" si="1612"/>
        <v>0</v>
      </c>
      <c r="PM312" s="430">
        <f t="shared" si="1612"/>
        <v>2358499800.7640004</v>
      </c>
      <c r="PP312" s="430">
        <f t="shared" ref="PP312" si="1613">SUM(PP310:PP311)</f>
        <v>2498514715.0669999</v>
      </c>
      <c r="PQ312" s="430">
        <f>+PQ310+PQ311</f>
        <v>0</v>
      </c>
      <c r="QT312" s="430">
        <f t="shared" ref="QT312" si="1614">SUM(QT310:QT311)</f>
        <v>2498514715.0669999</v>
      </c>
      <c r="QU312" s="235"/>
      <c r="QV312" s="235"/>
      <c r="QW312" s="430">
        <f>+QW310-QW311</f>
        <v>0</v>
      </c>
      <c r="QX312" s="426"/>
    </row>
    <row r="313" spans="1:495">
      <c r="A313" s="603">
        <f t="shared" si="1586"/>
        <v>301</v>
      </c>
      <c r="B313" s="428" t="s">
        <v>159</v>
      </c>
      <c r="C313" s="430">
        <f>+C217</f>
        <v>0</v>
      </c>
      <c r="D313" s="426"/>
      <c r="AJ313" s="430">
        <f>+AJ217</f>
        <v>0</v>
      </c>
      <c r="AK313" s="426"/>
      <c r="BQ313" s="430">
        <f>+BQ217</f>
        <v>0</v>
      </c>
      <c r="BR313" s="426"/>
      <c r="CX313" s="430">
        <f>+CX217</f>
        <v>0</v>
      </c>
      <c r="CY313" s="426"/>
      <c r="EE313" s="430">
        <f>+EE217</f>
        <v>0</v>
      </c>
      <c r="EF313" s="426"/>
      <c r="FL313" s="430">
        <f>+FL217</f>
        <v>0</v>
      </c>
      <c r="FM313" s="426"/>
      <c r="GS313" s="430"/>
      <c r="GT313" s="426"/>
      <c r="GU313" s="430"/>
      <c r="GV313" s="430"/>
      <c r="HZ313" s="430">
        <f t="shared" ref="HZ313:IH313" si="1615">HZ217</f>
        <v>-93000000</v>
      </c>
      <c r="IA313" s="430">
        <f t="shared" si="1615"/>
        <v>-93000000</v>
      </c>
      <c r="IB313" s="430">
        <f t="shared" si="1615"/>
        <v>0</v>
      </c>
      <c r="IC313" s="430">
        <f t="shared" si="1615"/>
        <v>-93000000</v>
      </c>
      <c r="ID313" s="430">
        <f t="shared" si="1615"/>
        <v>0</v>
      </c>
      <c r="IE313" s="430">
        <f t="shared" si="1615"/>
        <v>-93000000</v>
      </c>
      <c r="IF313" s="430">
        <f t="shared" si="1615"/>
        <v>0</v>
      </c>
      <c r="IG313" s="430">
        <f t="shared" si="1615"/>
        <v>0</v>
      </c>
      <c r="IH313" s="430">
        <f t="shared" si="1615"/>
        <v>0</v>
      </c>
      <c r="II313" s="430">
        <f>II217</f>
        <v>-93000000</v>
      </c>
      <c r="IJ313" s="430">
        <f t="shared" ref="IJ313:JD313" si="1616">IJ217</f>
        <v>0</v>
      </c>
      <c r="IK313" s="430">
        <f t="shared" si="1616"/>
        <v>0</v>
      </c>
      <c r="IL313" s="430">
        <f t="shared" si="1616"/>
        <v>0</v>
      </c>
      <c r="IM313" s="430">
        <f t="shared" si="1616"/>
        <v>0</v>
      </c>
      <c r="IN313" s="430">
        <f t="shared" si="1616"/>
        <v>-93000000</v>
      </c>
      <c r="IO313" s="430">
        <f t="shared" si="1616"/>
        <v>0</v>
      </c>
      <c r="IP313" s="430">
        <f t="shared" si="1616"/>
        <v>0</v>
      </c>
      <c r="IQ313" s="430">
        <f t="shared" si="1616"/>
        <v>0</v>
      </c>
      <c r="IR313" s="430">
        <f t="shared" si="1616"/>
        <v>0</v>
      </c>
      <c r="IS313" s="430">
        <f t="shared" si="1616"/>
        <v>0</v>
      </c>
      <c r="IT313" s="430">
        <f t="shared" si="1616"/>
        <v>0</v>
      </c>
      <c r="IU313" s="430">
        <f t="shared" si="1616"/>
        <v>0</v>
      </c>
      <c r="IV313" s="430">
        <f t="shared" si="1616"/>
        <v>0</v>
      </c>
      <c r="IW313" s="430">
        <f t="shared" si="1616"/>
        <v>0</v>
      </c>
      <c r="IX313" s="430">
        <f t="shared" si="1616"/>
        <v>0</v>
      </c>
      <c r="IY313" s="430">
        <f t="shared" si="1616"/>
        <v>0</v>
      </c>
      <c r="IZ313" s="430">
        <f t="shared" si="1616"/>
        <v>0</v>
      </c>
      <c r="JA313" s="430">
        <f t="shared" si="1616"/>
        <v>0</v>
      </c>
      <c r="JB313" s="430">
        <f t="shared" si="1616"/>
        <v>0</v>
      </c>
      <c r="JC313" s="430">
        <f t="shared" si="1616"/>
        <v>0</v>
      </c>
      <c r="JD313" s="367">
        <f t="shared" si="1616"/>
        <v>-93000000</v>
      </c>
      <c r="JE313" s="234"/>
      <c r="JG313" s="430">
        <f>JG217</f>
        <v>-33000000</v>
      </c>
      <c r="JH313" s="430">
        <f t="shared" ref="JH313:KK313" si="1617">JH217</f>
        <v>-33000000</v>
      </c>
      <c r="JI313" s="430">
        <f t="shared" si="1617"/>
        <v>0</v>
      </c>
      <c r="JJ313" s="430">
        <f t="shared" si="1617"/>
        <v>-33000000</v>
      </c>
      <c r="JK313" s="430">
        <f t="shared" si="1617"/>
        <v>0</v>
      </c>
      <c r="JL313" s="430">
        <f t="shared" si="1617"/>
        <v>-33000000</v>
      </c>
      <c r="JM313" s="430">
        <f t="shared" si="1617"/>
        <v>0</v>
      </c>
      <c r="JN313" s="430">
        <f t="shared" si="1617"/>
        <v>0</v>
      </c>
      <c r="JO313" s="430">
        <f t="shared" si="1617"/>
        <v>0</v>
      </c>
      <c r="JP313" s="430">
        <f t="shared" si="1617"/>
        <v>0</v>
      </c>
      <c r="JQ313" s="430">
        <f t="shared" si="1617"/>
        <v>0</v>
      </c>
      <c r="JR313" s="430">
        <f t="shared" si="1617"/>
        <v>0</v>
      </c>
      <c r="JS313" s="430">
        <f t="shared" si="1617"/>
        <v>0</v>
      </c>
      <c r="JT313" s="430">
        <f t="shared" si="1617"/>
        <v>0</v>
      </c>
      <c r="JU313" s="430">
        <f t="shared" si="1617"/>
        <v>0</v>
      </c>
      <c r="JV313" s="430">
        <f t="shared" si="1617"/>
        <v>0</v>
      </c>
      <c r="JW313" s="430">
        <f t="shared" si="1617"/>
        <v>0</v>
      </c>
      <c r="JX313" s="430">
        <f t="shared" si="1617"/>
        <v>0</v>
      </c>
      <c r="JY313" s="430">
        <f t="shared" si="1617"/>
        <v>0</v>
      </c>
      <c r="JZ313" s="430">
        <f t="shared" si="1617"/>
        <v>0</v>
      </c>
      <c r="KA313" s="430">
        <f t="shared" si="1617"/>
        <v>0</v>
      </c>
      <c r="KB313" s="430">
        <f t="shared" si="1617"/>
        <v>0</v>
      </c>
      <c r="KC313" s="430">
        <f t="shared" si="1617"/>
        <v>0</v>
      </c>
      <c r="KD313" s="430">
        <f t="shared" si="1617"/>
        <v>0</v>
      </c>
      <c r="KE313" s="430">
        <f t="shared" si="1617"/>
        <v>0</v>
      </c>
      <c r="KF313" s="430">
        <f t="shared" si="1617"/>
        <v>0</v>
      </c>
      <c r="KG313" s="430">
        <f t="shared" si="1617"/>
        <v>0</v>
      </c>
      <c r="KH313" s="430">
        <f t="shared" si="1617"/>
        <v>0</v>
      </c>
      <c r="KI313" s="430">
        <f t="shared" si="1617"/>
        <v>0</v>
      </c>
      <c r="KJ313" s="430">
        <f t="shared" si="1617"/>
        <v>0</v>
      </c>
      <c r="KK313" s="430">
        <f t="shared" si="1617"/>
        <v>-33000000</v>
      </c>
      <c r="KL313" s="234"/>
      <c r="KM313" s="223"/>
      <c r="KN313" s="430">
        <f t="shared" ref="KN313:MW313" si="1618">KN217</f>
        <v>-156100000</v>
      </c>
      <c r="KO313" s="430">
        <f t="shared" si="1618"/>
        <v>-156100000</v>
      </c>
      <c r="KP313" s="430">
        <f t="shared" si="1618"/>
        <v>0</v>
      </c>
      <c r="KQ313" s="430">
        <f t="shared" si="1618"/>
        <v>-86100000</v>
      </c>
      <c r="KR313" s="430">
        <f t="shared" si="1618"/>
        <v>0</v>
      </c>
      <c r="KS313" s="430">
        <f t="shared" si="1618"/>
        <v>-156100000</v>
      </c>
      <c r="KT313" s="430">
        <f t="shared" si="1618"/>
        <v>0</v>
      </c>
      <c r="KU313" s="430">
        <f t="shared" si="1618"/>
        <v>0</v>
      </c>
      <c r="KV313" s="430">
        <f t="shared" si="1618"/>
        <v>0</v>
      </c>
      <c r="KW313" s="430">
        <f t="shared" si="1618"/>
        <v>0</v>
      </c>
      <c r="KX313" s="430">
        <f t="shared" si="1618"/>
        <v>0</v>
      </c>
      <c r="KY313" s="430">
        <f t="shared" si="1618"/>
        <v>0</v>
      </c>
      <c r="KZ313" s="430">
        <f t="shared" si="1618"/>
        <v>0</v>
      </c>
      <c r="LA313" s="430">
        <f t="shared" si="1618"/>
        <v>0</v>
      </c>
      <c r="LB313" s="430">
        <f t="shared" si="1618"/>
        <v>0</v>
      </c>
      <c r="LC313" s="430">
        <f t="shared" si="1618"/>
        <v>0</v>
      </c>
      <c r="LD313" s="430">
        <f t="shared" si="1618"/>
        <v>0</v>
      </c>
      <c r="LE313" s="430">
        <f t="shared" si="1618"/>
        <v>0</v>
      </c>
      <c r="LF313" s="430">
        <f t="shared" si="1618"/>
        <v>0</v>
      </c>
      <c r="LG313" s="430">
        <f t="shared" si="1618"/>
        <v>0</v>
      </c>
      <c r="LH313" s="430">
        <f t="shared" si="1618"/>
        <v>0</v>
      </c>
      <c r="LI313" s="430">
        <f t="shared" si="1618"/>
        <v>0</v>
      </c>
      <c r="LJ313" s="430">
        <f t="shared" si="1618"/>
        <v>0</v>
      </c>
      <c r="LK313" s="430">
        <f t="shared" si="1618"/>
        <v>0</v>
      </c>
      <c r="LL313" s="430">
        <f t="shared" si="1618"/>
        <v>0</v>
      </c>
      <c r="LM313" s="430">
        <f t="shared" si="1618"/>
        <v>0</v>
      </c>
      <c r="LN313" s="430">
        <f t="shared" si="1618"/>
        <v>0</v>
      </c>
      <c r="LO313" s="430">
        <f t="shared" si="1618"/>
        <v>0</v>
      </c>
      <c r="LP313" s="430">
        <f t="shared" si="1618"/>
        <v>0</v>
      </c>
      <c r="LQ313" s="430">
        <f t="shared" si="1618"/>
        <v>0</v>
      </c>
      <c r="LR313" s="430">
        <f t="shared" si="1618"/>
        <v>-156100000</v>
      </c>
      <c r="LS313" s="223"/>
      <c r="LT313" s="223"/>
      <c r="LU313" s="430">
        <f t="shared" si="1618"/>
        <v>-242000000</v>
      </c>
      <c r="LV313" s="430">
        <f t="shared" si="1618"/>
        <v>-242000000</v>
      </c>
      <c r="LW313" s="430">
        <f t="shared" si="1618"/>
        <v>0</v>
      </c>
      <c r="LX313" s="430">
        <f t="shared" si="1618"/>
        <v>-242000000</v>
      </c>
      <c r="LY313" s="430">
        <f t="shared" si="1618"/>
        <v>0</v>
      </c>
      <c r="LZ313" s="430">
        <f t="shared" si="1618"/>
        <v>-242000000</v>
      </c>
      <c r="MA313" s="430">
        <f t="shared" si="1618"/>
        <v>0</v>
      </c>
      <c r="MB313" s="430">
        <f t="shared" si="1618"/>
        <v>0</v>
      </c>
      <c r="MC313" s="430">
        <f t="shared" si="1618"/>
        <v>0</v>
      </c>
      <c r="MD313" s="430">
        <f t="shared" si="1618"/>
        <v>0</v>
      </c>
      <c r="ME313" s="430">
        <f t="shared" si="1618"/>
        <v>0</v>
      </c>
      <c r="MF313" s="430">
        <f t="shared" si="1618"/>
        <v>0</v>
      </c>
      <c r="MG313" s="430">
        <f t="shared" si="1618"/>
        <v>0</v>
      </c>
      <c r="MH313" s="430">
        <f t="shared" si="1618"/>
        <v>0</v>
      </c>
      <c r="MI313" s="430">
        <f t="shared" si="1618"/>
        <v>0</v>
      </c>
      <c r="MJ313" s="430">
        <f t="shared" si="1618"/>
        <v>0</v>
      </c>
      <c r="MK313" s="430">
        <f t="shared" si="1618"/>
        <v>0</v>
      </c>
      <c r="ML313" s="430">
        <f t="shared" si="1618"/>
        <v>0</v>
      </c>
      <c r="MM313" s="430">
        <f t="shared" si="1618"/>
        <v>0</v>
      </c>
      <c r="MN313" s="430">
        <f t="shared" si="1618"/>
        <v>0</v>
      </c>
      <c r="MO313" s="430">
        <f t="shared" si="1618"/>
        <v>0</v>
      </c>
      <c r="MP313" s="430">
        <f t="shared" si="1618"/>
        <v>0</v>
      </c>
      <c r="MQ313" s="430">
        <f t="shared" si="1618"/>
        <v>0</v>
      </c>
      <c r="MR313" s="430">
        <f t="shared" si="1618"/>
        <v>0</v>
      </c>
      <c r="MS313" s="430">
        <f t="shared" si="1618"/>
        <v>0</v>
      </c>
      <c r="MT313" s="430">
        <f t="shared" si="1618"/>
        <v>0</v>
      </c>
      <c r="MU313" s="430">
        <f t="shared" si="1618"/>
        <v>0</v>
      </c>
      <c r="MV313" s="430">
        <f t="shared" si="1618"/>
        <v>0</v>
      </c>
      <c r="MW313" s="430">
        <f t="shared" si="1618"/>
        <v>0</v>
      </c>
      <c r="MX313" s="430">
        <f t="shared" ref="MX313:OF313" si="1619">MX217</f>
        <v>0</v>
      </c>
      <c r="MY313" s="430">
        <f t="shared" si="1619"/>
        <v>-242000000</v>
      </c>
      <c r="MZ313" s="223"/>
      <c r="NA313" s="223"/>
      <c r="NB313" s="430">
        <f t="shared" si="1619"/>
        <v>-1610000000</v>
      </c>
      <c r="NC313" s="430">
        <f t="shared" si="1619"/>
        <v>0</v>
      </c>
      <c r="ND313" s="430">
        <f t="shared" si="1619"/>
        <v>0</v>
      </c>
      <c r="NE313" s="430">
        <f t="shared" si="1619"/>
        <v>-1610000000</v>
      </c>
      <c r="NF313" s="430">
        <f t="shared" si="1619"/>
        <v>0</v>
      </c>
      <c r="NG313" s="430">
        <f t="shared" si="1619"/>
        <v>0</v>
      </c>
      <c r="NH313" s="430">
        <f t="shared" si="1619"/>
        <v>0</v>
      </c>
      <c r="NI313" s="430">
        <f t="shared" si="1619"/>
        <v>0</v>
      </c>
      <c r="NJ313" s="430">
        <f t="shared" si="1619"/>
        <v>0</v>
      </c>
      <c r="NK313" s="430">
        <f t="shared" si="1619"/>
        <v>0</v>
      </c>
      <c r="NL313" s="430">
        <f t="shared" si="1619"/>
        <v>0</v>
      </c>
      <c r="NM313" s="430">
        <f t="shared" si="1619"/>
        <v>0</v>
      </c>
      <c r="NN313" s="430">
        <f t="shared" si="1619"/>
        <v>0</v>
      </c>
      <c r="NO313" s="430">
        <f t="shared" si="1619"/>
        <v>0</v>
      </c>
      <c r="NP313" s="430">
        <f t="shared" si="1619"/>
        <v>0</v>
      </c>
      <c r="NQ313" s="430">
        <f t="shared" si="1619"/>
        <v>0</v>
      </c>
      <c r="NR313" s="430">
        <f t="shared" si="1619"/>
        <v>0</v>
      </c>
      <c r="NS313" s="430">
        <f t="shared" si="1619"/>
        <v>0</v>
      </c>
      <c r="NT313" s="430">
        <f t="shared" si="1619"/>
        <v>0</v>
      </c>
      <c r="NU313" s="430">
        <f t="shared" si="1619"/>
        <v>0</v>
      </c>
      <c r="NV313" s="430">
        <f t="shared" si="1619"/>
        <v>0</v>
      </c>
      <c r="NW313" s="430">
        <f t="shared" si="1619"/>
        <v>0</v>
      </c>
      <c r="NX313" s="430">
        <f t="shared" si="1619"/>
        <v>0</v>
      </c>
      <c r="NY313" s="430">
        <f t="shared" si="1619"/>
        <v>0</v>
      </c>
      <c r="NZ313" s="430">
        <f t="shared" si="1619"/>
        <v>0</v>
      </c>
      <c r="OA313" s="430">
        <f t="shared" si="1619"/>
        <v>0</v>
      </c>
      <c r="OB313" s="430">
        <f t="shared" si="1619"/>
        <v>0</v>
      </c>
      <c r="OC313" s="430">
        <f t="shared" si="1619"/>
        <v>0</v>
      </c>
      <c r="OD313" s="430">
        <f t="shared" si="1619"/>
        <v>0</v>
      </c>
      <c r="OE313" s="430">
        <f t="shared" si="1619"/>
        <v>0</v>
      </c>
      <c r="OF313" s="430">
        <f t="shared" si="1619"/>
        <v>-1610000000</v>
      </c>
      <c r="OI313" s="430">
        <f t="shared" ref="OI313:OL313" si="1620">OI217</f>
        <v>-2050000000</v>
      </c>
      <c r="OJ313" s="430">
        <f t="shared" si="1620"/>
        <v>-2050000000</v>
      </c>
      <c r="OK313" s="430">
        <f t="shared" si="1620"/>
        <v>0</v>
      </c>
      <c r="OL313" s="430">
        <f t="shared" si="1620"/>
        <v>-2050000000</v>
      </c>
      <c r="OM313" s="430">
        <f t="shared" ref="OM313:PM313" si="1621">OM217</f>
        <v>0</v>
      </c>
      <c r="ON313" s="430">
        <f t="shared" si="1621"/>
        <v>0</v>
      </c>
      <c r="OO313" s="430">
        <f t="shared" si="1621"/>
        <v>0</v>
      </c>
      <c r="OP313" s="430">
        <f t="shared" si="1621"/>
        <v>0</v>
      </c>
      <c r="OQ313" s="430">
        <f t="shared" si="1621"/>
        <v>0</v>
      </c>
      <c r="OR313" s="430">
        <f t="shared" si="1621"/>
        <v>0</v>
      </c>
      <c r="OS313" s="430">
        <f t="shared" si="1621"/>
        <v>0</v>
      </c>
      <c r="OT313" s="430">
        <f t="shared" si="1621"/>
        <v>0</v>
      </c>
      <c r="OU313" s="430">
        <f t="shared" si="1621"/>
        <v>0</v>
      </c>
      <c r="OV313" s="430">
        <f t="shared" si="1621"/>
        <v>0</v>
      </c>
      <c r="OW313" s="430">
        <f t="shared" si="1621"/>
        <v>0</v>
      </c>
      <c r="OX313" s="430">
        <f t="shared" si="1621"/>
        <v>0</v>
      </c>
      <c r="OY313" s="430">
        <f t="shared" si="1621"/>
        <v>0</v>
      </c>
      <c r="OZ313" s="430">
        <f t="shared" si="1621"/>
        <v>0</v>
      </c>
      <c r="PA313" s="430">
        <f t="shared" si="1621"/>
        <v>0</v>
      </c>
      <c r="PB313" s="430">
        <f t="shared" si="1621"/>
        <v>0</v>
      </c>
      <c r="PC313" s="430">
        <f t="shared" si="1621"/>
        <v>0</v>
      </c>
      <c r="PD313" s="430">
        <f t="shared" si="1621"/>
        <v>0</v>
      </c>
      <c r="PE313" s="430">
        <f t="shared" si="1621"/>
        <v>0</v>
      </c>
      <c r="PF313" s="430">
        <f t="shared" si="1621"/>
        <v>0</v>
      </c>
      <c r="PG313" s="430">
        <f t="shared" si="1621"/>
        <v>0</v>
      </c>
      <c r="PH313" s="430">
        <f t="shared" si="1621"/>
        <v>0</v>
      </c>
      <c r="PI313" s="430">
        <f t="shared" si="1621"/>
        <v>0</v>
      </c>
      <c r="PJ313" s="430">
        <f t="shared" si="1621"/>
        <v>0</v>
      </c>
      <c r="PK313" s="430">
        <f t="shared" si="1621"/>
        <v>0</v>
      </c>
      <c r="PL313" s="430">
        <f t="shared" si="1621"/>
        <v>0</v>
      </c>
      <c r="PM313" s="430">
        <f t="shared" si="1621"/>
        <v>-2050000000</v>
      </c>
      <c r="PP313" s="430">
        <f t="shared" ref="PP313" si="1622">PP217</f>
        <v>-2480000000</v>
      </c>
      <c r="PQ313" s="430">
        <f>-PQ217</f>
        <v>0</v>
      </c>
      <c r="QT313" s="430">
        <f t="shared" ref="QT313" si="1623">QT217</f>
        <v>-2480000000</v>
      </c>
      <c r="QU313" s="235"/>
      <c r="QV313" s="235"/>
      <c r="QW313" s="430">
        <f>+QW217</f>
        <v>0</v>
      </c>
      <c r="QX313" s="426"/>
    </row>
    <row r="314" spans="1:495">
      <c r="A314" s="603">
        <f t="shared" si="1586"/>
        <v>302</v>
      </c>
      <c r="B314" s="428" t="s">
        <v>160</v>
      </c>
      <c r="C314" s="430">
        <f>+C312-C313</f>
        <v>0</v>
      </c>
      <c r="D314" s="426"/>
      <c r="AJ314" s="430">
        <f>+AJ312-AJ313</f>
        <v>0</v>
      </c>
      <c r="AK314" s="426"/>
      <c r="BQ314" s="430">
        <f>+BQ312-BQ313</f>
        <v>0</v>
      </c>
      <c r="BR314" s="426"/>
      <c r="CX314" s="430">
        <f>+CX312-CX313</f>
        <v>0</v>
      </c>
      <c r="CY314" s="426"/>
      <c r="EE314" s="430">
        <f>+EE312-EE313</f>
        <v>0</v>
      </c>
      <c r="EF314" s="426"/>
      <c r="FL314" s="430">
        <f>+FL312-FL313</f>
        <v>0</v>
      </c>
      <c r="FM314" s="426"/>
      <c r="GS314" s="430"/>
      <c r="GT314" s="426"/>
      <c r="GU314" s="430"/>
      <c r="GV314" s="430"/>
      <c r="HZ314" s="430">
        <f>SUM(HZ312:HZ313)</f>
        <v>-17425300.402999997</v>
      </c>
      <c r="IA314" s="430">
        <f t="shared" ref="IA314:JC314" si="1624">SUM(IA312:IA313)</f>
        <v>-14497315.402999997</v>
      </c>
      <c r="IB314" s="430">
        <f t="shared" si="1624"/>
        <v>0</v>
      </c>
      <c r="IC314" s="430">
        <f t="shared" si="1624"/>
        <v>16673486.01700002</v>
      </c>
      <c r="ID314" s="430">
        <f t="shared" si="1624"/>
        <v>0</v>
      </c>
      <c r="IE314" s="430">
        <f>SUM(IE312:IE313)</f>
        <v>18336276.816999972</v>
      </c>
      <c r="IF314" s="430">
        <f t="shared" si="1624"/>
        <v>0</v>
      </c>
      <c r="IG314" s="430">
        <f t="shared" si="1624"/>
        <v>0</v>
      </c>
      <c r="IH314" s="430">
        <f t="shared" si="1624"/>
        <v>0</v>
      </c>
      <c r="II314" s="430">
        <f>SUM(II312:II313)</f>
        <v>1138617125.066</v>
      </c>
      <c r="IJ314" s="430">
        <f t="shared" si="1624"/>
        <v>0</v>
      </c>
      <c r="IK314" s="430">
        <f t="shared" si="1624"/>
        <v>0</v>
      </c>
      <c r="IL314" s="430">
        <f t="shared" si="1624"/>
        <v>0</v>
      </c>
      <c r="IM314" s="430">
        <f t="shared" si="1624"/>
        <v>0</v>
      </c>
      <c r="IN314" s="430">
        <f t="shared" si="1624"/>
        <v>17082559.065999985</v>
      </c>
      <c r="IO314" s="430">
        <f t="shared" si="1624"/>
        <v>0</v>
      </c>
      <c r="IP314" s="430">
        <f t="shared" si="1624"/>
        <v>0</v>
      </c>
      <c r="IQ314" s="430">
        <f t="shared" si="1624"/>
        <v>0</v>
      </c>
      <c r="IR314" s="430">
        <f t="shared" si="1624"/>
        <v>0</v>
      </c>
      <c r="IS314" s="430">
        <f t="shared" si="1624"/>
        <v>0</v>
      </c>
      <c r="IT314" s="430">
        <f t="shared" si="1624"/>
        <v>0</v>
      </c>
      <c r="IU314" s="430">
        <f t="shared" si="1624"/>
        <v>0</v>
      </c>
      <c r="IV314" s="430">
        <f t="shared" si="1624"/>
        <v>0</v>
      </c>
      <c r="IW314" s="430">
        <f t="shared" si="1624"/>
        <v>0</v>
      </c>
      <c r="IX314" s="430">
        <f t="shared" si="1624"/>
        <v>0</v>
      </c>
      <c r="IY314" s="430">
        <f t="shared" si="1624"/>
        <v>0</v>
      </c>
      <c r="IZ314" s="430">
        <f t="shared" si="1624"/>
        <v>0</v>
      </c>
      <c r="JA314" s="430">
        <f t="shared" si="1624"/>
        <v>0</v>
      </c>
      <c r="JB314" s="430">
        <f t="shared" si="1624"/>
        <v>0</v>
      </c>
      <c r="JC314" s="430">
        <f t="shared" si="1624"/>
        <v>0</v>
      </c>
      <c r="JD314" s="367">
        <f>SUM(JD312:JD313)</f>
        <v>17082559.065999985</v>
      </c>
      <c r="JE314" s="234"/>
      <c r="JF314" s="447"/>
      <c r="JG314" s="430">
        <f>SUM(JG312:JG313)</f>
        <v>151538740.18959999</v>
      </c>
      <c r="JH314" s="430">
        <f t="shared" ref="JH314:KJ314" si="1625">SUM(JH312:JH313)</f>
        <v>149910151.18959999</v>
      </c>
      <c r="JI314" s="430">
        <f t="shared" si="1625"/>
        <v>0</v>
      </c>
      <c r="JJ314" s="430">
        <f t="shared" si="1625"/>
        <v>219364297.38999999</v>
      </c>
      <c r="JK314" s="430">
        <f t="shared" si="1625"/>
        <v>0</v>
      </c>
      <c r="JL314" s="430">
        <f t="shared" si="1625"/>
        <v>219364295.69050002</v>
      </c>
      <c r="JM314" s="430">
        <f t="shared" si="1625"/>
        <v>0</v>
      </c>
      <c r="JN314" s="430">
        <f t="shared" si="1625"/>
        <v>0</v>
      </c>
      <c r="JO314" s="430">
        <f t="shared" si="1625"/>
        <v>0</v>
      </c>
      <c r="JP314" s="430">
        <f t="shared" si="1625"/>
        <v>0</v>
      </c>
      <c r="JQ314" s="430">
        <f t="shared" si="1625"/>
        <v>0</v>
      </c>
      <c r="JR314" s="430">
        <f t="shared" si="1625"/>
        <v>0</v>
      </c>
      <c r="JS314" s="430">
        <f t="shared" si="1625"/>
        <v>0</v>
      </c>
      <c r="JT314" s="430">
        <f t="shared" si="1625"/>
        <v>0</v>
      </c>
      <c r="JU314" s="430">
        <f t="shared" si="1625"/>
        <v>0</v>
      </c>
      <c r="JV314" s="430">
        <f t="shared" si="1625"/>
        <v>0</v>
      </c>
      <c r="JW314" s="430">
        <f t="shared" si="1625"/>
        <v>0</v>
      </c>
      <c r="JX314" s="430">
        <f t="shared" si="1625"/>
        <v>0</v>
      </c>
      <c r="JY314" s="430">
        <f t="shared" si="1625"/>
        <v>0</v>
      </c>
      <c r="JZ314" s="430">
        <f t="shared" si="1625"/>
        <v>0</v>
      </c>
      <c r="KA314" s="430">
        <f t="shared" si="1625"/>
        <v>0</v>
      </c>
      <c r="KB314" s="430">
        <f t="shared" si="1625"/>
        <v>0</v>
      </c>
      <c r="KC314" s="430">
        <f t="shared" si="1625"/>
        <v>0</v>
      </c>
      <c r="KD314" s="430">
        <f t="shared" si="1625"/>
        <v>0</v>
      </c>
      <c r="KE314" s="430">
        <f t="shared" si="1625"/>
        <v>0</v>
      </c>
      <c r="KF314" s="430">
        <f t="shared" si="1625"/>
        <v>0</v>
      </c>
      <c r="KG314" s="430">
        <f t="shared" si="1625"/>
        <v>0</v>
      </c>
      <c r="KH314" s="430">
        <f t="shared" si="1625"/>
        <v>0</v>
      </c>
      <c r="KI314" s="430">
        <f t="shared" si="1625"/>
        <v>0</v>
      </c>
      <c r="KJ314" s="430">
        <f t="shared" si="1625"/>
        <v>0</v>
      </c>
      <c r="KK314" s="430">
        <f>SUM(KK312:KK313)</f>
        <v>217076552.61370003</v>
      </c>
      <c r="KL314" s="234"/>
      <c r="KM314" s="223"/>
      <c r="KN314" s="430">
        <f>SUM(KN312:KN313)</f>
        <v>-27687552.008249998</v>
      </c>
      <c r="KO314" s="430">
        <f>SUM(KO312:KO313)</f>
        <v>-183585449.66725001</v>
      </c>
      <c r="KP314" s="430">
        <f t="shared" ref="KP314:KR314" si="1626">+KP312-KP313</f>
        <v>0</v>
      </c>
      <c r="KQ314" s="430">
        <f>SUM(KQ312:KQ313)</f>
        <v>-38838891.533250004</v>
      </c>
      <c r="KR314" s="430">
        <f t="shared" si="1626"/>
        <v>0</v>
      </c>
      <c r="KS314" s="430">
        <f>+KS312-KS313</f>
        <v>202878371.46675</v>
      </c>
      <c r="LR314" s="430">
        <f>SUM(LR312:LR313)</f>
        <v>-110893840.53325</v>
      </c>
      <c r="LS314" s="223"/>
      <c r="LT314" s="223"/>
      <c r="LU314" s="430">
        <f>SUM(LU312:LU313)</f>
        <v>-10194595.540999949</v>
      </c>
      <c r="LV314" s="430">
        <f t="shared" ref="LV314:LZ314" si="1627">SUM(LV312:LV313)</f>
        <v>-19616915.541000009</v>
      </c>
      <c r="LW314" s="430">
        <f t="shared" si="1627"/>
        <v>0</v>
      </c>
      <c r="LX314" s="430">
        <f t="shared" si="1627"/>
        <v>173725586.69949996</v>
      </c>
      <c r="LY314" s="430">
        <f t="shared" ref="LY314" si="1628">SUM(LY312:LY313)</f>
        <v>0</v>
      </c>
      <c r="LZ314" s="430">
        <f t="shared" si="1627"/>
        <v>173725586.69949996</v>
      </c>
      <c r="MA314" s="430">
        <f t="shared" ref="MA314" si="1629">SUM(MA312:MA313)</f>
        <v>0</v>
      </c>
      <c r="MB314" s="430">
        <f t="shared" ref="MB314" si="1630">SUM(MB312:MB313)</f>
        <v>0</v>
      </c>
      <c r="MC314" s="430">
        <f t="shared" ref="MC314" si="1631">SUM(MC312:MC313)</f>
        <v>0</v>
      </c>
      <c r="MD314" s="430">
        <f t="shared" ref="MD314" si="1632">SUM(MD312:MD313)</f>
        <v>0</v>
      </c>
      <c r="ME314" s="430">
        <f t="shared" ref="ME314" si="1633">SUM(ME312:ME313)</f>
        <v>0</v>
      </c>
      <c r="MF314" s="430">
        <f t="shared" ref="MF314" si="1634">SUM(MF312:MF313)</f>
        <v>0</v>
      </c>
      <c r="MG314" s="430">
        <f t="shared" ref="MG314" si="1635">SUM(MG312:MG313)</f>
        <v>0</v>
      </c>
      <c r="MH314" s="430">
        <f t="shared" ref="MH314" si="1636">SUM(MH312:MH313)</f>
        <v>0</v>
      </c>
      <c r="MI314" s="430">
        <f t="shared" ref="MI314" si="1637">SUM(MI312:MI313)</f>
        <v>0</v>
      </c>
      <c r="MJ314" s="430">
        <f t="shared" ref="MJ314" si="1638">SUM(MJ312:MJ313)</f>
        <v>0</v>
      </c>
      <c r="MK314" s="430">
        <f t="shared" ref="MK314" si="1639">SUM(MK312:MK313)</f>
        <v>0</v>
      </c>
      <c r="ML314" s="430">
        <f t="shared" ref="ML314" si="1640">SUM(ML312:ML313)</f>
        <v>0</v>
      </c>
      <c r="MM314" s="430">
        <f t="shared" ref="MM314" si="1641">SUM(MM312:MM313)</f>
        <v>0</v>
      </c>
      <c r="MN314" s="430">
        <f t="shared" ref="MN314" si="1642">SUM(MN312:MN313)</f>
        <v>0</v>
      </c>
      <c r="MO314" s="430">
        <f t="shared" ref="MO314" si="1643">SUM(MO312:MO313)</f>
        <v>0</v>
      </c>
      <c r="MP314" s="430">
        <f t="shared" ref="MP314" si="1644">SUM(MP312:MP313)</f>
        <v>0</v>
      </c>
      <c r="MQ314" s="430">
        <f t="shared" ref="MQ314" si="1645">SUM(MQ312:MQ313)</f>
        <v>0</v>
      </c>
      <c r="MR314" s="430">
        <f t="shared" ref="MR314" si="1646">SUM(MR312:MR313)</f>
        <v>0</v>
      </c>
      <c r="MS314" s="430">
        <f t="shared" ref="MS314" si="1647">SUM(MS312:MS313)</f>
        <v>0</v>
      </c>
      <c r="MT314" s="430">
        <f t="shared" ref="MT314" si="1648">SUM(MT312:MT313)</f>
        <v>0</v>
      </c>
      <c r="MU314" s="430">
        <f t="shared" ref="MU314" si="1649">SUM(MU312:MU313)</f>
        <v>0</v>
      </c>
      <c r="MV314" s="430">
        <f t="shared" ref="MV314" si="1650">SUM(MV312:MV313)</f>
        <v>0</v>
      </c>
      <c r="MW314" s="430">
        <f t="shared" ref="MW314" si="1651">SUM(MW312:MW313)</f>
        <v>0</v>
      </c>
      <c r="MX314" s="430">
        <f t="shared" ref="MX314" si="1652">SUM(MX312:MX313)</f>
        <v>0</v>
      </c>
      <c r="MY314" s="430">
        <f t="shared" ref="MY314" si="1653">SUM(MY312:MY313)</f>
        <v>165146746.69949996</v>
      </c>
      <c r="MZ314" s="223"/>
      <c r="NA314" s="223"/>
      <c r="NB314" s="430">
        <f t="shared" ref="NB314:OF314" si="1654">SUM(NB312:NB313)</f>
        <v>-35920726.496000051</v>
      </c>
      <c r="NC314" s="430">
        <f t="shared" si="1654"/>
        <v>0</v>
      </c>
      <c r="ND314" s="430">
        <f t="shared" si="1654"/>
        <v>0</v>
      </c>
      <c r="NE314" s="430">
        <f t="shared" si="1654"/>
        <v>55298046.993999958</v>
      </c>
      <c r="NF314" s="430">
        <f t="shared" si="1654"/>
        <v>0</v>
      </c>
      <c r="NG314" s="430">
        <f t="shared" si="1654"/>
        <v>0</v>
      </c>
      <c r="NH314" s="430">
        <f t="shared" si="1654"/>
        <v>0</v>
      </c>
      <c r="NI314" s="430">
        <f t="shared" si="1654"/>
        <v>0</v>
      </c>
      <c r="NJ314" s="430">
        <f t="shared" si="1654"/>
        <v>0</v>
      </c>
      <c r="NK314" s="430">
        <f t="shared" si="1654"/>
        <v>0</v>
      </c>
      <c r="NL314" s="430">
        <f t="shared" si="1654"/>
        <v>0</v>
      </c>
      <c r="NM314" s="430">
        <f t="shared" si="1654"/>
        <v>0</v>
      </c>
      <c r="NN314" s="430">
        <f t="shared" si="1654"/>
        <v>0</v>
      </c>
      <c r="NO314" s="430">
        <f t="shared" si="1654"/>
        <v>0</v>
      </c>
      <c r="NP314" s="430">
        <f t="shared" si="1654"/>
        <v>0</v>
      </c>
      <c r="NQ314" s="430">
        <f t="shared" si="1654"/>
        <v>0</v>
      </c>
      <c r="NR314" s="430">
        <f t="shared" si="1654"/>
        <v>0</v>
      </c>
      <c r="NS314" s="430">
        <f t="shared" si="1654"/>
        <v>0</v>
      </c>
      <c r="NT314" s="430">
        <f t="shared" si="1654"/>
        <v>0</v>
      </c>
      <c r="NU314" s="430">
        <f t="shared" si="1654"/>
        <v>0</v>
      </c>
      <c r="NV314" s="430">
        <f t="shared" si="1654"/>
        <v>0</v>
      </c>
      <c r="NW314" s="430">
        <f t="shared" si="1654"/>
        <v>0</v>
      </c>
      <c r="NX314" s="430">
        <f t="shared" si="1654"/>
        <v>0</v>
      </c>
      <c r="NY314" s="430">
        <f t="shared" si="1654"/>
        <v>0</v>
      </c>
      <c r="NZ314" s="430">
        <f t="shared" si="1654"/>
        <v>0</v>
      </c>
      <c r="OA314" s="430">
        <f t="shared" si="1654"/>
        <v>0</v>
      </c>
      <c r="OB314" s="430">
        <f t="shared" si="1654"/>
        <v>0</v>
      </c>
      <c r="OC314" s="430">
        <f t="shared" si="1654"/>
        <v>0</v>
      </c>
      <c r="OD314" s="430">
        <f t="shared" si="1654"/>
        <v>0</v>
      </c>
      <c r="OE314" s="430">
        <f t="shared" si="1654"/>
        <v>0</v>
      </c>
      <c r="OF314" s="430">
        <f t="shared" si="1654"/>
        <v>54869532.993999958</v>
      </c>
      <c r="OI314" s="430">
        <f t="shared" ref="OI314" si="1655">SUM(OI312:OI313)</f>
        <v>-24052078.475999832</v>
      </c>
      <c r="OJ314" s="430">
        <f t="shared" ref="OJ314" si="1656">SUM(OJ312:OJ313)</f>
        <v>-33290990.475999832</v>
      </c>
      <c r="OK314" s="430">
        <f t="shared" ref="OK314" si="1657">SUM(OK312:OK313)</f>
        <v>0</v>
      </c>
      <c r="OL314" s="430">
        <f t="shared" ref="OL314" si="1658">SUM(OL312:OL313)</f>
        <v>308499800.76400042</v>
      </c>
      <c r="OM314" s="430">
        <f t="shared" ref="OM314" si="1659">SUM(OM312:OM313)</f>
        <v>0</v>
      </c>
      <c r="ON314" s="430">
        <f t="shared" ref="ON314" si="1660">SUM(ON312:ON313)</f>
        <v>0</v>
      </c>
      <c r="OO314" s="430">
        <f t="shared" ref="OO314" si="1661">SUM(OO312:OO313)</f>
        <v>0</v>
      </c>
      <c r="OP314" s="430">
        <f t="shared" ref="OP314" si="1662">SUM(OP312:OP313)</f>
        <v>0</v>
      </c>
      <c r="OQ314" s="430">
        <f t="shared" ref="OQ314" si="1663">SUM(OQ312:OQ313)</f>
        <v>0</v>
      </c>
      <c r="OR314" s="430">
        <f t="shared" ref="OR314" si="1664">SUM(OR312:OR313)</f>
        <v>0</v>
      </c>
      <c r="OS314" s="430">
        <f t="shared" ref="OS314" si="1665">SUM(OS312:OS313)</f>
        <v>0</v>
      </c>
      <c r="OT314" s="430">
        <f t="shared" ref="OT314" si="1666">SUM(OT312:OT313)</f>
        <v>0</v>
      </c>
      <c r="OU314" s="430">
        <f t="shared" ref="OU314" si="1667">SUM(OU312:OU313)</f>
        <v>0</v>
      </c>
      <c r="OV314" s="430">
        <f t="shared" ref="OV314" si="1668">SUM(OV312:OV313)</f>
        <v>0</v>
      </c>
      <c r="OW314" s="430">
        <f t="shared" ref="OW314" si="1669">SUM(OW312:OW313)</f>
        <v>0</v>
      </c>
      <c r="OX314" s="430">
        <f t="shared" ref="OX314" si="1670">SUM(OX312:OX313)</f>
        <v>0</v>
      </c>
      <c r="OY314" s="430">
        <f t="shared" ref="OY314" si="1671">SUM(OY312:OY313)</f>
        <v>0</v>
      </c>
      <c r="OZ314" s="430">
        <f t="shared" ref="OZ314" si="1672">SUM(OZ312:OZ313)</f>
        <v>0</v>
      </c>
      <c r="PA314" s="430">
        <f t="shared" ref="PA314" si="1673">SUM(PA312:PA313)</f>
        <v>0</v>
      </c>
      <c r="PB314" s="430">
        <f t="shared" ref="PB314" si="1674">SUM(PB312:PB313)</f>
        <v>0</v>
      </c>
      <c r="PC314" s="430">
        <f t="shared" ref="PC314" si="1675">SUM(PC312:PC313)</f>
        <v>0</v>
      </c>
      <c r="PD314" s="430">
        <f t="shared" ref="PD314" si="1676">SUM(PD312:PD313)</f>
        <v>0</v>
      </c>
      <c r="PE314" s="430">
        <f t="shared" ref="PE314" si="1677">SUM(PE312:PE313)</f>
        <v>0</v>
      </c>
      <c r="PF314" s="430">
        <f t="shared" ref="PF314" si="1678">SUM(PF312:PF313)</f>
        <v>0</v>
      </c>
      <c r="PG314" s="430">
        <f t="shared" ref="PG314" si="1679">SUM(PG312:PG313)</f>
        <v>0</v>
      </c>
      <c r="PH314" s="430">
        <f t="shared" ref="PH314" si="1680">SUM(PH312:PH313)</f>
        <v>0</v>
      </c>
      <c r="PI314" s="430">
        <f t="shared" ref="PI314" si="1681">SUM(PI312:PI313)</f>
        <v>0</v>
      </c>
      <c r="PJ314" s="430">
        <f t="shared" ref="PJ314" si="1682">SUM(PJ312:PJ313)</f>
        <v>0</v>
      </c>
      <c r="PK314" s="430">
        <f t="shared" ref="PK314" si="1683">SUM(PK312:PK313)</f>
        <v>0</v>
      </c>
      <c r="PL314" s="430">
        <f t="shared" ref="PL314:PM314" si="1684">SUM(PL312:PL313)</f>
        <v>0</v>
      </c>
      <c r="PM314" s="430">
        <f t="shared" si="1684"/>
        <v>308499800.76400042</v>
      </c>
      <c r="PP314" s="430">
        <f t="shared" ref="PP314" si="1685">SUM(PP312:PP313)</f>
        <v>18514715.066999912</v>
      </c>
      <c r="PQ314" s="430">
        <f>+PQ312-PQ313</f>
        <v>0</v>
      </c>
      <c r="QT314" s="430">
        <f t="shared" ref="QT314" si="1686">SUM(QT312:QT313)</f>
        <v>18514715.066999912</v>
      </c>
      <c r="QU314" s="235"/>
      <c r="QV314" s="235"/>
      <c r="QW314" s="430">
        <f>+QW312-QW313</f>
        <v>0</v>
      </c>
      <c r="QX314" s="426"/>
    </row>
    <row r="315" spans="1:495" s="282" customFormat="1" ht="15">
      <c r="A315" s="607">
        <f t="shared" si="1586"/>
        <v>303</v>
      </c>
      <c r="B315" s="341" t="s">
        <v>209</v>
      </c>
      <c r="C315" s="431">
        <f>IF(C313&lt;90%*C312,((C312-C313)*1%*8),(0))</f>
        <v>0</v>
      </c>
      <c r="D315" s="432"/>
      <c r="E315" s="433"/>
      <c r="F315" s="433"/>
      <c r="G315" s="433"/>
      <c r="H315" s="433"/>
      <c r="I315" s="433"/>
      <c r="J315" s="433"/>
      <c r="K315" s="433"/>
      <c r="L315" s="433"/>
      <c r="M315" s="433"/>
      <c r="N315" s="433"/>
      <c r="O315" s="433"/>
      <c r="P315" s="433"/>
      <c r="Q315" s="433"/>
      <c r="R315" s="433"/>
      <c r="S315" s="433"/>
      <c r="T315" s="433"/>
      <c r="U315" s="433"/>
      <c r="V315" s="433"/>
      <c r="W315" s="433"/>
      <c r="X315" s="433"/>
      <c r="Y315" s="244"/>
      <c r="Z315" s="244"/>
      <c r="AA315" s="244"/>
      <c r="AB315" s="244"/>
      <c r="AC315" s="244"/>
      <c r="AD315" s="244"/>
      <c r="AE315" s="244"/>
      <c r="AF315" s="244"/>
      <c r="AG315" s="244"/>
      <c r="AH315" s="244"/>
      <c r="AI315" s="244"/>
      <c r="AJ315" s="431">
        <f>IF(AJ313&lt;90%*AJ312,((AJ312-AJ313)*1%*8),(0))</f>
        <v>0</v>
      </c>
      <c r="AK315" s="432"/>
      <c r="AL315" s="433"/>
      <c r="AM315" s="433"/>
      <c r="AN315" s="433"/>
      <c r="AO315" s="433"/>
      <c r="AP315" s="433"/>
      <c r="AQ315" s="433"/>
      <c r="AR315" s="433"/>
      <c r="AS315" s="433"/>
      <c r="AT315" s="433"/>
      <c r="AU315" s="433"/>
      <c r="AV315" s="433"/>
      <c r="AW315" s="433"/>
      <c r="AX315" s="433"/>
      <c r="AY315" s="433"/>
      <c r="AZ315" s="433"/>
      <c r="BA315" s="433"/>
      <c r="BB315" s="433"/>
      <c r="BC315" s="433"/>
      <c r="BD315" s="433"/>
      <c r="BE315" s="433"/>
      <c r="BF315" s="433"/>
      <c r="BG315" s="433"/>
      <c r="BH315" s="433"/>
      <c r="BI315" s="433"/>
      <c r="BJ315" s="244"/>
      <c r="BK315" s="244"/>
      <c r="BL315" s="244"/>
      <c r="BM315" s="244"/>
      <c r="BN315" s="244"/>
      <c r="BO315" s="244"/>
      <c r="BP315" s="244"/>
      <c r="BQ315" s="431">
        <f>IF(BQ313&lt;90%*BQ312,((BQ312-BQ313)*1%*8),(0))</f>
        <v>0</v>
      </c>
      <c r="BR315" s="432"/>
      <c r="BS315" s="433"/>
      <c r="BT315" s="433"/>
      <c r="BU315" s="433"/>
      <c r="BV315" s="433"/>
      <c r="BW315" s="433"/>
      <c r="BX315" s="433"/>
      <c r="BY315" s="433"/>
      <c r="BZ315" s="433"/>
      <c r="CA315" s="433"/>
      <c r="CB315" s="433"/>
      <c r="CC315" s="433"/>
      <c r="CD315" s="433"/>
      <c r="CE315" s="433"/>
      <c r="CF315" s="433"/>
      <c r="CG315" s="433"/>
      <c r="CH315" s="433"/>
      <c r="CI315" s="433"/>
      <c r="CJ315" s="433"/>
      <c r="CK315" s="433"/>
      <c r="CL315" s="433"/>
      <c r="CM315" s="433"/>
      <c r="CN315" s="433"/>
      <c r="CO315" s="433"/>
      <c r="CP315" s="433"/>
      <c r="CQ315" s="244"/>
      <c r="CR315" s="244"/>
      <c r="CS315" s="244"/>
      <c r="CT315" s="244"/>
      <c r="CU315" s="244"/>
      <c r="CV315" s="244"/>
      <c r="CW315" s="244"/>
      <c r="CX315" s="431">
        <f>IF(CX313&lt;90%*CX312,((CX312-CX313)*1%*8),(0))</f>
        <v>0</v>
      </c>
      <c r="CY315" s="432"/>
      <c r="CZ315" s="433"/>
      <c r="DA315" s="433"/>
      <c r="DB315" s="433"/>
      <c r="DC315" s="433"/>
      <c r="DD315" s="433"/>
      <c r="DE315" s="433"/>
      <c r="DF315" s="433"/>
      <c r="DG315" s="433"/>
      <c r="DH315" s="433"/>
      <c r="DI315" s="433"/>
      <c r="DJ315" s="433"/>
      <c r="DK315" s="433"/>
      <c r="DL315" s="433"/>
      <c r="DM315" s="433"/>
      <c r="DN315" s="433"/>
      <c r="DO315" s="433"/>
      <c r="DP315" s="433"/>
      <c r="DQ315" s="433"/>
      <c r="DR315" s="433"/>
      <c r="DS315" s="433"/>
      <c r="DT315" s="433"/>
      <c r="DU315" s="433"/>
      <c r="DV315" s="433"/>
      <c r="DW315" s="433"/>
      <c r="DX315" s="244"/>
      <c r="DY315" s="244"/>
      <c r="DZ315" s="244"/>
      <c r="EA315" s="244"/>
      <c r="EB315" s="244"/>
      <c r="EC315" s="244"/>
      <c r="ED315" s="244"/>
      <c r="EE315" s="431">
        <f>IF(EE313&lt;90%*EE312,((EE312-EE313)*1%*8),(0))</f>
        <v>0</v>
      </c>
      <c r="EF315" s="432"/>
      <c r="EG315" s="433"/>
      <c r="EH315" s="433"/>
      <c r="EI315" s="433"/>
      <c r="EJ315" s="433"/>
      <c r="EK315" s="433"/>
      <c r="EL315" s="433"/>
      <c r="EM315" s="433"/>
      <c r="EN315" s="433"/>
      <c r="EO315" s="433"/>
      <c r="EP315" s="433"/>
      <c r="EQ315" s="433"/>
      <c r="ER315" s="433"/>
      <c r="ES315" s="433"/>
      <c r="ET315" s="433"/>
      <c r="EU315" s="433"/>
      <c r="EV315" s="433"/>
      <c r="EW315" s="433"/>
      <c r="EX315" s="433"/>
      <c r="EY315" s="433"/>
      <c r="EZ315" s="433"/>
      <c r="FA315" s="433"/>
      <c r="FB315" s="433"/>
      <c r="FC315" s="433"/>
      <c r="FD315" s="433"/>
      <c r="FE315" s="244"/>
      <c r="FF315" s="244"/>
      <c r="FG315" s="244"/>
      <c r="FH315" s="244"/>
      <c r="FI315" s="244"/>
      <c r="FJ315" s="244"/>
      <c r="FK315" s="244"/>
      <c r="FL315" s="431">
        <f>IF(FL313&lt;90%*FL312,((FL312-FL313)*1%*8),(0))</f>
        <v>0</v>
      </c>
      <c r="FM315" s="432"/>
      <c r="FN315" s="433"/>
      <c r="FO315" s="433"/>
      <c r="FP315" s="433"/>
      <c r="FQ315" s="433"/>
      <c r="FR315" s="433"/>
      <c r="FS315" s="433"/>
      <c r="FT315" s="433"/>
      <c r="FU315" s="433"/>
      <c r="FV315" s="433"/>
      <c r="FW315" s="433"/>
      <c r="FX315" s="433"/>
      <c r="FY315" s="433"/>
      <c r="FZ315" s="433"/>
      <c r="GA315" s="433"/>
      <c r="GB315" s="433"/>
      <c r="GC315" s="433"/>
      <c r="GD315" s="433"/>
      <c r="GE315" s="433"/>
      <c r="GF315" s="433"/>
      <c r="GG315" s="433"/>
      <c r="GH315" s="433"/>
      <c r="GI315" s="433"/>
      <c r="GJ315" s="433"/>
      <c r="GK315" s="433"/>
      <c r="GL315" s="244"/>
      <c r="GM315" s="244"/>
      <c r="GN315" s="244"/>
      <c r="GO315" s="244"/>
      <c r="GP315" s="244"/>
      <c r="GQ315" s="244"/>
      <c r="GR315" s="244"/>
      <c r="GS315" s="431"/>
      <c r="GT315" s="432"/>
      <c r="GU315" s="431"/>
      <c r="GV315" s="431"/>
      <c r="GW315" s="433"/>
      <c r="GX315" s="433"/>
      <c r="GY315" s="433"/>
      <c r="GZ315" s="433"/>
      <c r="HA315" s="433"/>
      <c r="HB315" s="433"/>
      <c r="HC315" s="433"/>
      <c r="HD315" s="433"/>
      <c r="HE315" s="433"/>
      <c r="HF315" s="433"/>
      <c r="HG315" s="433"/>
      <c r="HH315" s="433"/>
      <c r="HI315" s="433"/>
      <c r="HJ315" s="433"/>
      <c r="HK315" s="433"/>
      <c r="HL315" s="433"/>
      <c r="HM315" s="433"/>
      <c r="HN315" s="433"/>
      <c r="HO315" s="433"/>
      <c r="HP315" s="433"/>
      <c r="HQ315" s="433"/>
      <c r="HR315" s="433"/>
      <c r="HS315" s="244"/>
      <c r="HT315" s="244"/>
      <c r="HU315" s="244"/>
      <c r="HV315" s="244"/>
      <c r="HW315" s="244"/>
      <c r="HZ315" s="431">
        <f>IF(-HZ313&gt;=(90%*HZ312),0,HZ314*(DATEDIF(Standard_data!$E$30,'Master Data'!HZ13,"m")+1)*1%)</f>
        <v>0</v>
      </c>
      <c r="IA315" s="431">
        <f>IF(-IA313&gt;=(90%*IA312),0,IA314*DATEDIF(Standard_data!$E$30,'Master Data'!IA13,"m")*0.01)</f>
        <v>0</v>
      </c>
      <c r="IB315" s="431">
        <f>IF(-IB313&gt;=(90%*IB312),0,IB314*DATEDIF(Standard_data!$E$30,'Master Data'!IB13,"m")*0.01)</f>
        <v>0</v>
      </c>
      <c r="IC315" s="431">
        <f>(IC312+IC234)*1%</f>
        <v>96734.860170000204</v>
      </c>
      <c r="ID315" s="431">
        <f>IF(-ID313&gt;=(90%*ID312),0,ID314*DATEDIF(Standard_data!$E$30,'Master Data'!$ID$13,"m")*0.01)</f>
        <v>0</v>
      </c>
      <c r="IE315" s="431">
        <f>ROUNDUP(IE314*1%,-1)</f>
        <v>183370</v>
      </c>
      <c r="IF315" s="431">
        <f>IF(-IF313&gt;=(90%*IF312),0,IF314*DATEDIF(Standard_data!$E$30,'Master Data'!$ID$13,"m")*0.01)</f>
        <v>0</v>
      </c>
      <c r="IG315" s="431">
        <f>IF(-IG313&gt;=(90%*IG312),0,IG314*DATEDIF(Standard_data!$E$30,'Master Data'!$ID$13,"m")*0.01)</f>
        <v>0</v>
      </c>
      <c r="IH315" s="431">
        <f>IF(-IH313&gt;=(90%*IH312),0,IH314*DATEDIF(Standard_data!$E$30,'Master Data'!$ID$13,"m")*0.01)</f>
        <v>0</v>
      </c>
      <c r="II315" s="431">
        <f>(-IE234*1%)+(((II314+(-IE234*1%))+IE234)*1%*84)</f>
        <v>874278385.05544007</v>
      </c>
      <c r="IJ315" s="431">
        <f>IF(-IJ313&gt;=(90%*IJ312),0,IJ314*DATEDIF(Standard_data!$E$30,'Master Data'!$ID$13,"m")*0.01)</f>
        <v>0</v>
      </c>
      <c r="IK315" s="431">
        <f>IF(-IK313&gt;=(90%*IK312),0,IK314*DATEDIF(Standard_data!$E$30,'Master Data'!$ID$13,"m")*0.01)</f>
        <v>0</v>
      </c>
      <c r="IL315" s="431">
        <f>IF(-IL313&gt;=(90%*IL312),0,IL314*DATEDIF(Standard_data!$E$30,'Master Data'!$ID$13,"m")*0.01)</f>
        <v>0</v>
      </c>
      <c r="IM315" s="431">
        <f>IF(-IM313&gt;=(90%*IM312),0,IM314*DATEDIF(Standard_data!$E$30,'Master Data'!$ID$13,"m")*0.01)</f>
        <v>0</v>
      </c>
      <c r="IN315" s="431">
        <f>ROUNDUP(IN314*1%,-1)</f>
        <v>170830</v>
      </c>
      <c r="IO315" s="431">
        <f>IF(-IO313&gt;=(90%*IO312),0,IO314*DATEDIF(Standard_data!$E$30,'Master Data'!$ID$13,"m")*0.01)</f>
        <v>0</v>
      </c>
      <c r="IP315" s="431">
        <f>IF(-IP313&gt;=(90%*IP312),0,IP314*DATEDIF(Standard_data!$E$30,'Master Data'!$ID$13,"m")*0.01)</f>
        <v>0</v>
      </c>
      <c r="IQ315" s="431">
        <f>IF(-IQ313&gt;=(90%*IQ312),0,IQ314*DATEDIF(Standard_data!$E$30,'Master Data'!$ID$13,"m")*0.01)</f>
        <v>0</v>
      </c>
      <c r="IR315" s="431">
        <f>IF(-IR313&gt;=(90%*IR312),0,IR314*DATEDIF(Standard_data!$E$30,'Master Data'!$ID$13,"m")*0.01)</f>
        <v>0</v>
      </c>
      <c r="IS315" s="431">
        <f>IF(-IS313&gt;=(90%*IS312),0,IS314*DATEDIF(Standard_data!$E$30,'Master Data'!$ID$13,"m")*0.01)</f>
        <v>0</v>
      </c>
      <c r="IT315" s="431">
        <f>IF(-IT313&gt;=(90%*IT312),0,IT314*DATEDIF(Standard_data!$E$30,'Master Data'!$ID$13,"m")*0.01)</f>
        <v>0</v>
      </c>
      <c r="IU315" s="431">
        <f>IF(-IU313&gt;=(90%*IU312),0,IU314*DATEDIF(Standard_data!$E$30,'Master Data'!$ID$13,"m")*0.01)</f>
        <v>0</v>
      </c>
      <c r="IV315" s="431">
        <f>IF(-IV313&gt;=(90%*IV312),0,IV314*DATEDIF(Standard_data!$E$30,'Master Data'!$ID$13,"m")*0.01)</f>
        <v>0</v>
      </c>
      <c r="IW315" s="431">
        <f>IF(-IW313&gt;=(90%*IW312),0,IW314*DATEDIF(Standard_data!$E$30,'Master Data'!$ID$13,"m")*0.01)</f>
        <v>0</v>
      </c>
      <c r="IX315" s="431">
        <f>IF(-IX313&gt;=(90%*IX312),0,IX314*DATEDIF(Standard_data!$E$30,'Master Data'!$ID$13,"m")*0.01)</f>
        <v>0</v>
      </c>
      <c r="IY315" s="431">
        <f>IF(-IY313&gt;=(90%*IY312),0,IY314*DATEDIF(Standard_data!$E$30,'Master Data'!$ID$13,"m")*0.01)</f>
        <v>0</v>
      </c>
      <c r="IZ315" s="431">
        <f>IF(-IZ313&gt;=(90%*IZ312),0,IZ314*DATEDIF(Standard_data!$E$30,'Master Data'!$ID$13,"m")*0.01)</f>
        <v>0</v>
      </c>
      <c r="JA315" s="431">
        <f>IF(-JA313&gt;=(90%*JA312),0,JA314*DATEDIF(Standard_data!$E$30,'Master Data'!$ID$13,"m")*0.01)</f>
        <v>0</v>
      </c>
      <c r="JB315" s="431">
        <f>IF(-JB313&gt;=(90%*JB312),0,JB314*DATEDIF(Standard_data!$E$30,'Master Data'!$ID$13,"m")*0.01)</f>
        <v>0</v>
      </c>
      <c r="JC315" s="431">
        <f>IF(-JC313&gt;=(90%*JC312),0,JC314*DATEDIF(Standard_data!$E$30,'Master Data'!$ID$13,"m")*0.01)</f>
        <v>0</v>
      </c>
      <c r="JD315" s="682">
        <f>ROUNDUP(JD314*1%,-1)</f>
        <v>170830</v>
      </c>
      <c r="JE315" s="234"/>
      <c r="JF315" s="250"/>
      <c r="JG315" s="434">
        <f>JG314*1%</f>
        <v>1515387.4018959999</v>
      </c>
      <c r="JH315" s="434">
        <f>JH314*1%</f>
        <v>1499101.511896</v>
      </c>
      <c r="JI315" s="434">
        <f t="shared" ref="JI315" si="1687">IF(JI313&lt;(90%*JI312),((JI312-JI313)*1%*8),(0))</f>
        <v>0</v>
      </c>
      <c r="JJ315" s="431">
        <f>(-JJ234*1%)+(((JJ314+(-JJ234*1%))+JJ234)*1%*35)</f>
        <v>22937504.086499996</v>
      </c>
      <c r="JK315" s="434"/>
      <c r="JL315" s="431">
        <f>(-JL234*1%)+(((JL314+(-JL234*1%))+JL234)*1%*35)</f>
        <v>22937503.491675008</v>
      </c>
      <c r="JM315" s="431"/>
      <c r="JN315" s="431"/>
      <c r="JO315" s="431"/>
      <c r="JP315" s="431"/>
      <c r="JQ315" s="431"/>
      <c r="JR315" s="431"/>
      <c r="JS315" s="431"/>
      <c r="JT315" s="431"/>
      <c r="JU315" s="431"/>
      <c r="JV315" s="431"/>
      <c r="JW315" s="431"/>
      <c r="JX315" s="431"/>
      <c r="JY315" s="431"/>
      <c r="JZ315" s="431"/>
      <c r="KA315" s="431"/>
      <c r="KB315" s="431"/>
      <c r="KC315" s="431"/>
      <c r="KD315" s="431"/>
      <c r="KE315" s="431"/>
      <c r="KF315" s="431"/>
      <c r="KG315" s="593"/>
      <c r="KH315" s="593"/>
      <c r="KI315" s="593"/>
      <c r="KJ315" s="593"/>
      <c r="KK315" s="430">
        <v>29009476.331440009</v>
      </c>
      <c r="KL315" s="234"/>
      <c r="KM315" s="223"/>
      <c r="KN315" s="431">
        <f>IF(-KN313&lt;(90%*KN312),((KN312+KN313)*1%*8),(0))</f>
        <v>0</v>
      </c>
      <c r="KO315" s="431">
        <f t="shared" ref="KO315" si="1688">IF(-KO313&lt;(90%*KO312),((KO312+KO313)*1%*8),(0))</f>
        <v>0</v>
      </c>
      <c r="KP315" s="431">
        <f t="shared" ref="KP315:KR315" si="1689">IF(KP313&lt;(90%*KP312),((KP312-KP313)*1%*8),(0))</f>
        <v>0</v>
      </c>
      <c r="KQ315" s="431">
        <f>IF(-KQ313&lt;(90%*KQ312),((KQ312+KQ313)*1%*1),(0))</f>
        <v>0</v>
      </c>
      <c r="KR315" s="431">
        <f t="shared" si="1689"/>
        <v>0</v>
      </c>
      <c r="KS315" s="431">
        <f>IF(KS313&lt;(90%*KS312),((KS312-KS313)*1%*8),(0))</f>
        <v>16230269.71734</v>
      </c>
      <c r="KT315" s="433"/>
      <c r="KU315" s="433"/>
      <c r="KV315" s="433"/>
      <c r="KW315" s="433"/>
      <c r="KX315" s="433"/>
      <c r="KY315" s="433"/>
      <c r="KZ315" s="433"/>
      <c r="LA315" s="433"/>
      <c r="LB315" s="433"/>
      <c r="LC315" s="433"/>
      <c r="LD315" s="433"/>
      <c r="LE315" s="433"/>
      <c r="LF315" s="433"/>
      <c r="LG315" s="433"/>
      <c r="LH315" s="433"/>
      <c r="LI315" s="433"/>
      <c r="LJ315" s="433"/>
      <c r="LK315" s="433"/>
      <c r="LL315" s="433"/>
      <c r="LM315" s="433"/>
      <c r="LN315" s="244"/>
      <c r="LO315" s="244"/>
      <c r="LP315" s="244"/>
      <c r="LQ315" s="244"/>
      <c r="LR315" s="431">
        <f>IF(-LR313&lt;(90%*LR312),((LR312+LR313)*1%*1),(0))</f>
        <v>0</v>
      </c>
      <c r="LS315" s="244"/>
      <c r="LT315" s="244"/>
      <c r="LU315" s="431">
        <f>IF(-LU313&lt;(90%*LU312),((LU312+LU313)*1%*8),(0))</f>
        <v>0</v>
      </c>
      <c r="LV315" s="431">
        <f t="shared" ref="LV315:LW315" si="1690">IF(-LV313&lt;(90%*LV312),((LV312+LV313)*1%*8),(0))</f>
        <v>0</v>
      </c>
      <c r="LW315" s="431">
        <f t="shared" si="1690"/>
        <v>0</v>
      </c>
      <c r="LX315" s="431">
        <f>IF(-$LX$313&gt;90%*$LX$312,0,$LX$314*1%*(1+(DATEDIF(Standard_data!$E$33,$LX$13,"m"))))</f>
        <v>62541211.211819984</v>
      </c>
      <c r="LY315" s="431">
        <f>IF(-LY313&lt;(90%*LY312),,(LY314*1%*DATEDIF(LY13,Standard_data!F33,"m")))</f>
        <v>0</v>
      </c>
      <c r="LZ315" s="431">
        <f>IF(-$LX$313&gt;90%*$LX$312,0,$LX$314*1%*(1+(DATEDIF(Standard_data!$E$33,$LX$13,"m"))))</f>
        <v>62541211.211819984</v>
      </c>
      <c r="MA315" s="431">
        <f>IF(-MA313&lt;(90%*MA312),,(MA314*1%*DATEDIF(MA13,Standard_data!H33,"m")))</f>
        <v>0</v>
      </c>
      <c r="MB315" s="431">
        <f>IF(-MB313&lt;(90%*MB312),,(MB314*1%*DATEDIF(MB13,Standard_data!I33,"m")))</f>
        <v>0</v>
      </c>
      <c r="MC315" s="431">
        <f>IF(-MC313&lt;(90%*MC312),,(MC314*1%*DATEDIF(MC13,Standard_data!J33,"m")))</f>
        <v>0</v>
      </c>
      <c r="MD315" s="431">
        <f>IF(-MD313&lt;(90%*MD312),,(MD314*1%*DATEDIF(MD13,Standard_data!K33,"m")))</f>
        <v>0</v>
      </c>
      <c r="ME315" s="431">
        <f>IF(-ME313&lt;(90%*ME312),,(ME314*1%*DATEDIF(ME13,Standard_data!L33,"m")))</f>
        <v>0</v>
      </c>
      <c r="MF315" s="431">
        <f>IF(-MF313&lt;(90%*MF312),,(MF314*1%*DATEDIF(MF13,Standard_data!M33,"m")))</f>
        <v>0</v>
      </c>
      <c r="MG315" s="431">
        <f>IF(-MG313&lt;(90%*MG312),,(MG314*1%*DATEDIF(MG13,Standard_data!N33,"m")))</f>
        <v>0</v>
      </c>
      <c r="MH315" s="431">
        <f>IF(-MH313&lt;(90%*MH312),,(MH314*1%*DATEDIF(MH13,Standard_data!O33,"m")))</f>
        <v>0</v>
      </c>
      <c r="MI315" s="431">
        <f>IF(-MI313&lt;(90%*MI312),,(MI314*1%*DATEDIF(MI13,Standard_data!P33,"m")))</f>
        <v>0</v>
      </c>
      <c r="MJ315" s="431">
        <f>IF(-MJ313&lt;(90%*MJ312),,(MJ314*1%*DATEDIF(MJ13,Standard_data!Q33,"m")))</f>
        <v>0</v>
      </c>
      <c r="MK315" s="431">
        <f>IF(-MK313&lt;(90%*MK312),,(MK314*1%*DATEDIF(MK13,Standard_data!R33,"m")))</f>
        <v>0</v>
      </c>
      <c r="ML315" s="431">
        <f>IF(-ML313&lt;(90%*ML312),,(ML314*1%*DATEDIF(ML13,Standard_data!S33,"m")))</f>
        <v>0</v>
      </c>
      <c r="MM315" s="431">
        <f>IF(-MM313&lt;(90%*MM312),,(MM314*1%*DATEDIF(MM13,Standard_data!T33,"m")))</f>
        <v>0</v>
      </c>
      <c r="MN315" s="431">
        <f>IF(-MN313&lt;(90%*MN312),,(MN314*1%*DATEDIF(MN13,Standard_data!U33,"m")))</f>
        <v>0</v>
      </c>
      <c r="MO315" s="431">
        <f>IF(-MO313&lt;(90%*MO312),,(MO314*1%*DATEDIF(MO13,Standard_data!V33,"m")))</f>
        <v>0</v>
      </c>
      <c r="MP315" s="431">
        <f>IF(-MP313&lt;(90%*MP312),,(MP314*1%*DATEDIF(MP13,Standard_data!W33,"m")))</f>
        <v>0</v>
      </c>
      <c r="MQ315" s="431">
        <f>IF(-MQ313&lt;(90%*MQ312),,(MQ314*1%*DATEDIF(MQ13,Standard_data!X33,"m")))</f>
        <v>0</v>
      </c>
      <c r="MR315" s="431">
        <f>IF(-MR313&lt;(90%*MR312),,(MR314*1%*DATEDIF(MR13,Standard_data!Y33,"m")))</f>
        <v>0</v>
      </c>
      <c r="MS315" s="431">
        <f>IF(-MS313&lt;(90%*MS312),,(MS314*1%*DATEDIF(MS13,Standard_data!Z33,"m")))</f>
        <v>0</v>
      </c>
      <c r="MT315" s="431">
        <f>IF(-MT313&lt;(90%*MT312),,(MT314*1%*DATEDIF(MT13,Standard_data!AA33,"m")))</f>
        <v>0</v>
      </c>
      <c r="MU315" s="431">
        <f>IF(-MU313&lt;(90%*MU312),,(MU314*1%*DATEDIF(MU13,Standard_data!AB33,"m")))</f>
        <v>0</v>
      </c>
      <c r="MV315" s="431">
        <f>IF(-MV313&lt;(90%*MV312),,(MV314*1%*DATEDIF(MV13,Standard_data!AC33,"m")))</f>
        <v>0</v>
      </c>
      <c r="MW315" s="431">
        <f>IF(-MW313&lt;(90%*MW312),,(MW314*1%*DATEDIF(MW13,Standard_data!AD33,"m")))</f>
        <v>0</v>
      </c>
      <c r="MX315" s="431">
        <f>IF(-MX313&lt;(90%*MX312),,(MX314*1%*DATEDIF(MX13,Standard_data!AE33,"m")))</f>
        <v>0</v>
      </c>
      <c r="MY315" s="431">
        <f>IF(-$LX$313&gt;90%*$LX$312,0,$LX$314*1%*(1+(DATEDIF(Standard_data!$E$33,$LX$13,"m"))))</f>
        <v>62541211.211819984</v>
      </c>
      <c r="MZ315" s="244"/>
      <c r="NA315" s="244"/>
      <c r="NB315" s="431">
        <f>IF(-NB313&lt;(90%*NB312),((NB312+NB313)*1%*8),(0))</f>
        <v>0</v>
      </c>
      <c r="NC315" s="431">
        <f t="shared" ref="NC315:OE315" si="1691">IF(NC313&lt;(90%*NC312),((NC312-NC313)*1%*8),(0))</f>
        <v>0</v>
      </c>
      <c r="ND315" s="431">
        <f t="shared" si="1691"/>
        <v>0</v>
      </c>
      <c r="NE315" s="431">
        <f>IF(-NE313&lt;(90%*NE312),((NE312+NE313)*1%*(DATEDIF(Standard_data!E34,'Master Data'!NE13,"m"))),(0))</f>
        <v>0</v>
      </c>
      <c r="NF315" s="431">
        <f t="shared" si="1691"/>
        <v>0</v>
      </c>
      <c r="NG315" s="431">
        <f t="shared" si="1691"/>
        <v>0</v>
      </c>
      <c r="NH315" s="431">
        <f t="shared" si="1691"/>
        <v>0</v>
      </c>
      <c r="NI315" s="431">
        <f t="shared" si="1691"/>
        <v>0</v>
      </c>
      <c r="NJ315" s="431">
        <f t="shared" si="1691"/>
        <v>0</v>
      </c>
      <c r="NK315" s="431">
        <f t="shared" si="1691"/>
        <v>0</v>
      </c>
      <c r="NL315" s="431">
        <f t="shared" si="1691"/>
        <v>0</v>
      </c>
      <c r="NM315" s="431">
        <f t="shared" si="1691"/>
        <v>0</v>
      </c>
      <c r="NN315" s="431">
        <f t="shared" si="1691"/>
        <v>0</v>
      </c>
      <c r="NO315" s="431">
        <f t="shared" si="1691"/>
        <v>0</v>
      </c>
      <c r="NP315" s="431">
        <f t="shared" si="1691"/>
        <v>0</v>
      </c>
      <c r="NQ315" s="431">
        <f t="shared" si="1691"/>
        <v>0</v>
      </c>
      <c r="NR315" s="431">
        <f t="shared" si="1691"/>
        <v>0</v>
      </c>
      <c r="NS315" s="431">
        <f t="shared" si="1691"/>
        <v>0</v>
      </c>
      <c r="NT315" s="431">
        <f t="shared" si="1691"/>
        <v>0</v>
      </c>
      <c r="NU315" s="431">
        <f t="shared" si="1691"/>
        <v>0</v>
      </c>
      <c r="NV315" s="431">
        <f t="shared" si="1691"/>
        <v>0</v>
      </c>
      <c r="NW315" s="431">
        <f t="shared" si="1691"/>
        <v>0</v>
      </c>
      <c r="NX315" s="431">
        <f t="shared" si="1691"/>
        <v>0</v>
      </c>
      <c r="NY315" s="431">
        <f t="shared" si="1691"/>
        <v>0</v>
      </c>
      <c r="NZ315" s="431">
        <f t="shared" si="1691"/>
        <v>0</v>
      </c>
      <c r="OA315" s="431">
        <f t="shared" si="1691"/>
        <v>0</v>
      </c>
      <c r="OB315" s="431">
        <f t="shared" si="1691"/>
        <v>0</v>
      </c>
      <c r="OC315" s="431">
        <f t="shared" si="1691"/>
        <v>0</v>
      </c>
      <c r="OD315" s="431">
        <f t="shared" si="1691"/>
        <v>0</v>
      </c>
      <c r="OE315" s="431">
        <f t="shared" si="1691"/>
        <v>0</v>
      </c>
      <c r="OF315" s="431">
        <f>IF(-OF313&lt;(90%*OF312),((OF312+OF313)*1%*(DATEDIF(Standard_data!AF34,'Master Data'!OF13,"m"))),(0))</f>
        <v>0</v>
      </c>
      <c r="OI315" s="431">
        <f>IF(-OI313&lt;(90%*OI312),((OI312+OI313)*1%*(DATEDIF(Standard_data!AI34,'Master Data'!OI13,"m"))),(0))</f>
        <v>0</v>
      </c>
      <c r="OJ315" s="431">
        <f>IF(-OJ313&lt;(90%*OJ312),((OJ312+OJ313)*1%*(DATEDIF(Standard_data!AJ34,'Master Data'!OJ13,"m"))),(0))</f>
        <v>0</v>
      </c>
      <c r="OK315" s="431">
        <f>IF(-OK313&lt;(90%*OK312),((OK312+OK313)*1%*(DATEDIF(Standard_data!AK34,'Master Data'!OK13,"m"))),(0))</f>
        <v>0</v>
      </c>
      <c r="OL315" s="431">
        <f>IF(-OL313&lt;(90%*OL312),((OL312+OL313)*1%*(DATEDIF(Standard_data!$E$35,'Master Data'!OL13,"m"))),(0))</f>
        <v>101804934.25212014</v>
      </c>
      <c r="OM315" s="431">
        <f>IF(-OM313&lt;(90%*OM312),((OM312+OM313)*1%*(DATEDIF(Standard_data!F35,'Master Data'!OM13,"m"))),(0))</f>
        <v>0</v>
      </c>
      <c r="ON315" s="431">
        <f>IF(-ON313&lt;(90%*ON312),((ON312+ON313)*1%*(DATEDIF(Standard_data!G35,'Master Data'!ON13,"m"))),(0))</f>
        <v>0</v>
      </c>
      <c r="OO315" s="431">
        <f>IF(-OO313&lt;(90%*OO312),((OO312+OO313)*1%*(DATEDIF(Standard_data!H35,'Master Data'!OO13,"m"))),(0))</f>
        <v>0</v>
      </c>
      <c r="OP315" s="431">
        <f>IF(-OP313&lt;(90%*OP312),((OP312+OP313)*1%*(DATEDIF(Standard_data!I35,'Master Data'!OP13,"m"))),(0))</f>
        <v>0</v>
      </c>
      <c r="OQ315" s="431">
        <f>IF(-OQ313&lt;(90%*OQ312),((OQ312+OQ313)*1%*(DATEDIF(Standard_data!J35,'Master Data'!OQ13,"m"))),(0))</f>
        <v>0</v>
      </c>
      <c r="OR315" s="431">
        <f>IF(-OR313&lt;(90%*OR312),((OR312+OR313)*1%*(DATEDIF(Standard_data!K35,'Master Data'!OR13,"m"))),(0))</f>
        <v>0</v>
      </c>
      <c r="OS315" s="431">
        <f>IF(-OS313&lt;(90%*OS312),((OS312+OS313)*1%*(DATEDIF(Standard_data!L35,'Master Data'!OS13,"m"))),(0))</f>
        <v>0</v>
      </c>
      <c r="OT315" s="431">
        <f>IF(-OT313&lt;(90%*OT312),((OT312+OT313)*1%*(DATEDIF(Standard_data!M35,'Master Data'!OT13,"m"))),(0))</f>
        <v>0</v>
      </c>
      <c r="OU315" s="431">
        <f>IF(-OU313&lt;(90%*OU312),((OU312+OU313)*1%*(DATEDIF(Standard_data!N35,'Master Data'!OU13,"m"))),(0))</f>
        <v>0</v>
      </c>
      <c r="OV315" s="431">
        <f>IF(-OV313&lt;(90%*OV312),((OV312+OV313)*1%*(DATEDIF(Standard_data!O35,'Master Data'!OV13,"m"))),(0))</f>
        <v>0</v>
      </c>
      <c r="OW315" s="431">
        <f>IF(-OW313&lt;(90%*OW312),((OW312+OW313)*1%*(DATEDIF(Standard_data!P35,'Master Data'!OW13,"m"))),(0))</f>
        <v>0</v>
      </c>
      <c r="OX315" s="431">
        <f>IF(-OX313&lt;(90%*OX312),((OX312+OX313)*1%*(DATEDIF(Standard_data!Q35,'Master Data'!OX13,"m"))),(0))</f>
        <v>0</v>
      </c>
      <c r="OY315" s="431">
        <f>IF(-OY313&lt;(90%*OY312),((OY312+OY313)*1%*(DATEDIF(Standard_data!R35,'Master Data'!OY13,"m"))),(0))</f>
        <v>0</v>
      </c>
      <c r="OZ315" s="431">
        <f>IF(-OZ313&lt;(90%*OZ312),((OZ312+OZ313)*1%*(DATEDIF(Standard_data!S35,'Master Data'!OZ13,"m"))),(0))</f>
        <v>0</v>
      </c>
      <c r="PA315" s="431">
        <f>IF(-PA313&lt;(90%*PA312),((PA312+PA313)*1%*(DATEDIF(Standard_data!T35,'Master Data'!PA13,"m"))),(0))</f>
        <v>0</v>
      </c>
      <c r="PB315" s="431">
        <f>IF(-PB313&lt;(90%*PB312),((PB312+PB313)*1%*(DATEDIF(Standard_data!U35,'Master Data'!PB13,"m"))),(0))</f>
        <v>0</v>
      </c>
      <c r="PC315" s="431">
        <f>IF(-PC313&lt;(90%*PC312),((PC312+PC313)*1%*(DATEDIF(Standard_data!V35,'Master Data'!PC13,"m"))),(0))</f>
        <v>0</v>
      </c>
      <c r="PD315" s="431">
        <f>IF(-PD313&lt;(90%*PD312),((PD312+PD313)*1%*(DATEDIF(Standard_data!W35,'Master Data'!PD13,"m"))),(0))</f>
        <v>0</v>
      </c>
      <c r="PE315" s="431">
        <f>IF(-PE313&lt;(90%*PE312),((PE312+PE313)*1%*(DATEDIF(Standard_data!X35,'Master Data'!PE13,"m"))),(0))</f>
        <v>0</v>
      </c>
      <c r="PF315" s="431">
        <f>IF(-PF313&lt;(90%*PF312),((PF312+PF313)*1%*(DATEDIF(Standard_data!Y35,'Master Data'!PF13,"m"))),(0))</f>
        <v>0</v>
      </c>
      <c r="PG315" s="431">
        <f>IF(-PG313&lt;(90%*PG312),((PG312+PG313)*1%*(DATEDIF(Standard_data!Z35,'Master Data'!PG13,"m"))),(0))</f>
        <v>0</v>
      </c>
      <c r="PH315" s="431">
        <f>IF(-PH313&lt;(90%*PH312),((PH312+PH313)*1%*(DATEDIF(Standard_data!AA35,'Master Data'!PH13,"m"))),(0))</f>
        <v>0</v>
      </c>
      <c r="PI315" s="431">
        <f>IF(-PI313&lt;(90%*PI312),((PI312+PI313)*1%*(DATEDIF(Standard_data!AB35,'Master Data'!PI13,"m"))),(0))</f>
        <v>0</v>
      </c>
      <c r="PJ315" s="431">
        <f>IF(-PJ313&lt;(90%*PJ312),((PJ312+PJ313)*1%*(DATEDIF(Standard_data!AC35,'Master Data'!PJ13,"m"))),(0))</f>
        <v>0</v>
      </c>
      <c r="PK315" s="431">
        <f>IF(-PK313&lt;(90%*PK312),((PK312+PK313)*1%*(DATEDIF(Standard_data!AD35,'Master Data'!PK13,"m"))),(0))</f>
        <v>0</v>
      </c>
      <c r="PL315" s="431">
        <f>IF(-PL313&lt;(90%*PL312),((PL312+PL313)*1%*(DATEDIF(Standard_data!AE35,'Master Data'!PL13,"m"))),(0))</f>
        <v>0</v>
      </c>
      <c r="PM315" s="431">
        <f>IF(-PM313&lt;(90%*PM312),((PM312+PM313)*1%*((DATEDIF(Standard_data!$E$35,'Master Data'!PM13,"m")))),(0))</f>
        <v>101804934.25212014</v>
      </c>
      <c r="PP315" s="431">
        <f>IF(-PP313&lt;(90%*PP312),((PP312+PP313)*1%*((DATEDIF(Standard_data!$E$35,'Master Data'!PP13,"m")))),(0))</f>
        <v>0</v>
      </c>
      <c r="PQ315" s="431">
        <f>IF(PQ313&lt;(90%*PQ312),((PQ312-PQ313)*1%*8),(0))</f>
        <v>0</v>
      </c>
      <c r="PR315" s="433"/>
      <c r="PS315" s="433"/>
      <c r="PT315" s="433"/>
      <c r="PU315" s="433"/>
      <c r="PV315" s="433"/>
      <c r="PW315" s="433"/>
      <c r="PX315" s="433"/>
      <c r="PY315" s="433"/>
      <c r="PZ315" s="433"/>
      <c r="QA315" s="433"/>
      <c r="QB315" s="433"/>
      <c r="QC315" s="433"/>
      <c r="QD315" s="433"/>
      <c r="QE315" s="433"/>
      <c r="QF315" s="433"/>
      <c r="QG315" s="433"/>
      <c r="QH315" s="433"/>
      <c r="QI315" s="433"/>
      <c r="QJ315" s="433"/>
      <c r="QK315" s="433"/>
      <c r="QL315" s="433"/>
      <c r="QM315" s="433"/>
      <c r="QN315" s="433"/>
      <c r="QO315" s="433"/>
      <c r="QP315" s="244"/>
      <c r="QQ315" s="244"/>
      <c r="QR315" s="244"/>
      <c r="QS315" s="244"/>
      <c r="QT315" s="431">
        <f>IF(-QT313&lt;(90%*QT312),((QT312+QT313)*1%*((DATEDIF(Standard_data!$E$35,'Master Data'!QT13,"m")))),(0))</f>
        <v>0</v>
      </c>
      <c r="QU315" s="235"/>
      <c r="QV315" s="235"/>
      <c r="QW315" s="431">
        <f>IF(QW313&lt;90%*QW312,((QW312-QW313)*1%*8),(0))</f>
        <v>0</v>
      </c>
      <c r="QX315" s="432"/>
      <c r="QY315" s="433"/>
      <c r="QZ315" s="433"/>
      <c r="RA315" s="433"/>
      <c r="RB315" s="433"/>
      <c r="RC315" s="433"/>
      <c r="RD315" s="433"/>
      <c r="RE315" s="433"/>
      <c r="RF315" s="433"/>
      <c r="RG315" s="433"/>
      <c r="RH315" s="433"/>
      <c r="RI315" s="433"/>
      <c r="RJ315" s="433"/>
      <c r="RK315" s="433"/>
      <c r="RL315" s="433"/>
      <c r="RM315" s="433"/>
      <c r="RN315" s="433"/>
      <c r="RO315" s="433"/>
      <c r="RP315" s="433"/>
      <c r="RQ315" s="433"/>
      <c r="RR315" s="433"/>
      <c r="RS315" s="433"/>
      <c r="RT315" s="433"/>
      <c r="RU315" s="433"/>
      <c r="RV315" s="433"/>
      <c r="RW315" s="244"/>
      <c r="RX315" s="244"/>
      <c r="RY315" s="244"/>
      <c r="RZ315" s="244"/>
      <c r="SA315" s="244"/>
    </row>
    <row r="316" spans="1:495" s="213" customFormat="1" ht="15">
      <c r="A316" s="603">
        <f t="shared" si="1586"/>
        <v>304</v>
      </c>
      <c r="B316" s="464"/>
      <c r="C316" s="214"/>
      <c r="D316" s="214"/>
      <c r="E316" s="214"/>
      <c r="F316" s="214"/>
      <c r="G316" s="214"/>
      <c r="H316" s="214"/>
      <c r="I316" s="214"/>
      <c r="J316" s="214"/>
      <c r="K316" s="214"/>
      <c r="L316" s="214"/>
      <c r="M316" s="214"/>
      <c r="N316" s="214"/>
      <c r="O316" s="214"/>
      <c r="P316" s="214"/>
      <c r="Q316" s="214"/>
      <c r="R316" s="214"/>
      <c r="S316" s="214"/>
      <c r="T316" s="214"/>
      <c r="U316" s="214"/>
      <c r="V316" s="214"/>
      <c r="W316" s="214"/>
      <c r="X316" s="214"/>
      <c r="Y316" s="214"/>
      <c r="Z316" s="214"/>
      <c r="AA316" s="214"/>
      <c r="AB316" s="214"/>
      <c r="AC316" s="214"/>
      <c r="AD316" s="214"/>
      <c r="AE316" s="214"/>
      <c r="AF316" s="214"/>
      <c r="AG316" s="214"/>
      <c r="AH316" s="214"/>
      <c r="AI316" s="214"/>
      <c r="AJ316" s="214"/>
      <c r="AK316" s="214"/>
      <c r="AL316" s="214"/>
      <c r="AM316" s="214"/>
      <c r="AN316" s="214"/>
      <c r="AO316" s="214"/>
      <c r="AP316" s="214"/>
      <c r="AQ316" s="214"/>
      <c r="AR316" s="214"/>
      <c r="AS316" s="214"/>
      <c r="AT316" s="214"/>
      <c r="AU316" s="214"/>
      <c r="AV316" s="214"/>
      <c r="AW316" s="214"/>
      <c r="AX316" s="214"/>
      <c r="AY316" s="214"/>
      <c r="AZ316" s="214"/>
      <c r="BA316" s="214"/>
      <c r="BB316" s="214"/>
      <c r="BC316" s="214"/>
      <c r="BD316" s="214"/>
      <c r="BE316" s="214"/>
      <c r="BF316" s="214"/>
      <c r="BG316" s="214"/>
      <c r="BH316" s="214"/>
      <c r="BI316" s="214"/>
      <c r="BJ316" s="214"/>
      <c r="BK316" s="214"/>
      <c r="BL316" s="214"/>
      <c r="BM316" s="214"/>
      <c r="BN316" s="214"/>
      <c r="BO316" s="214"/>
      <c r="BP316" s="214"/>
      <c r="BQ316" s="214"/>
      <c r="BR316" s="214"/>
      <c r="BS316" s="214"/>
      <c r="BT316" s="214"/>
      <c r="BU316" s="214"/>
      <c r="BV316" s="214"/>
      <c r="BW316" s="214"/>
      <c r="BX316" s="214"/>
      <c r="BY316" s="214"/>
      <c r="BZ316" s="214"/>
      <c r="CA316" s="214"/>
      <c r="CB316" s="214"/>
      <c r="CC316" s="214"/>
      <c r="CD316" s="214"/>
      <c r="CE316" s="214"/>
      <c r="CF316" s="214"/>
      <c r="CG316" s="214"/>
      <c r="CH316" s="214"/>
      <c r="CI316" s="214"/>
      <c r="CJ316" s="214"/>
      <c r="CK316" s="214"/>
      <c r="CL316" s="214"/>
      <c r="CM316" s="214"/>
      <c r="CN316" s="214"/>
      <c r="CO316" s="214"/>
      <c r="CP316" s="214"/>
      <c r="CQ316" s="214"/>
      <c r="CR316" s="214"/>
      <c r="CS316" s="214"/>
      <c r="CT316" s="214"/>
      <c r="CU316" s="214"/>
      <c r="CV316" s="214"/>
      <c r="CW316" s="214"/>
      <c r="CX316" s="214"/>
      <c r="CY316" s="214"/>
      <c r="CZ316" s="214"/>
      <c r="DA316" s="214"/>
      <c r="DB316" s="214"/>
      <c r="DC316" s="214"/>
      <c r="DD316" s="214"/>
      <c r="DE316" s="214"/>
      <c r="DF316" s="214"/>
      <c r="DG316" s="214"/>
      <c r="DH316" s="214"/>
      <c r="DI316" s="214"/>
      <c r="DJ316" s="214"/>
      <c r="DK316" s="214"/>
      <c r="DL316" s="214"/>
      <c r="DM316" s="214"/>
      <c r="DN316" s="214"/>
      <c r="DO316" s="214"/>
      <c r="DP316" s="214"/>
      <c r="DQ316" s="214"/>
      <c r="DR316" s="214"/>
      <c r="DS316" s="214"/>
      <c r="DT316" s="214"/>
      <c r="DU316" s="214"/>
      <c r="DV316" s="214"/>
      <c r="DW316" s="214"/>
      <c r="DX316" s="214"/>
      <c r="DY316" s="214"/>
      <c r="DZ316" s="214"/>
      <c r="EA316" s="214"/>
      <c r="EB316" s="214"/>
      <c r="EC316" s="214"/>
      <c r="ED316" s="214"/>
      <c r="EE316" s="214"/>
      <c r="EF316" s="214"/>
      <c r="EG316" s="214"/>
      <c r="EH316" s="214"/>
      <c r="EI316" s="214"/>
      <c r="EJ316" s="214"/>
      <c r="EK316" s="214"/>
      <c r="EL316" s="214"/>
      <c r="EM316" s="214"/>
      <c r="EN316" s="214"/>
      <c r="EO316" s="214"/>
      <c r="EP316" s="214"/>
      <c r="EQ316" s="214"/>
      <c r="ER316" s="214"/>
      <c r="ES316" s="214"/>
      <c r="ET316" s="214"/>
      <c r="EU316" s="214"/>
      <c r="EV316" s="214"/>
      <c r="EW316" s="214"/>
      <c r="EX316" s="214"/>
      <c r="EY316" s="214"/>
      <c r="EZ316" s="214"/>
      <c r="FA316" s="214"/>
      <c r="FB316" s="214"/>
      <c r="FC316" s="214"/>
      <c r="FD316" s="214"/>
      <c r="FE316" s="214"/>
      <c r="FF316" s="214"/>
      <c r="FG316" s="214"/>
      <c r="FH316" s="214"/>
      <c r="FI316" s="214"/>
      <c r="FJ316" s="214"/>
      <c r="FK316" s="214"/>
      <c r="FL316" s="214"/>
      <c r="FM316" s="214"/>
      <c r="FN316" s="214"/>
      <c r="FO316" s="214"/>
      <c r="FP316" s="214"/>
      <c r="FQ316" s="214"/>
      <c r="FR316" s="214"/>
      <c r="FS316" s="214"/>
      <c r="FT316" s="214"/>
      <c r="FU316" s="214"/>
      <c r="FV316" s="214"/>
      <c r="FW316" s="214"/>
      <c r="FX316" s="214"/>
      <c r="FY316" s="214"/>
      <c r="FZ316" s="214"/>
      <c r="GA316" s="214"/>
      <c r="GB316" s="214"/>
      <c r="GC316" s="214"/>
      <c r="GD316" s="214"/>
      <c r="GE316" s="214"/>
      <c r="GF316" s="214"/>
      <c r="GG316" s="214"/>
      <c r="GH316" s="214"/>
      <c r="GI316" s="214"/>
      <c r="GJ316" s="214"/>
      <c r="GK316" s="214"/>
      <c r="GL316" s="214"/>
      <c r="GM316" s="214"/>
      <c r="GN316" s="214"/>
      <c r="GO316" s="214"/>
      <c r="GP316" s="214"/>
      <c r="GQ316" s="214"/>
      <c r="GR316" s="214"/>
      <c r="GS316" s="214"/>
      <c r="GT316" s="214"/>
      <c r="GU316" s="214"/>
      <c r="GV316" s="214"/>
      <c r="GW316" s="214"/>
      <c r="GX316" s="214"/>
      <c r="GY316" s="214"/>
      <c r="GZ316" s="214"/>
      <c r="HA316" s="214"/>
      <c r="HB316" s="214"/>
      <c r="HC316" s="214"/>
      <c r="HD316" s="214"/>
      <c r="HE316" s="214"/>
      <c r="HF316" s="214"/>
      <c r="HG316" s="214"/>
      <c r="HH316" s="214"/>
      <c r="HI316" s="214"/>
      <c r="HJ316" s="214"/>
      <c r="HK316" s="214"/>
      <c r="HL316" s="214"/>
      <c r="HM316" s="214"/>
      <c r="HN316" s="214"/>
      <c r="HO316" s="214"/>
      <c r="HP316" s="214"/>
      <c r="HQ316" s="214"/>
      <c r="HR316" s="214"/>
      <c r="HS316" s="214"/>
      <c r="HT316" s="214"/>
      <c r="HU316" s="214"/>
      <c r="HV316" s="214"/>
      <c r="HW316" s="214"/>
      <c r="HZ316" s="461"/>
      <c r="IA316" s="461"/>
      <c r="IB316" s="461"/>
      <c r="IC316" s="461"/>
      <c r="ID316" s="461"/>
      <c r="IE316" s="461"/>
      <c r="IF316" s="461"/>
      <c r="IG316" s="461"/>
      <c r="IH316" s="461"/>
      <c r="II316" s="461"/>
      <c r="IJ316" s="461"/>
      <c r="IK316" s="461"/>
      <c r="IL316" s="461"/>
      <c r="IM316" s="461"/>
      <c r="IN316" s="461"/>
      <c r="IO316" s="461"/>
      <c r="IP316" s="461"/>
      <c r="IQ316" s="461"/>
      <c r="IR316" s="461"/>
      <c r="IS316" s="461"/>
      <c r="IT316" s="461"/>
      <c r="IU316" s="461"/>
      <c r="IV316" s="461"/>
      <c r="IW316" s="461"/>
      <c r="IX316" s="461"/>
      <c r="IY316" s="461"/>
      <c r="IZ316" s="461"/>
      <c r="JA316" s="599"/>
      <c r="JB316" s="599"/>
      <c r="JC316" s="599"/>
      <c r="JD316" s="619"/>
      <c r="JE316" s="234"/>
      <c r="JF316" s="250"/>
      <c r="JG316" s="214"/>
      <c r="JH316" s="214"/>
      <c r="JI316" s="465"/>
      <c r="JJ316" s="465"/>
      <c r="JK316" s="465"/>
      <c r="JL316" s="466"/>
      <c r="JM316" s="465"/>
      <c r="JN316" s="214"/>
      <c r="JO316" s="214"/>
      <c r="JP316" s="214"/>
      <c r="JQ316" s="214"/>
      <c r="JR316" s="214"/>
      <c r="JS316" s="214"/>
      <c r="JT316" s="214"/>
      <c r="JU316" s="214"/>
      <c r="JV316" s="214"/>
      <c r="JW316" s="214"/>
      <c r="JX316" s="214"/>
      <c r="JY316" s="214"/>
      <c r="JZ316" s="214"/>
      <c r="KA316" s="214"/>
      <c r="KB316" s="214"/>
      <c r="KC316" s="214"/>
      <c r="KD316" s="214"/>
      <c r="KE316" s="214"/>
      <c r="KF316" s="214"/>
      <c r="KG316" s="214"/>
      <c r="KH316" s="214"/>
      <c r="KI316" s="214"/>
      <c r="KJ316" s="214"/>
      <c r="KK316" s="214"/>
      <c r="KL316" s="234"/>
      <c r="KM316" s="223"/>
      <c r="KN316" s="214"/>
      <c r="KO316" s="214"/>
      <c r="KP316" s="214"/>
      <c r="KQ316" s="214" t="s">
        <v>384</v>
      </c>
      <c r="KR316" s="214"/>
      <c r="KS316" s="214"/>
      <c r="KT316" s="214"/>
      <c r="KU316" s="214"/>
      <c r="KV316" s="214"/>
      <c r="KW316" s="214"/>
      <c r="KX316" s="214"/>
      <c r="KY316" s="214"/>
      <c r="KZ316" s="214"/>
      <c r="LA316" s="214"/>
      <c r="LB316" s="214"/>
      <c r="LC316" s="214"/>
      <c r="LD316" s="214"/>
      <c r="LE316" s="214"/>
      <c r="LF316" s="214"/>
      <c r="LG316" s="214"/>
      <c r="LH316" s="214"/>
      <c r="LI316" s="214"/>
      <c r="LJ316" s="214"/>
      <c r="LK316" s="214"/>
      <c r="LL316" s="214"/>
      <c r="LM316" s="214"/>
      <c r="LN316" s="214"/>
      <c r="LO316" s="214"/>
      <c r="LP316" s="214"/>
      <c r="LQ316" s="214"/>
      <c r="LR316" s="214"/>
      <c r="LS316" s="223"/>
      <c r="LT316" s="223"/>
      <c r="LU316" s="214"/>
      <c r="LV316" s="214"/>
      <c r="LW316" s="214"/>
      <c r="LX316" s="444"/>
      <c r="LY316" s="214"/>
      <c r="LZ316" s="465"/>
      <c r="MA316" s="214"/>
      <c r="MB316" s="214"/>
      <c r="MC316" s="214"/>
      <c r="MD316" s="214"/>
      <c r="ME316" s="214"/>
      <c r="MF316" s="214"/>
      <c r="MG316" s="214"/>
      <c r="MH316" s="214"/>
      <c r="MI316" s="214"/>
      <c r="MJ316" s="214"/>
      <c r="MK316" s="214"/>
      <c r="ML316" s="214"/>
      <c r="MM316" s="214"/>
      <c r="MN316" s="214"/>
      <c r="MO316" s="214"/>
      <c r="MP316" s="214"/>
      <c r="MQ316" s="214"/>
      <c r="MR316" s="214"/>
      <c r="MS316" s="214"/>
      <c r="MT316" s="214"/>
      <c r="MU316" s="214"/>
      <c r="MV316" s="214"/>
      <c r="MW316" s="214"/>
      <c r="MX316" s="214"/>
      <c r="MY316" s="465"/>
      <c r="MZ316" s="223"/>
      <c r="NA316" s="223"/>
      <c r="NB316" s="214"/>
      <c r="NC316" s="214"/>
      <c r="ND316" s="214"/>
      <c r="NE316" s="214"/>
      <c r="NF316" s="214"/>
      <c r="NG316" s="214"/>
      <c r="NH316" s="214"/>
      <c r="NI316" s="214"/>
      <c r="NJ316" s="214"/>
      <c r="NK316" s="214"/>
      <c r="NL316" s="214"/>
      <c r="NM316" s="214"/>
      <c r="NN316" s="214"/>
      <c r="NO316" s="214"/>
      <c r="NP316" s="214"/>
      <c r="NQ316" s="214"/>
      <c r="NR316" s="214"/>
      <c r="NS316" s="214"/>
      <c r="NT316" s="214"/>
      <c r="NU316" s="214"/>
      <c r="NV316" s="214"/>
      <c r="NW316" s="214"/>
      <c r="NX316" s="214"/>
      <c r="NY316" s="214"/>
      <c r="NZ316" s="214"/>
      <c r="OA316" s="214"/>
      <c r="OB316" s="214"/>
      <c r="OC316" s="214"/>
      <c r="OD316" s="214"/>
      <c r="OE316" s="214"/>
      <c r="OF316" s="214"/>
      <c r="OI316" s="214"/>
      <c r="OJ316" s="214"/>
      <c r="OK316" s="214"/>
      <c r="OL316" s="214" t="s">
        <v>385</v>
      </c>
      <c r="OM316" s="214"/>
      <c r="ON316" s="214"/>
      <c r="OO316" s="214"/>
      <c r="OP316" s="214"/>
      <c r="OQ316" s="214"/>
      <c r="OR316" s="214"/>
      <c r="OS316" s="214"/>
      <c r="OT316" s="214"/>
      <c r="OU316" s="214"/>
      <c r="OV316" s="214"/>
      <c r="OW316" s="214"/>
      <c r="OX316" s="214"/>
      <c r="OY316" s="214"/>
      <c r="OZ316" s="214"/>
      <c r="PA316" s="214"/>
      <c r="PB316" s="214"/>
      <c r="PC316" s="214"/>
      <c r="PD316" s="214"/>
      <c r="PE316" s="214"/>
      <c r="PF316" s="214"/>
      <c r="PG316" s="214"/>
      <c r="PH316" s="214"/>
      <c r="PI316" s="214"/>
      <c r="PJ316" s="214"/>
      <c r="PK316" s="214"/>
      <c r="PL316" s="214"/>
      <c r="PM316" s="214" t="s">
        <v>385</v>
      </c>
      <c r="PP316" s="214" t="s">
        <v>385</v>
      </c>
      <c r="PQ316" s="214"/>
      <c r="PR316" s="214"/>
      <c r="PS316" s="214"/>
      <c r="PT316" s="214"/>
      <c r="PU316" s="214"/>
      <c r="PV316" s="214"/>
      <c r="PW316" s="214"/>
      <c r="PX316" s="214"/>
      <c r="PY316" s="214"/>
      <c r="PZ316" s="214"/>
      <c r="QA316" s="214"/>
      <c r="QB316" s="214"/>
      <c r="QC316" s="214"/>
      <c r="QD316" s="214"/>
      <c r="QE316" s="214"/>
      <c r="QF316" s="214"/>
      <c r="QG316" s="214"/>
      <c r="QH316" s="214"/>
      <c r="QI316" s="214"/>
      <c r="QJ316" s="214"/>
      <c r="QK316" s="214"/>
      <c r="QL316" s="214"/>
      <c r="QM316" s="214"/>
      <c r="QN316" s="214"/>
      <c r="QO316" s="214"/>
      <c r="QP316" s="214"/>
      <c r="QQ316" s="214"/>
      <c r="QR316" s="214"/>
      <c r="QS316" s="214"/>
      <c r="QT316" s="214" t="s">
        <v>385</v>
      </c>
      <c r="QU316" s="235"/>
      <c r="QV316" s="235"/>
      <c r="QW316" s="214"/>
      <c r="QX316" s="214"/>
      <c r="QY316" s="214"/>
      <c r="QZ316" s="214"/>
      <c r="RA316" s="214"/>
      <c r="RB316" s="214"/>
      <c r="RC316" s="214"/>
      <c r="RD316" s="214"/>
      <c r="RE316" s="214"/>
      <c r="RF316" s="214"/>
      <c r="RG316" s="214"/>
      <c r="RH316" s="214"/>
      <c r="RI316" s="214"/>
      <c r="RJ316" s="214"/>
      <c r="RK316" s="214"/>
      <c r="RL316" s="214"/>
      <c r="RM316" s="214"/>
      <c r="RN316" s="214"/>
      <c r="RO316" s="214"/>
      <c r="RP316" s="214"/>
      <c r="RQ316" s="214"/>
      <c r="RR316" s="214"/>
      <c r="RS316" s="214"/>
      <c r="RT316" s="214"/>
      <c r="RU316" s="214"/>
      <c r="RV316" s="214"/>
      <c r="RW316" s="214"/>
      <c r="RX316" s="214"/>
      <c r="RY316" s="214"/>
      <c r="RZ316" s="214"/>
      <c r="SA316" s="214"/>
    </row>
    <row r="317" spans="1:495" ht="15">
      <c r="A317" s="603">
        <f t="shared" si="1586"/>
        <v>305</v>
      </c>
      <c r="B317" s="284"/>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AJ317" s="223"/>
      <c r="AK317" s="223"/>
      <c r="AL317" s="223"/>
      <c r="AM317" s="223"/>
      <c r="AN317" s="223"/>
      <c r="AO317" s="223"/>
      <c r="AP317" s="223"/>
      <c r="AQ317" s="223"/>
      <c r="AR317" s="223"/>
      <c r="AS317" s="223"/>
      <c r="AT317" s="223"/>
      <c r="AU317" s="223"/>
      <c r="AV317" s="223"/>
      <c r="AW317" s="223"/>
      <c r="AX317" s="223"/>
      <c r="AY317" s="223"/>
      <c r="AZ317" s="223"/>
      <c r="BA317" s="223"/>
      <c r="BB317" s="223"/>
      <c r="BC317" s="223"/>
      <c r="BD317" s="223"/>
      <c r="BE317" s="223"/>
      <c r="BF317" s="223"/>
      <c r="BG317" s="223"/>
      <c r="BH317" s="223"/>
      <c r="BI317" s="223"/>
      <c r="BQ317" s="223"/>
      <c r="BR317" s="223"/>
      <c r="BS317" s="223"/>
      <c r="BT317" s="223"/>
      <c r="BU317" s="223"/>
      <c r="BV317" s="223"/>
      <c r="BW317" s="223"/>
      <c r="BX317" s="223"/>
      <c r="BY317" s="223"/>
      <c r="BZ317" s="223"/>
      <c r="CA317" s="223"/>
      <c r="CB317" s="223"/>
      <c r="CC317" s="223"/>
      <c r="CD317" s="223"/>
      <c r="CE317" s="223"/>
      <c r="CF317" s="223"/>
      <c r="CG317" s="223"/>
      <c r="CH317" s="223"/>
      <c r="CI317" s="223"/>
      <c r="CJ317" s="223"/>
      <c r="CK317" s="223"/>
      <c r="CL317" s="223"/>
      <c r="CM317" s="223"/>
      <c r="CN317" s="223"/>
      <c r="CO317" s="223"/>
      <c r="CP317" s="223"/>
      <c r="CX317" s="223"/>
      <c r="CY317" s="223"/>
      <c r="CZ317" s="223"/>
      <c r="DA317" s="223"/>
      <c r="DB317" s="223"/>
      <c r="DC317" s="223"/>
      <c r="DD317" s="223"/>
      <c r="DE317" s="223"/>
      <c r="DF317" s="223"/>
      <c r="DG317" s="223"/>
      <c r="DH317" s="223"/>
      <c r="DI317" s="223"/>
      <c r="DJ317" s="223"/>
      <c r="DK317" s="223"/>
      <c r="DL317" s="223"/>
      <c r="DM317" s="223"/>
      <c r="DN317" s="223"/>
      <c r="DO317" s="223"/>
      <c r="DP317" s="223"/>
      <c r="DQ317" s="223"/>
      <c r="DR317" s="223"/>
      <c r="DS317" s="223"/>
      <c r="DT317" s="223"/>
      <c r="DU317" s="223"/>
      <c r="DV317" s="223"/>
      <c r="DW317" s="223"/>
      <c r="EE317" s="223"/>
      <c r="EF317" s="223"/>
      <c r="EG317" s="223"/>
      <c r="EH317" s="223"/>
      <c r="EI317" s="223"/>
      <c r="EJ317" s="223"/>
      <c r="EK317" s="223"/>
      <c r="EL317" s="223"/>
      <c r="EM317" s="223"/>
      <c r="EN317" s="223"/>
      <c r="EO317" s="223"/>
      <c r="EP317" s="223"/>
      <c r="EQ317" s="223"/>
      <c r="ER317" s="223"/>
      <c r="ES317" s="223"/>
      <c r="ET317" s="223"/>
      <c r="EU317" s="223"/>
      <c r="EV317" s="223"/>
      <c r="EW317" s="223"/>
      <c r="EX317" s="223"/>
      <c r="EY317" s="223"/>
      <c r="EZ317" s="223"/>
      <c r="FA317" s="223"/>
      <c r="FB317" s="223"/>
      <c r="FC317" s="223"/>
      <c r="FD317" s="223"/>
      <c r="FL317" s="223"/>
      <c r="FM317" s="223"/>
      <c r="FN317" s="223"/>
      <c r="FO317" s="223"/>
      <c r="FP317" s="223"/>
      <c r="FQ317" s="223"/>
      <c r="FR317" s="223"/>
      <c r="FS317" s="223"/>
      <c r="FT317" s="223"/>
      <c r="FU317" s="223"/>
      <c r="FV317" s="223"/>
      <c r="FW317" s="223"/>
      <c r="FX317" s="223"/>
      <c r="FY317" s="223"/>
      <c r="FZ317" s="223"/>
      <c r="GA317" s="223"/>
      <c r="GB317" s="223"/>
      <c r="GC317" s="223"/>
      <c r="GD317" s="223"/>
      <c r="GE317" s="223"/>
      <c r="GF317" s="223"/>
      <c r="GG317" s="223"/>
      <c r="GH317" s="223"/>
      <c r="GI317" s="223"/>
      <c r="GJ317" s="223"/>
      <c r="GK317" s="223"/>
      <c r="GS317" s="223"/>
      <c r="GT317" s="223"/>
      <c r="GU317" s="223"/>
      <c r="GV317" s="223"/>
      <c r="GW317" s="223"/>
      <c r="GX317" s="223"/>
      <c r="GY317" s="223"/>
      <c r="GZ317" s="223"/>
      <c r="HA317" s="223"/>
      <c r="HB317" s="223"/>
      <c r="HC317" s="223"/>
      <c r="HD317" s="223"/>
      <c r="HE317" s="223"/>
      <c r="HF317" s="223"/>
      <c r="HG317" s="223"/>
      <c r="HH317" s="223"/>
      <c r="HI317" s="223"/>
      <c r="HJ317" s="223"/>
      <c r="HK317" s="223"/>
      <c r="HL317" s="223"/>
      <c r="HM317" s="223"/>
      <c r="HN317" s="223"/>
      <c r="HO317" s="223"/>
      <c r="HP317" s="223"/>
      <c r="HQ317" s="223"/>
      <c r="HR317" s="223"/>
      <c r="HZ317" s="223"/>
      <c r="IA317" s="223"/>
      <c r="IB317" s="223"/>
      <c r="IC317" s="223"/>
      <c r="ID317" s="223"/>
      <c r="IE317" s="223"/>
      <c r="IF317" s="223"/>
      <c r="IG317" s="223"/>
      <c r="IH317" s="223"/>
      <c r="II317" s="467"/>
      <c r="IJ317" s="468"/>
      <c r="IK317" s="468"/>
      <c r="IL317" s="223"/>
      <c r="IM317" s="223"/>
      <c r="IN317" s="223"/>
      <c r="IO317" s="223"/>
      <c r="IP317" s="223"/>
      <c r="IQ317" s="223"/>
      <c r="IR317" s="223"/>
      <c r="IS317" s="223"/>
      <c r="IT317" s="223"/>
      <c r="IU317" s="223"/>
      <c r="IV317" s="223"/>
      <c r="IW317" s="223"/>
      <c r="IX317" s="223"/>
      <c r="IY317" s="223"/>
      <c r="JA317" s="245"/>
      <c r="JB317" s="245"/>
      <c r="JC317" s="245"/>
      <c r="JD317" s="245"/>
      <c r="JE317" s="234"/>
      <c r="JG317" s="223"/>
      <c r="JH317" s="223"/>
      <c r="JI317" s="223"/>
      <c r="JJ317" s="223"/>
      <c r="JK317" s="223"/>
      <c r="JL317" s="223"/>
      <c r="JM317" s="223"/>
      <c r="JN317" s="223"/>
      <c r="JO317" s="223"/>
      <c r="JP317" s="223"/>
      <c r="JQ317" s="223"/>
      <c r="JR317" s="223"/>
      <c r="JS317" s="223"/>
      <c r="JT317" s="223"/>
      <c r="JU317" s="223"/>
      <c r="JV317" s="223"/>
      <c r="JW317" s="223"/>
      <c r="JX317" s="223"/>
      <c r="JY317" s="223"/>
      <c r="JZ317" s="223"/>
      <c r="KA317" s="223"/>
      <c r="KB317" s="223"/>
      <c r="KC317" s="223"/>
      <c r="KD317" s="223"/>
      <c r="KE317" s="223"/>
      <c r="KF317" s="223"/>
      <c r="KL317" s="234"/>
      <c r="KM317" s="223"/>
      <c r="KN317" s="223"/>
      <c r="KO317" s="223"/>
      <c r="KP317" s="223"/>
      <c r="KQ317" s="223"/>
      <c r="KR317" s="223"/>
      <c r="KS317" s="223"/>
      <c r="KT317" s="223"/>
      <c r="KU317" s="223"/>
      <c r="KV317" s="223"/>
      <c r="KW317" s="223"/>
      <c r="KX317" s="223"/>
      <c r="KY317" s="223"/>
      <c r="KZ317" s="223"/>
      <c r="LA317" s="223"/>
      <c r="LB317" s="223"/>
      <c r="LC317" s="223"/>
      <c r="LD317" s="223"/>
      <c r="LE317" s="223"/>
      <c r="LF317" s="223"/>
      <c r="LG317" s="223"/>
      <c r="LH317" s="223"/>
      <c r="LI317" s="223"/>
      <c r="LJ317" s="223"/>
      <c r="LK317" s="223"/>
      <c r="LL317" s="223"/>
      <c r="LM317" s="223"/>
      <c r="LS317" s="223"/>
      <c r="LT317" s="223"/>
      <c r="LU317" s="223"/>
      <c r="LV317" s="223"/>
      <c r="LW317" s="223"/>
      <c r="LX317" s="223"/>
      <c r="LY317" s="223"/>
      <c r="LZ317" s="223"/>
      <c r="MA317" s="223"/>
      <c r="MB317" s="223"/>
      <c r="MC317" s="223"/>
      <c r="MD317" s="223"/>
      <c r="ME317" s="223"/>
      <c r="MF317" s="223"/>
      <c r="MG317" s="223"/>
      <c r="MH317" s="223"/>
      <c r="MI317" s="223"/>
      <c r="MJ317" s="223"/>
      <c r="MK317" s="223"/>
      <c r="ML317" s="223"/>
      <c r="MM317" s="223"/>
      <c r="MN317" s="223"/>
      <c r="MO317" s="223"/>
      <c r="MP317" s="223"/>
      <c r="MQ317" s="223"/>
      <c r="MR317" s="223"/>
      <c r="MS317" s="223"/>
      <c r="MT317" s="223"/>
      <c r="MZ317" s="223"/>
      <c r="NA317" s="223"/>
      <c r="NB317" s="223"/>
      <c r="NC317" s="223"/>
      <c r="ND317" s="223"/>
      <c r="NE317" s="223"/>
      <c r="NF317" s="223"/>
      <c r="NG317" s="223"/>
      <c r="NH317" s="223"/>
      <c r="NI317" s="223"/>
      <c r="NJ317" s="223"/>
      <c r="NK317" s="223"/>
      <c r="NL317" s="223"/>
      <c r="NM317" s="223"/>
      <c r="NN317" s="223"/>
      <c r="NO317" s="223"/>
      <c r="NP317" s="223"/>
      <c r="NQ317" s="223"/>
      <c r="NR317" s="223"/>
      <c r="NS317" s="223"/>
      <c r="NT317" s="223"/>
      <c r="NU317" s="223"/>
      <c r="NV317" s="223"/>
      <c r="NW317" s="223"/>
      <c r="NX317" s="223"/>
      <c r="NY317" s="223"/>
      <c r="NZ317" s="223"/>
      <c r="OA317" s="223"/>
      <c r="OI317" s="223"/>
      <c r="OJ317" s="223"/>
      <c r="OK317" s="223"/>
      <c r="OL317" s="223"/>
      <c r="OM317" s="223"/>
      <c r="ON317" s="223"/>
      <c r="OO317" s="223"/>
      <c r="OP317" s="223"/>
      <c r="OQ317" s="223"/>
      <c r="OR317" s="223"/>
      <c r="OS317" s="223"/>
      <c r="OT317" s="223"/>
      <c r="OU317" s="223"/>
      <c r="OV317" s="223"/>
      <c r="OW317" s="223"/>
      <c r="OX317" s="223"/>
      <c r="OY317" s="223"/>
      <c r="OZ317" s="223"/>
      <c r="PA317" s="223"/>
      <c r="PB317" s="223"/>
      <c r="PC317" s="223"/>
      <c r="PD317" s="223"/>
      <c r="PE317" s="223"/>
      <c r="PF317" s="223"/>
      <c r="PG317" s="223"/>
      <c r="PH317" s="223"/>
      <c r="PP317" s="223"/>
      <c r="PQ317" s="223"/>
      <c r="PR317" s="223"/>
      <c r="PS317" s="223"/>
      <c r="PT317" s="223"/>
      <c r="PU317" s="223"/>
      <c r="PV317" s="223"/>
      <c r="PW317" s="223"/>
      <c r="PX317" s="223"/>
      <c r="PY317" s="223"/>
      <c r="PZ317" s="223"/>
      <c r="QA317" s="223"/>
      <c r="QB317" s="223"/>
      <c r="QC317" s="223"/>
      <c r="QD317" s="223"/>
      <c r="QE317" s="223"/>
      <c r="QF317" s="223"/>
      <c r="QG317" s="223"/>
      <c r="QH317" s="223"/>
      <c r="QI317" s="223"/>
      <c r="QJ317" s="223"/>
      <c r="QK317" s="223"/>
      <c r="QL317" s="223"/>
      <c r="QM317" s="223"/>
      <c r="QN317" s="223"/>
      <c r="QO317" s="223"/>
      <c r="QU317" s="235"/>
      <c r="QV317" s="235"/>
      <c r="QW317" s="223"/>
      <c r="QX317" s="223"/>
      <c r="QY317" s="223"/>
      <c r="QZ317" s="223"/>
      <c r="RA317" s="223"/>
      <c r="RB317" s="223"/>
      <c r="RC317" s="223"/>
      <c r="RD317" s="223"/>
      <c r="RE317" s="223"/>
      <c r="RF317" s="223"/>
      <c r="RG317" s="223"/>
      <c r="RH317" s="223"/>
      <c r="RI317" s="223"/>
      <c r="RJ317" s="223"/>
      <c r="RK317" s="223"/>
      <c r="RL317" s="223"/>
      <c r="RM317" s="223"/>
      <c r="RN317" s="223"/>
      <c r="RO317" s="223"/>
      <c r="RP317" s="223"/>
      <c r="RQ317" s="223"/>
      <c r="RR317" s="223"/>
      <c r="RS317" s="223"/>
      <c r="RT317" s="223"/>
      <c r="RU317" s="223"/>
      <c r="RV317" s="223"/>
    </row>
    <row r="318" spans="1:495" ht="30" hidden="1" outlineLevel="2">
      <c r="A318" s="603">
        <f t="shared" si="1586"/>
        <v>306</v>
      </c>
      <c r="B318" s="300" t="s">
        <v>163</v>
      </c>
      <c r="C318" s="437" t="s">
        <v>210</v>
      </c>
      <c r="D318" s="437"/>
      <c r="E318" s="437" t="s">
        <v>211</v>
      </c>
      <c r="F318" s="437" t="s">
        <v>212</v>
      </c>
      <c r="G318" s="437"/>
      <c r="H318" s="437"/>
      <c r="I318" s="437"/>
      <c r="J318" s="437"/>
      <c r="K318" s="437"/>
      <c r="L318" s="437"/>
      <c r="M318" s="437"/>
      <c r="N318" s="437"/>
      <c r="O318" s="437"/>
      <c r="P318" s="437"/>
      <c r="Q318" s="437"/>
      <c r="R318" s="437"/>
      <c r="S318" s="437"/>
      <c r="T318" s="437"/>
      <c r="U318" s="437"/>
      <c r="V318" s="437"/>
      <c r="W318" s="438" t="s">
        <v>161</v>
      </c>
      <c r="X318" s="223"/>
      <c r="Y318" s="435"/>
      <c r="Z318" s="435"/>
      <c r="AA318" s="435"/>
      <c r="AB318" s="435"/>
      <c r="AC318" s="435"/>
      <c r="AD318" s="435"/>
      <c r="AE318" s="436"/>
      <c r="AI318" s="250"/>
      <c r="AJ318" s="437" t="s">
        <v>210</v>
      </c>
      <c r="AK318" s="437"/>
      <c r="AL318" s="437" t="s">
        <v>211</v>
      </c>
      <c r="AM318" s="437" t="s">
        <v>211</v>
      </c>
      <c r="AN318" s="437" t="s">
        <v>211</v>
      </c>
      <c r="AO318" s="437" t="s">
        <v>211</v>
      </c>
      <c r="AP318" s="437" t="s">
        <v>211</v>
      </c>
      <c r="AQ318" s="437" t="s">
        <v>211</v>
      </c>
      <c r="AR318" s="437" t="s">
        <v>211</v>
      </c>
      <c r="AS318" s="437" t="s">
        <v>211</v>
      </c>
      <c r="AT318" s="437" t="s">
        <v>211</v>
      </c>
      <c r="AU318" s="437" t="s">
        <v>211</v>
      </c>
      <c r="AV318" s="437" t="s">
        <v>211</v>
      </c>
      <c r="AW318" s="437" t="s">
        <v>211</v>
      </c>
      <c r="AX318" s="437" t="s">
        <v>211</v>
      </c>
      <c r="AY318" s="437" t="s">
        <v>211</v>
      </c>
      <c r="AZ318" s="437" t="s">
        <v>211</v>
      </c>
      <c r="BA318" s="437" t="s">
        <v>211</v>
      </c>
      <c r="BB318" s="437" t="s">
        <v>212</v>
      </c>
      <c r="BC318" s="437"/>
      <c r="BD318" s="437"/>
      <c r="BE318" s="437"/>
      <c r="BF318" s="437"/>
      <c r="BG318" s="437"/>
      <c r="BH318" s="438" t="s">
        <v>161</v>
      </c>
      <c r="BI318" s="223"/>
      <c r="BJ318" s="435"/>
      <c r="BK318" s="435"/>
      <c r="BL318" s="436"/>
      <c r="BP318" s="250"/>
      <c r="BQ318" s="437" t="s">
        <v>210</v>
      </c>
      <c r="BR318" s="437"/>
      <c r="BS318" s="437" t="s">
        <v>211</v>
      </c>
      <c r="BT318" s="437" t="s">
        <v>211</v>
      </c>
      <c r="BU318" s="437" t="s">
        <v>211</v>
      </c>
      <c r="BV318" s="437" t="s">
        <v>211</v>
      </c>
      <c r="BW318" s="437" t="s">
        <v>211</v>
      </c>
      <c r="BX318" s="437" t="s">
        <v>211</v>
      </c>
      <c r="BY318" s="437" t="s">
        <v>211</v>
      </c>
      <c r="BZ318" s="437" t="s">
        <v>211</v>
      </c>
      <c r="CA318" s="437" t="s">
        <v>211</v>
      </c>
      <c r="CB318" s="437" t="s">
        <v>211</v>
      </c>
      <c r="CC318" s="437" t="s">
        <v>211</v>
      </c>
      <c r="CD318" s="437" t="s">
        <v>211</v>
      </c>
      <c r="CE318" s="437" t="s">
        <v>211</v>
      </c>
      <c r="CF318" s="437" t="s">
        <v>211</v>
      </c>
      <c r="CG318" s="437" t="s">
        <v>211</v>
      </c>
      <c r="CH318" s="437" t="s">
        <v>211</v>
      </c>
      <c r="CI318" s="437" t="s">
        <v>212</v>
      </c>
      <c r="CJ318" s="437"/>
      <c r="CK318" s="437"/>
      <c r="CL318" s="437"/>
      <c r="CM318" s="437"/>
      <c r="CN318" s="437"/>
      <c r="CO318" s="438" t="s">
        <v>161</v>
      </c>
      <c r="CP318" s="223"/>
      <c r="CQ318" s="435"/>
      <c r="CR318" s="435"/>
      <c r="CS318" s="436"/>
      <c r="CW318" s="250"/>
      <c r="CX318" s="437" t="s">
        <v>210</v>
      </c>
      <c r="CY318" s="437"/>
      <c r="CZ318" s="437" t="s">
        <v>211</v>
      </c>
      <c r="DA318" s="437" t="s">
        <v>211</v>
      </c>
      <c r="DB318" s="437" t="s">
        <v>211</v>
      </c>
      <c r="DC318" s="437" t="s">
        <v>211</v>
      </c>
      <c r="DD318" s="437" t="s">
        <v>211</v>
      </c>
      <c r="DE318" s="437" t="s">
        <v>211</v>
      </c>
      <c r="DF318" s="437" t="s">
        <v>211</v>
      </c>
      <c r="DG318" s="437" t="s">
        <v>211</v>
      </c>
      <c r="DH318" s="437" t="s">
        <v>211</v>
      </c>
      <c r="DI318" s="437" t="s">
        <v>211</v>
      </c>
      <c r="DJ318" s="437" t="s">
        <v>211</v>
      </c>
      <c r="DK318" s="437" t="s">
        <v>211</v>
      </c>
      <c r="DL318" s="437" t="s">
        <v>211</v>
      </c>
      <c r="DM318" s="437" t="s">
        <v>211</v>
      </c>
      <c r="DN318" s="437" t="s">
        <v>211</v>
      </c>
      <c r="DO318" s="437" t="s">
        <v>211</v>
      </c>
      <c r="DP318" s="437" t="s">
        <v>212</v>
      </c>
      <c r="DQ318" s="437"/>
      <c r="DR318" s="437"/>
      <c r="DS318" s="437"/>
      <c r="DT318" s="437"/>
      <c r="DU318" s="437"/>
      <c r="DV318" s="438" t="s">
        <v>161</v>
      </c>
      <c r="DW318" s="223"/>
      <c r="DX318" s="435"/>
      <c r="DY318" s="435"/>
      <c r="DZ318" s="436"/>
      <c r="ED318" s="250"/>
      <c r="EE318" s="437" t="s">
        <v>210</v>
      </c>
      <c r="EF318" s="437"/>
      <c r="EG318" s="437" t="s">
        <v>211</v>
      </c>
      <c r="EH318" s="437" t="s">
        <v>211</v>
      </c>
      <c r="EI318" s="437" t="s">
        <v>211</v>
      </c>
      <c r="EJ318" s="437" t="s">
        <v>211</v>
      </c>
      <c r="EK318" s="437" t="s">
        <v>211</v>
      </c>
      <c r="EL318" s="437" t="s">
        <v>211</v>
      </c>
      <c r="EM318" s="437" t="s">
        <v>211</v>
      </c>
      <c r="EN318" s="437" t="s">
        <v>211</v>
      </c>
      <c r="EO318" s="437" t="s">
        <v>211</v>
      </c>
      <c r="EP318" s="437" t="s">
        <v>211</v>
      </c>
      <c r="EQ318" s="437" t="s">
        <v>211</v>
      </c>
      <c r="ER318" s="437" t="s">
        <v>211</v>
      </c>
      <c r="ES318" s="437" t="s">
        <v>211</v>
      </c>
      <c r="ET318" s="437" t="s">
        <v>211</v>
      </c>
      <c r="EU318" s="437" t="s">
        <v>211</v>
      </c>
      <c r="EV318" s="437" t="s">
        <v>211</v>
      </c>
      <c r="EW318" s="437" t="s">
        <v>212</v>
      </c>
      <c r="EX318" s="437"/>
      <c r="EY318" s="437"/>
      <c r="EZ318" s="437"/>
      <c r="FA318" s="437"/>
      <c r="FB318" s="437"/>
      <c r="FC318" s="438" t="s">
        <v>161</v>
      </c>
      <c r="FD318" s="223"/>
      <c r="FE318" s="435"/>
      <c r="FF318" s="435"/>
      <c r="FG318" s="436"/>
      <c r="FK318" s="250"/>
      <c r="FL318" s="437" t="s">
        <v>210</v>
      </c>
      <c r="FM318" s="437"/>
      <c r="FN318" s="437" t="s">
        <v>211</v>
      </c>
      <c r="FO318" s="437" t="s">
        <v>211</v>
      </c>
      <c r="FP318" s="437" t="s">
        <v>211</v>
      </c>
      <c r="FQ318" s="437" t="s">
        <v>211</v>
      </c>
      <c r="FR318" s="437" t="s">
        <v>211</v>
      </c>
      <c r="FS318" s="437" t="s">
        <v>211</v>
      </c>
      <c r="FT318" s="437" t="s">
        <v>211</v>
      </c>
      <c r="FU318" s="437" t="s">
        <v>211</v>
      </c>
      <c r="FV318" s="437" t="s">
        <v>211</v>
      </c>
      <c r="FW318" s="437" t="s">
        <v>211</v>
      </c>
      <c r="FX318" s="437" t="s">
        <v>211</v>
      </c>
      <c r="FY318" s="437" t="s">
        <v>211</v>
      </c>
      <c r="FZ318" s="437" t="s">
        <v>211</v>
      </c>
      <c r="GA318" s="437" t="s">
        <v>211</v>
      </c>
      <c r="GB318" s="437" t="s">
        <v>211</v>
      </c>
      <c r="GC318" s="437" t="s">
        <v>211</v>
      </c>
      <c r="GD318" s="437" t="s">
        <v>212</v>
      </c>
      <c r="GE318" s="437"/>
      <c r="GF318" s="437"/>
      <c r="GG318" s="437"/>
      <c r="GH318" s="437"/>
      <c r="GI318" s="437"/>
      <c r="GJ318" s="438" t="s">
        <v>161</v>
      </c>
      <c r="GK318" s="223"/>
      <c r="GL318" s="435"/>
      <c r="GM318" s="435"/>
      <c r="GN318" s="436"/>
      <c r="GR318" s="250"/>
      <c r="GS318" s="437"/>
      <c r="GT318" s="437"/>
      <c r="GU318" s="437"/>
      <c r="GV318" s="437"/>
      <c r="GW318" s="437"/>
      <c r="GX318" s="437"/>
      <c r="GY318" s="437"/>
      <c r="GZ318" s="437"/>
      <c r="HA318" s="437"/>
      <c r="HB318" s="437"/>
      <c r="HC318" s="437"/>
      <c r="HD318" s="437"/>
      <c r="HE318" s="437"/>
      <c r="HF318" s="437"/>
      <c r="HG318" s="437"/>
      <c r="HH318" s="437"/>
      <c r="HI318" s="437"/>
      <c r="HJ318" s="437"/>
      <c r="HK318" s="437"/>
      <c r="HL318" s="437"/>
      <c r="HM318" s="437"/>
      <c r="HN318" s="437"/>
      <c r="HO318" s="437"/>
      <c r="HP318" s="437"/>
      <c r="HQ318" s="438"/>
      <c r="HR318" s="223"/>
      <c r="HS318" s="437"/>
      <c r="HT318" s="437"/>
      <c r="HU318" s="438"/>
      <c r="HZ318" s="437" t="s">
        <v>361</v>
      </c>
      <c r="IA318" s="437" t="s">
        <v>362</v>
      </c>
      <c r="IB318" s="438" t="s">
        <v>161</v>
      </c>
      <c r="IC318" s="438" t="s">
        <v>161</v>
      </c>
      <c r="ID318" s="438" t="s">
        <v>161</v>
      </c>
      <c r="IE318" s="438" t="s">
        <v>161</v>
      </c>
      <c r="IF318" s="438" t="s">
        <v>161</v>
      </c>
      <c r="IG318" s="438" t="s">
        <v>161</v>
      </c>
      <c r="IH318" s="438" t="s">
        <v>161</v>
      </c>
      <c r="II318" s="438" t="s">
        <v>161</v>
      </c>
      <c r="IJ318" s="438" t="s">
        <v>161</v>
      </c>
      <c r="IK318" s="438" t="s">
        <v>161</v>
      </c>
      <c r="IL318" s="438" t="s">
        <v>161</v>
      </c>
      <c r="IM318" s="438" t="s">
        <v>161</v>
      </c>
      <c r="IN318" s="438" t="s">
        <v>161</v>
      </c>
      <c r="IO318" s="438" t="s">
        <v>161</v>
      </c>
      <c r="IP318" s="438" t="s">
        <v>161</v>
      </c>
      <c r="IQ318" s="438" t="s">
        <v>161</v>
      </c>
      <c r="IR318" s="438" t="s">
        <v>161</v>
      </c>
      <c r="IS318" s="438" t="s">
        <v>161</v>
      </c>
      <c r="IT318" s="438" t="s">
        <v>161</v>
      </c>
      <c r="IU318" s="438" t="s">
        <v>161</v>
      </c>
      <c r="IV318" s="438" t="s">
        <v>161</v>
      </c>
      <c r="IW318" s="438" t="s">
        <v>161</v>
      </c>
      <c r="IX318" s="438" t="s">
        <v>161</v>
      </c>
      <c r="IY318" s="438" t="s">
        <v>161</v>
      </c>
      <c r="IZ318" s="728" t="s">
        <v>161</v>
      </c>
      <c r="JA318" s="729" t="s">
        <v>161</v>
      </c>
      <c r="JB318" s="729" t="s">
        <v>161</v>
      </c>
      <c r="JC318" s="729" t="s">
        <v>161</v>
      </c>
      <c r="JD318" s="729" t="s">
        <v>161</v>
      </c>
      <c r="JE318" s="234"/>
      <c r="JG318" s="437" t="s">
        <v>161</v>
      </c>
      <c r="JH318" s="437" t="s">
        <v>161</v>
      </c>
      <c r="JI318" s="437" t="s">
        <v>161</v>
      </c>
      <c r="JJ318" s="437" t="s">
        <v>161</v>
      </c>
      <c r="JK318" s="437" t="s">
        <v>161</v>
      </c>
      <c r="JL318" s="437" t="s">
        <v>161</v>
      </c>
      <c r="JM318" s="437" t="s">
        <v>161</v>
      </c>
      <c r="JN318" s="437" t="s">
        <v>161</v>
      </c>
      <c r="JO318" s="437" t="s">
        <v>161</v>
      </c>
      <c r="JP318" s="437" t="s">
        <v>161</v>
      </c>
      <c r="JQ318" s="437" t="s">
        <v>161</v>
      </c>
      <c r="JR318" s="437" t="s">
        <v>161</v>
      </c>
      <c r="JS318" s="437" t="s">
        <v>161</v>
      </c>
      <c r="JT318" s="437" t="s">
        <v>161</v>
      </c>
      <c r="JU318" s="437" t="s">
        <v>161</v>
      </c>
      <c r="JV318" s="437" t="s">
        <v>161</v>
      </c>
      <c r="JW318" s="437" t="s">
        <v>161</v>
      </c>
      <c r="JX318" s="437" t="s">
        <v>161</v>
      </c>
      <c r="JY318" s="437" t="s">
        <v>161</v>
      </c>
      <c r="JZ318" s="437" t="s">
        <v>161</v>
      </c>
      <c r="KA318" s="437" t="s">
        <v>161</v>
      </c>
      <c r="KB318" s="437" t="s">
        <v>161</v>
      </c>
      <c r="KC318" s="437" t="s">
        <v>161</v>
      </c>
      <c r="KD318" s="437" t="s">
        <v>161</v>
      </c>
      <c r="KE318" s="437" t="s">
        <v>161</v>
      </c>
      <c r="KF318" s="437" t="s">
        <v>161</v>
      </c>
      <c r="KG318" s="437" t="s">
        <v>161</v>
      </c>
      <c r="KH318" s="437" t="s">
        <v>161</v>
      </c>
      <c r="KI318" s="437" t="s">
        <v>161</v>
      </c>
      <c r="KJ318" s="437" t="s">
        <v>161</v>
      </c>
      <c r="KK318" s="437" t="s">
        <v>161</v>
      </c>
      <c r="KL318" s="234"/>
      <c r="KM318" s="223"/>
      <c r="KN318" s="437" t="s">
        <v>161</v>
      </c>
      <c r="KO318" s="437" t="s">
        <v>161</v>
      </c>
      <c r="KP318" s="437" t="s">
        <v>161</v>
      </c>
      <c r="KQ318" s="437" t="s">
        <v>161</v>
      </c>
      <c r="KR318" s="437" t="s">
        <v>161</v>
      </c>
      <c r="KS318" s="437" t="s">
        <v>161</v>
      </c>
      <c r="KT318" s="437" t="s">
        <v>161</v>
      </c>
      <c r="KU318" s="437" t="s">
        <v>161</v>
      </c>
      <c r="KV318" s="437" t="s">
        <v>161</v>
      </c>
      <c r="KW318" s="437" t="s">
        <v>161</v>
      </c>
      <c r="KX318" s="437" t="s">
        <v>161</v>
      </c>
      <c r="KY318" s="437" t="s">
        <v>161</v>
      </c>
      <c r="KZ318" s="437" t="s">
        <v>161</v>
      </c>
      <c r="LA318" s="437" t="s">
        <v>161</v>
      </c>
      <c r="LB318" s="437" t="s">
        <v>161</v>
      </c>
      <c r="LC318" s="437" t="s">
        <v>161</v>
      </c>
      <c r="LD318" s="437" t="s">
        <v>161</v>
      </c>
      <c r="LE318" s="437" t="s">
        <v>161</v>
      </c>
      <c r="LF318" s="437" t="s">
        <v>161</v>
      </c>
      <c r="LG318" s="437" t="s">
        <v>161</v>
      </c>
      <c r="LH318" s="437" t="s">
        <v>161</v>
      </c>
      <c r="LI318" s="437" t="s">
        <v>161</v>
      </c>
      <c r="LJ318" s="437" t="s">
        <v>161</v>
      </c>
      <c r="LK318" s="437" t="s">
        <v>161</v>
      </c>
      <c r="LL318" s="437" t="s">
        <v>161</v>
      </c>
      <c r="LM318" s="437" t="s">
        <v>161</v>
      </c>
      <c r="LN318" s="437" t="s">
        <v>161</v>
      </c>
      <c r="LO318" s="437" t="s">
        <v>161</v>
      </c>
      <c r="LP318" s="437" t="s">
        <v>161</v>
      </c>
      <c r="LQ318" s="437" t="s">
        <v>161</v>
      </c>
      <c r="LR318" s="437" t="s">
        <v>161</v>
      </c>
      <c r="LS318" s="223"/>
      <c r="LT318" s="223"/>
      <c r="LU318" s="437" t="s">
        <v>161</v>
      </c>
      <c r="LV318" s="437" t="s">
        <v>161</v>
      </c>
      <c r="LW318" s="437" t="s">
        <v>161</v>
      </c>
      <c r="LX318" s="437" t="s">
        <v>161</v>
      </c>
      <c r="LY318" s="437" t="s">
        <v>161</v>
      </c>
      <c r="LZ318" s="437" t="s">
        <v>161</v>
      </c>
      <c r="MA318" s="437" t="s">
        <v>161</v>
      </c>
      <c r="MB318" s="437" t="s">
        <v>161</v>
      </c>
      <c r="MC318" s="437" t="s">
        <v>161</v>
      </c>
      <c r="MD318" s="437" t="s">
        <v>161</v>
      </c>
      <c r="ME318" s="437" t="s">
        <v>161</v>
      </c>
      <c r="MF318" s="437" t="s">
        <v>161</v>
      </c>
      <c r="MG318" s="437" t="s">
        <v>161</v>
      </c>
      <c r="MH318" s="437" t="s">
        <v>161</v>
      </c>
      <c r="MI318" s="437" t="s">
        <v>161</v>
      </c>
      <c r="MJ318" s="437" t="s">
        <v>161</v>
      </c>
      <c r="MK318" s="437" t="s">
        <v>161</v>
      </c>
      <c r="ML318" s="437" t="s">
        <v>161</v>
      </c>
      <c r="MM318" s="437" t="s">
        <v>161</v>
      </c>
      <c r="MN318" s="437" t="s">
        <v>161</v>
      </c>
      <c r="MO318" s="437" t="s">
        <v>161</v>
      </c>
      <c r="MP318" s="437" t="s">
        <v>161</v>
      </c>
      <c r="MQ318" s="437" t="s">
        <v>161</v>
      </c>
      <c r="MR318" s="437" t="s">
        <v>161</v>
      </c>
      <c r="MS318" s="437" t="s">
        <v>161</v>
      </c>
      <c r="MT318" s="437" t="s">
        <v>161</v>
      </c>
      <c r="MU318" s="437" t="s">
        <v>161</v>
      </c>
      <c r="MV318" s="437" t="s">
        <v>161</v>
      </c>
      <c r="MW318" s="437" t="s">
        <v>161</v>
      </c>
      <c r="MX318" s="437" t="s">
        <v>161</v>
      </c>
      <c r="MY318" s="437" t="s">
        <v>161</v>
      </c>
      <c r="MZ318" s="223"/>
      <c r="NA318" s="223"/>
      <c r="NB318" s="437" t="s">
        <v>325</v>
      </c>
      <c r="NC318" s="437"/>
      <c r="ND318" s="437" t="s">
        <v>211</v>
      </c>
      <c r="NE318" s="437" t="s">
        <v>211</v>
      </c>
      <c r="NF318" s="437" t="s">
        <v>211</v>
      </c>
      <c r="NG318" s="437" t="s">
        <v>211</v>
      </c>
      <c r="NH318" s="437" t="s">
        <v>211</v>
      </c>
      <c r="NI318" s="437" t="s">
        <v>211</v>
      </c>
      <c r="NJ318" s="437" t="s">
        <v>211</v>
      </c>
      <c r="NK318" s="437" t="s">
        <v>211</v>
      </c>
      <c r="NL318" s="437" t="s">
        <v>211</v>
      </c>
      <c r="NM318" s="437" t="s">
        <v>211</v>
      </c>
      <c r="NN318" s="437" t="s">
        <v>211</v>
      </c>
      <c r="NO318" s="437" t="s">
        <v>211</v>
      </c>
      <c r="NP318" s="437" t="s">
        <v>211</v>
      </c>
      <c r="NQ318" s="437" t="s">
        <v>211</v>
      </c>
      <c r="NR318" s="437" t="s">
        <v>211</v>
      </c>
      <c r="NS318" s="437" t="s">
        <v>211</v>
      </c>
      <c r="NT318" s="437" t="s">
        <v>212</v>
      </c>
      <c r="NU318" s="437"/>
      <c r="NV318" s="437"/>
      <c r="NW318" s="437"/>
      <c r="NX318" s="437"/>
      <c r="NY318" s="437"/>
      <c r="NZ318" s="438" t="s">
        <v>161</v>
      </c>
      <c r="OA318" s="223"/>
      <c r="OB318" s="437"/>
      <c r="OC318" s="437"/>
      <c r="OD318" s="438"/>
      <c r="OF318" s="437" t="s">
        <v>161</v>
      </c>
      <c r="OI318" s="437" t="s">
        <v>210</v>
      </c>
      <c r="OJ318" s="437"/>
      <c r="OK318" s="437" t="s">
        <v>211</v>
      </c>
      <c r="OL318" s="437" t="s">
        <v>211</v>
      </c>
      <c r="OM318" s="437" t="s">
        <v>211</v>
      </c>
      <c r="ON318" s="437" t="s">
        <v>211</v>
      </c>
      <c r="OO318" s="437" t="s">
        <v>211</v>
      </c>
      <c r="OP318" s="437" t="s">
        <v>211</v>
      </c>
      <c r="OQ318" s="437" t="s">
        <v>211</v>
      </c>
      <c r="OR318" s="437" t="s">
        <v>211</v>
      </c>
      <c r="OS318" s="437" t="s">
        <v>211</v>
      </c>
      <c r="OT318" s="437" t="s">
        <v>211</v>
      </c>
      <c r="OU318" s="437" t="s">
        <v>211</v>
      </c>
      <c r="OV318" s="437" t="s">
        <v>211</v>
      </c>
      <c r="OW318" s="437" t="s">
        <v>211</v>
      </c>
      <c r="OX318" s="437" t="s">
        <v>211</v>
      </c>
      <c r="OY318" s="437" t="s">
        <v>211</v>
      </c>
      <c r="OZ318" s="437" t="s">
        <v>211</v>
      </c>
      <c r="PA318" s="437" t="s">
        <v>212</v>
      </c>
      <c r="PB318" s="437"/>
      <c r="PC318" s="437"/>
      <c r="PD318" s="437"/>
      <c r="PE318" s="437"/>
      <c r="PF318" s="437"/>
      <c r="PG318" s="438" t="s">
        <v>161</v>
      </c>
      <c r="PH318" s="223"/>
      <c r="PI318" s="437"/>
      <c r="PJ318" s="437"/>
      <c r="PK318" s="438"/>
      <c r="PM318" s="437" t="s">
        <v>211</v>
      </c>
      <c r="PP318" s="437" t="s">
        <v>161</v>
      </c>
      <c r="PQ318" s="437"/>
      <c r="PR318" s="437" t="s">
        <v>211</v>
      </c>
      <c r="PS318" s="437" t="s">
        <v>211</v>
      </c>
      <c r="PT318" s="437" t="s">
        <v>211</v>
      </c>
      <c r="PU318" s="437" t="s">
        <v>211</v>
      </c>
      <c r="PV318" s="437" t="s">
        <v>211</v>
      </c>
      <c r="PW318" s="437" t="s">
        <v>211</v>
      </c>
      <c r="PX318" s="437" t="s">
        <v>211</v>
      </c>
      <c r="PY318" s="437" t="s">
        <v>211</v>
      </c>
      <c r="PZ318" s="437" t="s">
        <v>211</v>
      </c>
      <c r="QA318" s="437" t="s">
        <v>211</v>
      </c>
      <c r="QB318" s="437" t="s">
        <v>211</v>
      </c>
      <c r="QC318" s="437" t="s">
        <v>211</v>
      </c>
      <c r="QD318" s="437" t="s">
        <v>211</v>
      </c>
      <c r="QE318" s="437" t="s">
        <v>211</v>
      </c>
      <c r="QF318" s="437" t="s">
        <v>211</v>
      </c>
      <c r="QG318" s="437" t="s">
        <v>211</v>
      </c>
      <c r="QH318" s="437" t="s">
        <v>212</v>
      </c>
      <c r="QI318" s="437"/>
      <c r="QJ318" s="437"/>
      <c r="QK318" s="437"/>
      <c r="QL318" s="437"/>
      <c r="QM318" s="437"/>
      <c r="QN318" s="438" t="s">
        <v>161</v>
      </c>
      <c r="QO318" s="223"/>
      <c r="QP318" s="437"/>
      <c r="QQ318" s="437"/>
      <c r="QR318" s="438"/>
      <c r="QT318" s="437" t="s">
        <v>161</v>
      </c>
      <c r="QU318" s="235"/>
      <c r="QV318" s="235"/>
      <c r="QW318" s="437" t="s">
        <v>210</v>
      </c>
      <c r="QX318" s="437"/>
      <c r="QY318" s="437" t="s">
        <v>211</v>
      </c>
      <c r="QZ318" s="437" t="s">
        <v>211</v>
      </c>
      <c r="RA318" s="437" t="s">
        <v>211</v>
      </c>
      <c r="RB318" s="437" t="s">
        <v>211</v>
      </c>
      <c r="RC318" s="437" t="s">
        <v>211</v>
      </c>
      <c r="RD318" s="437" t="s">
        <v>211</v>
      </c>
      <c r="RE318" s="437" t="s">
        <v>211</v>
      </c>
      <c r="RF318" s="437" t="s">
        <v>211</v>
      </c>
      <c r="RG318" s="437" t="s">
        <v>211</v>
      </c>
      <c r="RH318" s="437" t="s">
        <v>211</v>
      </c>
      <c r="RI318" s="437" t="s">
        <v>211</v>
      </c>
      <c r="RJ318" s="437" t="s">
        <v>211</v>
      </c>
      <c r="RK318" s="437" t="s">
        <v>211</v>
      </c>
      <c r="RL318" s="437" t="s">
        <v>211</v>
      </c>
      <c r="RM318" s="437" t="s">
        <v>211</v>
      </c>
      <c r="RN318" s="437" t="s">
        <v>211</v>
      </c>
      <c r="RO318" s="437" t="s">
        <v>212</v>
      </c>
      <c r="RP318" s="437"/>
      <c r="RQ318" s="437"/>
      <c r="RR318" s="437"/>
      <c r="RS318" s="437"/>
      <c r="RT318" s="437"/>
      <c r="RU318" s="438" t="s">
        <v>161</v>
      </c>
      <c r="RV318" s="223"/>
      <c r="RW318" s="437"/>
      <c r="RX318" s="437"/>
      <c r="RY318" s="438"/>
    </row>
    <row r="319" spans="1:495" hidden="1" outlineLevel="2">
      <c r="A319" s="603">
        <f t="shared" si="1586"/>
        <v>307</v>
      </c>
      <c r="B319" s="439" t="s">
        <v>146</v>
      </c>
      <c r="C319" s="280">
        <f>+C312*Standard_data!$C$15</f>
        <v>0</v>
      </c>
      <c r="D319" s="280"/>
      <c r="E319" s="280">
        <f>+C218</f>
        <v>0</v>
      </c>
      <c r="F319" s="280">
        <f>+C319-E319</f>
        <v>0</v>
      </c>
      <c r="G319" s="280"/>
      <c r="H319" s="280"/>
      <c r="I319" s="280"/>
      <c r="J319" s="280"/>
      <c r="K319" s="280"/>
      <c r="L319" s="280"/>
      <c r="M319" s="280"/>
      <c r="N319" s="280"/>
      <c r="O319" s="280"/>
      <c r="P319" s="280"/>
      <c r="Q319" s="280"/>
      <c r="R319" s="280"/>
      <c r="S319" s="280"/>
      <c r="T319" s="280"/>
      <c r="U319" s="280"/>
      <c r="V319" s="280"/>
      <c r="W319" s="441">
        <f>F319*3%</f>
        <v>0</v>
      </c>
      <c r="X319" s="223"/>
      <c r="Y319" s="382"/>
      <c r="Z319" s="382"/>
      <c r="AA319" s="382"/>
      <c r="AB319" s="382"/>
      <c r="AC319" s="382"/>
      <c r="AD319" s="382"/>
      <c r="AE319" s="440"/>
      <c r="AI319" s="250"/>
      <c r="AJ319" s="280">
        <f>+AJ312*Standard_data!$C$15</f>
        <v>0</v>
      </c>
      <c r="AK319" s="280"/>
      <c r="AL319" s="280">
        <f>+X218</f>
        <v>0</v>
      </c>
      <c r="AM319" s="280">
        <f>+X218</f>
        <v>0</v>
      </c>
      <c r="AN319" s="280">
        <f>+Y218</f>
        <v>0</v>
      </c>
      <c r="AO319" s="280">
        <f>+Y218</f>
        <v>0</v>
      </c>
      <c r="AP319" s="280">
        <f>+AA218</f>
        <v>0</v>
      </c>
      <c r="AQ319" s="280">
        <f>+AA218</f>
        <v>0</v>
      </c>
      <c r="AR319" s="280">
        <f>+AB218</f>
        <v>0</v>
      </c>
      <c r="AS319" s="280">
        <f>+AD218</f>
        <v>0</v>
      </c>
      <c r="AT319" s="280">
        <f>+AD218</f>
        <v>0</v>
      </c>
      <c r="AU319" s="280">
        <f>+AE218</f>
        <v>0</v>
      </c>
      <c r="AV319" s="280">
        <f>+AG218</f>
        <v>0</v>
      </c>
      <c r="AW319" s="280">
        <f>+AG218</f>
        <v>0</v>
      </c>
      <c r="AX319" s="280">
        <f>+AH218</f>
        <v>0</v>
      </c>
      <c r="AY319" s="280">
        <f>+AJ218</f>
        <v>0</v>
      </c>
      <c r="AZ319" s="280">
        <f>+AJ218</f>
        <v>0</v>
      </c>
      <c r="BA319" s="280">
        <f>+AK218</f>
        <v>0</v>
      </c>
      <c r="BB319" s="280">
        <f>+AJ319-AY319</f>
        <v>0</v>
      </c>
      <c r="BC319" s="280"/>
      <c r="BD319" s="280"/>
      <c r="BE319" s="280"/>
      <c r="BF319" s="280"/>
      <c r="BG319" s="280"/>
      <c r="BH319" s="441">
        <f>BB319*3%</f>
        <v>0</v>
      </c>
      <c r="BI319" s="223"/>
      <c r="BJ319" s="382"/>
      <c r="BK319" s="382"/>
      <c r="BL319" s="440"/>
      <c r="BP319" s="250"/>
      <c r="BQ319" s="280">
        <f>+BQ312*Standard_data!$C$15</f>
        <v>0</v>
      </c>
      <c r="BR319" s="280"/>
      <c r="BS319" s="280">
        <f>+BE218</f>
        <v>0</v>
      </c>
      <c r="BT319" s="280">
        <f>+BF218</f>
        <v>0</v>
      </c>
      <c r="BU319" s="280">
        <f>+BG218</f>
        <v>0</v>
      </c>
      <c r="BV319" s="280">
        <f t="shared" ref="BV319:CH319" si="1692">+BF218</f>
        <v>0</v>
      </c>
      <c r="BW319" s="280">
        <f t="shared" si="1692"/>
        <v>0</v>
      </c>
      <c r="BX319" s="280">
        <f t="shared" si="1692"/>
        <v>0</v>
      </c>
      <c r="BY319" s="280">
        <f t="shared" si="1692"/>
        <v>0</v>
      </c>
      <c r="BZ319" s="280">
        <f t="shared" si="1692"/>
        <v>0</v>
      </c>
      <c r="CA319" s="280">
        <f t="shared" si="1692"/>
        <v>0</v>
      </c>
      <c r="CB319" s="280">
        <f t="shared" si="1692"/>
        <v>0</v>
      </c>
      <c r="CC319" s="280">
        <f t="shared" si="1692"/>
        <v>0</v>
      </c>
      <c r="CD319" s="280">
        <f t="shared" si="1692"/>
        <v>0</v>
      </c>
      <c r="CE319" s="280">
        <f t="shared" si="1692"/>
        <v>0</v>
      </c>
      <c r="CF319" s="280">
        <f t="shared" si="1692"/>
        <v>0</v>
      </c>
      <c r="CG319" s="280">
        <f t="shared" si="1692"/>
        <v>0</v>
      </c>
      <c r="CH319" s="280">
        <f t="shared" si="1692"/>
        <v>0</v>
      </c>
      <c r="CI319" s="280">
        <f>+BQ319-CG319</f>
        <v>0</v>
      </c>
      <c r="CJ319" s="280"/>
      <c r="CK319" s="280"/>
      <c r="CL319" s="280"/>
      <c r="CM319" s="280"/>
      <c r="CN319" s="280"/>
      <c r="CO319" s="441">
        <f>CI319*3%</f>
        <v>0</v>
      </c>
      <c r="CP319" s="223"/>
      <c r="CQ319" s="382"/>
      <c r="CR319" s="382"/>
      <c r="CS319" s="440"/>
      <c r="CW319" s="250"/>
      <c r="CX319" s="280">
        <f>+CX312*Standard_data!$C$15</f>
        <v>0</v>
      </c>
      <c r="CY319" s="280"/>
      <c r="CZ319" s="280">
        <f t="shared" ref="CZ319:DO319" si="1693">+CJ218</f>
        <v>0</v>
      </c>
      <c r="DA319" s="280">
        <f t="shared" si="1693"/>
        <v>0</v>
      </c>
      <c r="DB319" s="280">
        <f t="shared" si="1693"/>
        <v>0</v>
      </c>
      <c r="DC319" s="280">
        <f t="shared" si="1693"/>
        <v>0</v>
      </c>
      <c r="DD319" s="280">
        <f t="shared" si="1693"/>
        <v>0</v>
      </c>
      <c r="DE319" s="280">
        <f t="shared" si="1693"/>
        <v>0</v>
      </c>
      <c r="DF319" s="280">
        <f t="shared" si="1693"/>
        <v>0</v>
      </c>
      <c r="DG319" s="280">
        <f t="shared" si="1693"/>
        <v>0</v>
      </c>
      <c r="DH319" s="280">
        <f t="shared" si="1693"/>
        <v>0</v>
      </c>
      <c r="DI319" s="280">
        <f t="shared" si="1693"/>
        <v>0</v>
      </c>
      <c r="DJ319" s="280">
        <f t="shared" si="1693"/>
        <v>0</v>
      </c>
      <c r="DK319" s="280">
        <f t="shared" si="1693"/>
        <v>0</v>
      </c>
      <c r="DL319" s="280">
        <f t="shared" si="1693"/>
        <v>0</v>
      </c>
      <c r="DM319" s="280">
        <f t="shared" si="1693"/>
        <v>0</v>
      </c>
      <c r="DN319" s="280">
        <f t="shared" si="1693"/>
        <v>0</v>
      </c>
      <c r="DO319" s="280">
        <f t="shared" si="1693"/>
        <v>0</v>
      </c>
      <c r="DP319" s="280">
        <f>+CX319-DN319</f>
        <v>0</v>
      </c>
      <c r="DQ319" s="280"/>
      <c r="DR319" s="280"/>
      <c r="DS319" s="280"/>
      <c r="DT319" s="280"/>
      <c r="DU319" s="280"/>
      <c r="DV319" s="441">
        <f>DP319*3%</f>
        <v>0</v>
      </c>
      <c r="DW319" s="223"/>
      <c r="DX319" s="382"/>
      <c r="DY319" s="382"/>
      <c r="DZ319" s="440"/>
      <c r="ED319" s="250"/>
      <c r="EE319" s="280">
        <f>+EE312*Standard_data!$C$15</f>
        <v>0</v>
      </c>
      <c r="EF319" s="280"/>
      <c r="EG319" s="280">
        <f t="shared" ref="EG319:EV319" si="1694">+DP218</f>
        <v>0</v>
      </c>
      <c r="EH319" s="280">
        <f t="shared" si="1694"/>
        <v>0</v>
      </c>
      <c r="EI319" s="280">
        <f t="shared" si="1694"/>
        <v>0</v>
      </c>
      <c r="EJ319" s="280">
        <f t="shared" si="1694"/>
        <v>0</v>
      </c>
      <c r="EK319" s="280">
        <f t="shared" si="1694"/>
        <v>0</v>
      </c>
      <c r="EL319" s="280">
        <f t="shared" si="1694"/>
        <v>0</v>
      </c>
      <c r="EM319" s="280">
        <f t="shared" si="1694"/>
        <v>0</v>
      </c>
      <c r="EN319" s="280">
        <f t="shared" si="1694"/>
        <v>0</v>
      </c>
      <c r="EO319" s="280">
        <f t="shared" si="1694"/>
        <v>0</v>
      </c>
      <c r="EP319" s="280">
        <f t="shared" si="1694"/>
        <v>0</v>
      </c>
      <c r="EQ319" s="280">
        <f t="shared" si="1694"/>
        <v>0</v>
      </c>
      <c r="ER319" s="280">
        <f t="shared" si="1694"/>
        <v>0</v>
      </c>
      <c r="ES319" s="280">
        <f t="shared" si="1694"/>
        <v>0</v>
      </c>
      <c r="ET319" s="280">
        <f t="shared" si="1694"/>
        <v>0</v>
      </c>
      <c r="EU319" s="280">
        <f t="shared" si="1694"/>
        <v>0</v>
      </c>
      <c r="EV319" s="280">
        <f t="shared" si="1694"/>
        <v>0</v>
      </c>
      <c r="EW319" s="280">
        <f>+EE319-EV319</f>
        <v>0</v>
      </c>
      <c r="EX319" s="280"/>
      <c r="EY319" s="280"/>
      <c r="EZ319" s="280"/>
      <c r="FA319" s="280"/>
      <c r="FB319" s="280"/>
      <c r="FC319" s="441">
        <f>EW319*3%</f>
        <v>0</v>
      </c>
      <c r="FD319" s="223"/>
      <c r="FE319" s="382"/>
      <c r="FF319" s="382"/>
      <c r="FG319" s="440"/>
      <c r="FK319" s="250"/>
      <c r="FL319" s="280">
        <f>+FL312*Standard_data!$C$15</f>
        <v>0</v>
      </c>
      <c r="FM319" s="280"/>
      <c r="FN319" s="280">
        <f t="shared" ref="FN319:GC319" si="1695">+EW218</f>
        <v>0</v>
      </c>
      <c r="FO319" s="280">
        <f t="shared" si="1695"/>
        <v>0</v>
      </c>
      <c r="FP319" s="280">
        <f t="shared" si="1695"/>
        <v>0</v>
      </c>
      <c r="FQ319" s="280">
        <f t="shared" si="1695"/>
        <v>0</v>
      </c>
      <c r="FR319" s="280">
        <f t="shared" si="1695"/>
        <v>0</v>
      </c>
      <c r="FS319" s="280">
        <f t="shared" si="1695"/>
        <v>0</v>
      </c>
      <c r="FT319" s="280">
        <f t="shared" si="1695"/>
        <v>0</v>
      </c>
      <c r="FU319" s="280">
        <f t="shared" si="1695"/>
        <v>0</v>
      </c>
      <c r="FV319" s="280">
        <f t="shared" si="1695"/>
        <v>0</v>
      </c>
      <c r="FW319" s="280">
        <f t="shared" si="1695"/>
        <v>0</v>
      </c>
      <c r="FX319" s="280">
        <f t="shared" si="1695"/>
        <v>0</v>
      </c>
      <c r="FY319" s="280">
        <f t="shared" si="1695"/>
        <v>0</v>
      </c>
      <c r="FZ319" s="280">
        <f t="shared" si="1695"/>
        <v>0</v>
      </c>
      <c r="GA319" s="280">
        <f t="shared" si="1695"/>
        <v>0</v>
      </c>
      <c r="GB319" s="280">
        <f t="shared" si="1695"/>
        <v>0</v>
      </c>
      <c r="GC319" s="280">
        <f t="shared" si="1695"/>
        <v>0</v>
      </c>
      <c r="GD319" s="280">
        <f>+FL319-GC319</f>
        <v>0</v>
      </c>
      <c r="GE319" s="280"/>
      <c r="GF319" s="280"/>
      <c r="GG319" s="280"/>
      <c r="GH319" s="280"/>
      <c r="GI319" s="280"/>
      <c r="GJ319" s="441">
        <f>GD319*3%</f>
        <v>0</v>
      </c>
      <c r="GK319" s="223"/>
      <c r="GL319" s="382"/>
      <c r="GM319" s="382"/>
      <c r="GN319" s="440"/>
      <c r="GR319" s="250"/>
      <c r="GS319" s="280"/>
      <c r="GT319" s="280"/>
      <c r="GU319" s="280"/>
      <c r="GV319" s="280"/>
      <c r="GW319" s="280"/>
      <c r="GX319" s="280"/>
      <c r="GY319" s="280"/>
      <c r="GZ319" s="280"/>
      <c r="HA319" s="280"/>
      <c r="HB319" s="280"/>
      <c r="HC319" s="280"/>
      <c r="HD319" s="280"/>
      <c r="HE319" s="280"/>
      <c r="HF319" s="280"/>
      <c r="HG319" s="280"/>
      <c r="HH319" s="280"/>
      <c r="HI319" s="730"/>
      <c r="HJ319" s="280"/>
      <c r="HK319" s="280"/>
      <c r="HL319" s="280"/>
      <c r="HM319" s="280"/>
      <c r="HN319" s="280"/>
      <c r="HO319" s="280"/>
      <c r="HP319" s="280"/>
      <c r="HQ319" s="441"/>
      <c r="HR319" s="223"/>
      <c r="HS319" s="280"/>
      <c r="HT319" s="280"/>
      <c r="HU319" s="441"/>
      <c r="HZ319" s="318">
        <f>IF(-HZ218&lt;(HZ312*15%),((HZ312*15%)+HZ218)*3%,0)</f>
        <v>0</v>
      </c>
      <c r="IA319" s="318">
        <f>IF(-IA218&lt;(IA312*15%),((IA312*15%)+IA218)*3%,0)</f>
        <v>0</v>
      </c>
      <c r="IB319" s="318">
        <f>IF(-IB218&lt;(IB312*15%),((IB312*15%)+IB218)*3%,0)</f>
        <v>0</v>
      </c>
      <c r="IC319" s="318">
        <f>IF(-IA218&lt;(IA312*15%),((IA312*15%)+IA218)*3%,0)</f>
        <v>0</v>
      </c>
      <c r="ID319" s="318"/>
      <c r="IE319" s="318">
        <f>IF(-IA218&lt;(IA312*15%),((IA312*15%)+IA218)*3%,0)</f>
        <v>0</v>
      </c>
      <c r="IF319" s="318"/>
      <c r="IG319" s="318"/>
      <c r="IH319" s="318"/>
      <c r="II319" s="317">
        <f>IF(-IA218&lt;(IA312*15%),((IA312*15%)+IA218)*3%,0)</f>
        <v>0</v>
      </c>
      <c r="IJ319" s="318"/>
      <c r="IK319" s="318"/>
      <c r="IL319" s="318"/>
      <c r="IM319" s="318"/>
      <c r="IN319" s="318">
        <f>IF(-IA218&lt;(IA312*15%),((IA312*15%)+IA218)*3%,0)</f>
        <v>0</v>
      </c>
      <c r="IO319" s="318"/>
      <c r="IP319" s="318"/>
      <c r="IQ319" s="318"/>
      <c r="IR319" s="318"/>
      <c r="IS319" s="318"/>
      <c r="IT319" s="318"/>
      <c r="IU319" s="318"/>
      <c r="IV319" s="318"/>
      <c r="IW319" s="318"/>
      <c r="IX319" s="731"/>
      <c r="IY319" s="731"/>
      <c r="IZ319" s="732"/>
      <c r="JA319" s="733"/>
      <c r="JB319" s="733"/>
      <c r="JC319" s="733"/>
      <c r="JD319" s="733"/>
      <c r="JE319" s="234"/>
      <c r="JG319" s="280">
        <f>IF(-JG218&lt;(JG312*15%),((JG312*15%)+JG218)*3%,0)</f>
        <v>440424.33085319994</v>
      </c>
      <c r="JH319" s="280">
        <f>IF(-JH218&lt;(JH312*15%),((JH312*15%)+JH218)*3%,0)</f>
        <v>433095.68035319989</v>
      </c>
      <c r="JI319" s="280">
        <f t="shared" ref="JI319:KJ319" si="1696">IF(-JI218&lt;(JI312*15%),((JI312*15%)+JI218)*3%,0)</f>
        <v>0</v>
      </c>
      <c r="JJ319" s="280">
        <f>$JH319</f>
        <v>433095.68035319989</v>
      </c>
      <c r="JK319" s="280">
        <f t="shared" si="1696"/>
        <v>0</v>
      </c>
      <c r="JL319" s="280">
        <f>$JH$319</f>
        <v>433095.68035319989</v>
      </c>
      <c r="JM319" s="280">
        <f t="shared" si="1696"/>
        <v>0</v>
      </c>
      <c r="JN319" s="280">
        <f t="shared" si="1696"/>
        <v>0</v>
      </c>
      <c r="JO319" s="280">
        <f t="shared" si="1696"/>
        <v>0</v>
      </c>
      <c r="JP319" s="280">
        <f t="shared" si="1696"/>
        <v>0</v>
      </c>
      <c r="JQ319" s="280">
        <f t="shared" si="1696"/>
        <v>0</v>
      </c>
      <c r="JR319" s="280">
        <f t="shared" si="1696"/>
        <v>0</v>
      </c>
      <c r="JS319" s="280">
        <f t="shared" si="1696"/>
        <v>0</v>
      </c>
      <c r="JT319" s="280">
        <f t="shared" si="1696"/>
        <v>0</v>
      </c>
      <c r="JU319" s="280">
        <f t="shared" si="1696"/>
        <v>0</v>
      </c>
      <c r="JV319" s="280">
        <f t="shared" si="1696"/>
        <v>0</v>
      </c>
      <c r="JW319" s="280">
        <f t="shared" si="1696"/>
        <v>0</v>
      </c>
      <c r="JX319" s="280">
        <f t="shared" si="1696"/>
        <v>0</v>
      </c>
      <c r="JY319" s="280">
        <f t="shared" si="1696"/>
        <v>0</v>
      </c>
      <c r="JZ319" s="280">
        <f t="shared" si="1696"/>
        <v>0</v>
      </c>
      <c r="KA319" s="280">
        <f t="shared" si="1696"/>
        <v>0</v>
      </c>
      <c r="KB319" s="280">
        <f t="shared" si="1696"/>
        <v>0</v>
      </c>
      <c r="KC319" s="280">
        <f t="shared" si="1696"/>
        <v>0</v>
      </c>
      <c r="KD319" s="280">
        <f t="shared" si="1696"/>
        <v>0</v>
      </c>
      <c r="KE319" s="280">
        <f t="shared" si="1696"/>
        <v>0</v>
      </c>
      <c r="KF319" s="280">
        <f t="shared" si="1696"/>
        <v>0</v>
      </c>
      <c r="KG319" s="280">
        <f t="shared" si="1696"/>
        <v>0</v>
      </c>
      <c r="KH319" s="280">
        <f t="shared" si="1696"/>
        <v>0</v>
      </c>
      <c r="KI319" s="280">
        <f t="shared" si="1696"/>
        <v>0</v>
      </c>
      <c r="KJ319" s="280">
        <f t="shared" si="1696"/>
        <v>0</v>
      </c>
      <c r="KK319" s="280">
        <f>JH319</f>
        <v>433095.68035319989</v>
      </c>
      <c r="KL319" s="234"/>
      <c r="KN319" s="280">
        <f>IF(-KN218&lt;(KN312*15%),((KN312*15%)+KN218)*3%,0)</f>
        <v>0</v>
      </c>
      <c r="KO319" s="280"/>
      <c r="KP319" s="280">
        <f t="shared" ref="KP319" si="1697">+JZ218</f>
        <v>0</v>
      </c>
      <c r="KQ319" s="280">
        <f t="shared" ref="KQ319:LE319" si="1698">+KA218</f>
        <v>0</v>
      </c>
      <c r="KR319" s="280">
        <f t="shared" si="1698"/>
        <v>0</v>
      </c>
      <c r="KS319" s="280">
        <f t="shared" si="1698"/>
        <v>0</v>
      </c>
      <c r="KT319" s="280">
        <f t="shared" si="1698"/>
        <v>0</v>
      </c>
      <c r="KU319" s="280">
        <f t="shared" si="1698"/>
        <v>0</v>
      </c>
      <c r="KV319" s="280">
        <f t="shared" si="1698"/>
        <v>0</v>
      </c>
      <c r="KW319" s="280">
        <f t="shared" si="1698"/>
        <v>0</v>
      </c>
      <c r="KX319" s="280">
        <f t="shared" si="1698"/>
        <v>0</v>
      </c>
      <c r="KY319" s="280">
        <f t="shared" si="1698"/>
        <v>0</v>
      </c>
      <c r="KZ319" s="280">
        <f t="shared" si="1698"/>
        <v>0</v>
      </c>
      <c r="LA319" s="280">
        <f t="shared" si="1698"/>
        <v>-13000000</v>
      </c>
      <c r="LB319" s="280">
        <f t="shared" si="1698"/>
        <v>0</v>
      </c>
      <c r="LC319" s="280">
        <f t="shared" si="1698"/>
        <v>0</v>
      </c>
      <c r="LD319" s="280">
        <f t="shared" si="1698"/>
        <v>-40000000</v>
      </c>
      <c r="LE319" s="280">
        <f t="shared" si="1698"/>
        <v>-40000000</v>
      </c>
      <c r="LF319" s="280">
        <f>+KN319-LD319</f>
        <v>40000000</v>
      </c>
      <c r="LG319" s="280"/>
      <c r="LH319" s="280"/>
      <c r="LI319" s="280"/>
      <c r="LJ319" s="280"/>
      <c r="LK319" s="280"/>
      <c r="LL319" s="441">
        <f>LF319*3%</f>
        <v>1200000</v>
      </c>
      <c r="LM319" s="223"/>
      <c r="LN319" s="280"/>
      <c r="LO319" s="280"/>
      <c r="LP319" s="441"/>
      <c r="LR319" s="280">
        <f t="shared" ref="LR319" si="1699">+LB218</f>
        <v>0</v>
      </c>
      <c r="LS319" s="223"/>
      <c r="LT319" s="223"/>
      <c r="LU319" s="280">
        <f>IF(-LU218&lt;(LU312*15%),((LU312*15%)+LU218)*3%,0)</f>
        <v>593124.3200655001</v>
      </c>
      <c r="LV319" s="280">
        <f t="shared" ref="LV319:MX319" si="1700">IF(-LV218&lt;(LV312*15%),((LV312*15%)+LV218)*3%,0)</f>
        <v>550723.88006549992</v>
      </c>
      <c r="LW319" s="280">
        <f t="shared" si="1700"/>
        <v>0</v>
      </c>
      <c r="LX319" s="280">
        <f t="shared" si="1700"/>
        <v>1420765.1401477496</v>
      </c>
      <c r="LY319" s="280">
        <f t="shared" si="1700"/>
        <v>0</v>
      </c>
      <c r="LZ319" s="280">
        <f t="shared" si="1700"/>
        <v>1420765.1401477496</v>
      </c>
      <c r="MA319" s="280">
        <f t="shared" si="1700"/>
        <v>0</v>
      </c>
      <c r="MB319" s="280">
        <f t="shared" si="1700"/>
        <v>0</v>
      </c>
      <c r="MC319" s="280">
        <f t="shared" si="1700"/>
        <v>0</v>
      </c>
      <c r="MD319" s="280">
        <f t="shared" si="1700"/>
        <v>0</v>
      </c>
      <c r="ME319" s="280">
        <f t="shared" si="1700"/>
        <v>0</v>
      </c>
      <c r="MF319" s="280">
        <f t="shared" si="1700"/>
        <v>0</v>
      </c>
      <c r="MG319" s="280">
        <f t="shared" si="1700"/>
        <v>0</v>
      </c>
      <c r="MH319" s="280">
        <f t="shared" si="1700"/>
        <v>0</v>
      </c>
      <c r="MI319" s="280">
        <f t="shared" si="1700"/>
        <v>0</v>
      </c>
      <c r="MJ319" s="280">
        <f t="shared" si="1700"/>
        <v>0</v>
      </c>
      <c r="MK319" s="280">
        <f t="shared" si="1700"/>
        <v>0</v>
      </c>
      <c r="ML319" s="280">
        <f t="shared" si="1700"/>
        <v>0</v>
      </c>
      <c r="MM319" s="280">
        <f t="shared" si="1700"/>
        <v>0</v>
      </c>
      <c r="MN319" s="280">
        <f t="shared" si="1700"/>
        <v>0</v>
      </c>
      <c r="MO319" s="280">
        <f t="shared" si="1700"/>
        <v>0</v>
      </c>
      <c r="MP319" s="280">
        <f t="shared" si="1700"/>
        <v>0</v>
      </c>
      <c r="MQ319" s="280">
        <f t="shared" si="1700"/>
        <v>0</v>
      </c>
      <c r="MR319" s="280">
        <f t="shared" si="1700"/>
        <v>0</v>
      </c>
      <c r="MS319" s="280">
        <f t="shared" si="1700"/>
        <v>0</v>
      </c>
      <c r="MT319" s="280">
        <f t="shared" si="1700"/>
        <v>0</v>
      </c>
      <c r="MU319" s="280">
        <f t="shared" si="1700"/>
        <v>0</v>
      </c>
      <c r="MV319" s="280">
        <f t="shared" si="1700"/>
        <v>0</v>
      </c>
      <c r="MW319" s="280">
        <f t="shared" si="1700"/>
        <v>0</v>
      </c>
      <c r="MX319" s="280">
        <f t="shared" si="1700"/>
        <v>0</v>
      </c>
      <c r="MY319" s="280"/>
      <c r="MZ319" s="223"/>
      <c r="NA319" s="223"/>
      <c r="NB319" s="280">
        <f>IF(-NB218&lt;(NB312*15%),((NB312*15%)+NB218)*3%,0)</f>
        <v>783356.73076799954</v>
      </c>
      <c r="NC319" s="280"/>
      <c r="ND319" s="280">
        <f t="shared" ref="ND319:NS319" si="1701">+MM218</f>
        <v>0</v>
      </c>
      <c r="NE319" s="734">
        <f t="shared" ref="NE319:NE321" si="1702">MY319*3%</f>
        <v>0</v>
      </c>
      <c r="NF319" s="280">
        <f t="shared" si="1701"/>
        <v>0</v>
      </c>
      <c r="NG319" s="280">
        <f t="shared" si="1701"/>
        <v>0</v>
      </c>
      <c r="NH319" s="280">
        <f t="shared" si="1701"/>
        <v>0</v>
      </c>
      <c r="NI319" s="280">
        <f t="shared" si="1701"/>
        <v>0</v>
      </c>
      <c r="NJ319" s="280">
        <f t="shared" si="1701"/>
        <v>0</v>
      </c>
      <c r="NK319" s="280">
        <f t="shared" si="1701"/>
        <v>0</v>
      </c>
      <c r="NL319" s="280">
        <f t="shared" si="1701"/>
        <v>0</v>
      </c>
      <c r="NM319" s="280">
        <f t="shared" si="1701"/>
        <v>0</v>
      </c>
      <c r="NN319" s="280">
        <f t="shared" si="1701"/>
        <v>0</v>
      </c>
      <c r="NO319" s="280">
        <f t="shared" si="1701"/>
        <v>0</v>
      </c>
      <c r="NP319" s="280">
        <f t="shared" si="1701"/>
        <v>-15000000</v>
      </c>
      <c r="NQ319" s="280">
        <f t="shared" si="1701"/>
        <v>0</v>
      </c>
      <c r="NR319" s="280">
        <f t="shared" si="1701"/>
        <v>0</v>
      </c>
      <c r="NS319" s="280">
        <f t="shared" si="1701"/>
        <v>-210000000</v>
      </c>
      <c r="NT319" s="280">
        <f>+NB319-NS319</f>
        <v>210783356.730768</v>
      </c>
      <c r="NU319" s="280"/>
      <c r="NV319" s="280"/>
      <c r="NW319" s="280"/>
      <c r="NX319" s="280"/>
      <c r="NY319" s="280"/>
      <c r="NZ319" s="441">
        <f>NT319*3%</f>
        <v>6323500.7019230397</v>
      </c>
      <c r="OA319" s="223"/>
      <c r="OB319" s="280"/>
      <c r="OC319" s="280"/>
      <c r="OD319" s="441"/>
      <c r="OF319" s="280">
        <f>IF(-OF218&lt;(OF312*15%),((OF312*15%)+OF218)*3%,0)</f>
        <v>1191912.8984729997</v>
      </c>
      <c r="OI319" s="280">
        <v>0</v>
      </c>
      <c r="OJ319" s="280">
        <v>0</v>
      </c>
      <c r="OK319" s="280">
        <v>0</v>
      </c>
      <c r="OL319" s="280">
        <v>0</v>
      </c>
      <c r="OM319" s="280">
        <v>0</v>
      </c>
      <c r="ON319" s="280">
        <v>0</v>
      </c>
      <c r="OO319" s="280">
        <v>0</v>
      </c>
      <c r="OP319" s="280">
        <v>0</v>
      </c>
      <c r="OQ319" s="280">
        <v>0</v>
      </c>
      <c r="OR319" s="280">
        <v>0</v>
      </c>
      <c r="OS319" s="280">
        <v>0</v>
      </c>
      <c r="OT319" s="280">
        <v>0</v>
      </c>
      <c r="OU319" s="280">
        <v>0</v>
      </c>
      <c r="OV319" s="280">
        <v>0</v>
      </c>
      <c r="OW319" s="280">
        <v>0</v>
      </c>
      <c r="OX319" s="280">
        <v>0</v>
      </c>
      <c r="OY319" s="280">
        <v>0</v>
      </c>
      <c r="OZ319" s="280">
        <v>0</v>
      </c>
      <c r="PA319" s="280">
        <v>0</v>
      </c>
      <c r="PB319" s="280">
        <v>0</v>
      </c>
      <c r="PC319" s="280">
        <v>0</v>
      </c>
      <c r="PD319" s="280">
        <v>0</v>
      </c>
      <c r="PE319" s="280">
        <v>0</v>
      </c>
      <c r="PF319" s="280">
        <v>0</v>
      </c>
      <c r="PG319" s="280">
        <v>0</v>
      </c>
      <c r="PH319" s="280">
        <v>0</v>
      </c>
      <c r="PI319" s="280">
        <v>0</v>
      </c>
      <c r="PJ319" s="280">
        <v>0</v>
      </c>
      <c r="PK319" s="280">
        <v>0</v>
      </c>
      <c r="PL319" s="280">
        <v>0</v>
      </c>
      <c r="PM319" s="280">
        <v>0</v>
      </c>
      <c r="PP319" s="280">
        <f>IF(-PP218&lt;(PP312*15%),((PP312*15%)+PP218)*3%,0)</f>
        <v>743316.21780149988</v>
      </c>
      <c r="PQ319" s="280">
        <f t="shared" ref="PQ319:QS319" si="1703">IF(-PQ218&lt;(PQ312*15%),((PQ312*15%)+PQ218)*3%,0)</f>
        <v>0</v>
      </c>
      <c r="PR319" s="280">
        <f t="shared" si="1703"/>
        <v>0</v>
      </c>
      <c r="PS319" s="280">
        <f t="shared" si="1703"/>
        <v>0</v>
      </c>
      <c r="PT319" s="280">
        <f t="shared" si="1703"/>
        <v>0</v>
      </c>
      <c r="PU319" s="280">
        <f t="shared" si="1703"/>
        <v>0</v>
      </c>
      <c r="PV319" s="280">
        <f t="shared" si="1703"/>
        <v>0</v>
      </c>
      <c r="PW319" s="280">
        <f t="shared" si="1703"/>
        <v>0</v>
      </c>
      <c r="PX319" s="280">
        <f t="shared" si="1703"/>
        <v>0</v>
      </c>
      <c r="PY319" s="280">
        <f t="shared" si="1703"/>
        <v>0</v>
      </c>
      <c r="PZ319" s="280">
        <f t="shared" si="1703"/>
        <v>0</v>
      </c>
      <c r="QA319" s="280">
        <f t="shared" si="1703"/>
        <v>0</v>
      </c>
      <c r="QB319" s="280">
        <f t="shared" si="1703"/>
        <v>0</v>
      </c>
      <c r="QC319" s="280">
        <f t="shared" si="1703"/>
        <v>0</v>
      </c>
      <c r="QD319" s="280">
        <f t="shared" si="1703"/>
        <v>0</v>
      </c>
      <c r="QE319" s="280">
        <f t="shared" si="1703"/>
        <v>0</v>
      </c>
      <c r="QF319" s="280">
        <f t="shared" si="1703"/>
        <v>0</v>
      </c>
      <c r="QG319" s="280">
        <f t="shared" si="1703"/>
        <v>0</v>
      </c>
      <c r="QH319" s="280">
        <f t="shared" si="1703"/>
        <v>0</v>
      </c>
      <c r="QI319" s="280">
        <f t="shared" si="1703"/>
        <v>0</v>
      </c>
      <c r="QJ319" s="280">
        <f t="shared" si="1703"/>
        <v>0</v>
      </c>
      <c r="QK319" s="280">
        <f t="shared" si="1703"/>
        <v>0</v>
      </c>
      <c r="QL319" s="280">
        <f t="shared" si="1703"/>
        <v>0</v>
      </c>
      <c r="QM319" s="280">
        <f t="shared" si="1703"/>
        <v>0</v>
      </c>
      <c r="QN319" s="280">
        <f t="shared" si="1703"/>
        <v>0</v>
      </c>
      <c r="QO319" s="280">
        <f t="shared" si="1703"/>
        <v>0</v>
      </c>
      <c r="QP319" s="280">
        <f t="shared" si="1703"/>
        <v>0</v>
      </c>
      <c r="QQ319" s="280">
        <f t="shared" si="1703"/>
        <v>0</v>
      </c>
      <c r="QR319" s="280">
        <f t="shared" si="1703"/>
        <v>0</v>
      </c>
      <c r="QS319" s="280">
        <f t="shared" si="1703"/>
        <v>0</v>
      </c>
      <c r="QT319" s="280">
        <f>IF(-QT218&lt;(QT312*15%),((QT312*15%)+QT218)*3%,0)</f>
        <v>743316.21780149988</v>
      </c>
      <c r="QU319" s="235"/>
      <c r="QV319" s="235"/>
      <c r="QW319" s="280">
        <f>+QW312*Standard_data!$C$15</f>
        <v>0</v>
      </c>
      <c r="QX319" s="280"/>
      <c r="QY319" s="280">
        <f t="shared" ref="QY319:RN319" si="1704">+QH218</f>
        <v>0</v>
      </c>
      <c r="QZ319" s="280">
        <f t="shared" si="1704"/>
        <v>0</v>
      </c>
      <c r="RA319" s="280">
        <f t="shared" si="1704"/>
        <v>0</v>
      </c>
      <c r="RB319" s="280">
        <f t="shared" si="1704"/>
        <v>0</v>
      </c>
      <c r="RC319" s="280">
        <f t="shared" si="1704"/>
        <v>0</v>
      </c>
      <c r="RD319" s="280">
        <f t="shared" si="1704"/>
        <v>0</v>
      </c>
      <c r="RE319" s="280">
        <f t="shared" si="1704"/>
        <v>0</v>
      </c>
      <c r="RF319" s="280">
        <f t="shared" si="1704"/>
        <v>0</v>
      </c>
      <c r="RG319" s="280">
        <f t="shared" si="1704"/>
        <v>0</v>
      </c>
      <c r="RH319" s="280">
        <f t="shared" si="1704"/>
        <v>0</v>
      </c>
      <c r="RI319" s="280">
        <f t="shared" si="1704"/>
        <v>0</v>
      </c>
      <c r="RJ319" s="280">
        <f t="shared" si="1704"/>
        <v>0</v>
      </c>
      <c r="RK319" s="280">
        <f t="shared" si="1704"/>
        <v>-350000000</v>
      </c>
      <c r="RL319" s="280">
        <f t="shared" si="1704"/>
        <v>0</v>
      </c>
      <c r="RM319" s="280">
        <f t="shared" si="1704"/>
        <v>0</v>
      </c>
      <c r="RN319" s="280">
        <f t="shared" si="1704"/>
        <v>0</v>
      </c>
      <c r="RO319" s="280">
        <f>+QW319-RN319</f>
        <v>0</v>
      </c>
      <c r="RP319" s="280"/>
      <c r="RQ319" s="280"/>
      <c r="RR319" s="280"/>
      <c r="RS319" s="280"/>
      <c r="RT319" s="280"/>
      <c r="RU319" s="441">
        <f>RO319*3%</f>
        <v>0</v>
      </c>
      <c r="RV319" s="223"/>
      <c r="RW319" s="280"/>
      <c r="RX319" s="280"/>
      <c r="RY319" s="441"/>
    </row>
    <row r="320" spans="1:495" hidden="1" outlineLevel="2">
      <c r="A320" s="603">
        <f t="shared" si="1586"/>
        <v>308</v>
      </c>
      <c r="B320" s="439" t="s">
        <v>147</v>
      </c>
      <c r="C320" s="280">
        <f>+C312*Standard_data!$C$16</f>
        <v>0</v>
      </c>
      <c r="D320" s="280"/>
      <c r="E320" s="280">
        <f>+C219+E319</f>
        <v>0</v>
      </c>
      <c r="F320" s="280">
        <f>+C320-E320</f>
        <v>0</v>
      </c>
      <c r="G320" s="280"/>
      <c r="H320" s="280"/>
      <c r="I320" s="280"/>
      <c r="J320" s="280"/>
      <c r="K320" s="280"/>
      <c r="L320" s="280"/>
      <c r="M320" s="280"/>
      <c r="N320" s="280"/>
      <c r="O320" s="280"/>
      <c r="P320" s="280"/>
      <c r="Q320" s="280"/>
      <c r="R320" s="280"/>
      <c r="S320" s="280"/>
      <c r="T320" s="280"/>
      <c r="U320" s="280"/>
      <c r="V320" s="280"/>
      <c r="W320" s="441">
        <f t="shared" ref="W320:W321" si="1705">F320*3%</f>
        <v>0</v>
      </c>
      <c r="X320" s="223"/>
      <c r="Y320" s="382"/>
      <c r="Z320" s="382"/>
      <c r="AA320" s="382"/>
      <c r="AB320" s="382"/>
      <c r="AC320" s="382"/>
      <c r="AD320" s="382"/>
      <c r="AE320" s="440"/>
      <c r="AI320" s="250"/>
      <c r="AJ320" s="280">
        <f>+AJ312*Standard_data!$C$16</f>
        <v>0</v>
      </c>
      <c r="AK320" s="280"/>
      <c r="AL320" s="280">
        <f>+X219+AL319</f>
        <v>0</v>
      </c>
      <c r="AM320" s="280">
        <f t="shared" ref="AM320:AN322" si="1706">+X219+AM319</f>
        <v>0</v>
      </c>
      <c r="AN320" s="280">
        <f t="shared" si="1706"/>
        <v>0</v>
      </c>
      <c r="AO320" s="280">
        <f>+Y219+AO319</f>
        <v>0</v>
      </c>
      <c r="AP320" s="280">
        <f>+AA219+AP319</f>
        <v>0</v>
      </c>
      <c r="AQ320" s="280">
        <f t="shared" ref="AQ320:AR322" si="1707">+AA219+AQ319</f>
        <v>0</v>
      </c>
      <c r="AR320" s="280">
        <f t="shared" si="1707"/>
        <v>0</v>
      </c>
      <c r="AS320" s="280">
        <f>+AD219+AS319</f>
        <v>0</v>
      </c>
      <c r="AT320" s="280">
        <f t="shared" ref="AT320:AU322" si="1708">+AD219+AT319</f>
        <v>0</v>
      </c>
      <c r="AU320" s="280">
        <f t="shared" si="1708"/>
        <v>0</v>
      </c>
      <c r="AV320" s="280">
        <f>+AG219+AV319</f>
        <v>0</v>
      </c>
      <c r="AW320" s="280">
        <f t="shared" ref="AW320:AX322" si="1709">+AG219+AW319</f>
        <v>0</v>
      </c>
      <c r="AX320" s="280">
        <f t="shared" si="1709"/>
        <v>0</v>
      </c>
      <c r="AY320" s="280">
        <f>+AJ219+AY319</f>
        <v>0</v>
      </c>
      <c r="AZ320" s="280">
        <f t="shared" ref="AZ320:BA322" si="1710">+AJ219+AZ319</f>
        <v>0</v>
      </c>
      <c r="BA320" s="280">
        <f t="shared" si="1710"/>
        <v>0</v>
      </c>
      <c r="BB320" s="280">
        <f>+AJ320-AY320</f>
        <v>0</v>
      </c>
      <c r="BC320" s="280"/>
      <c r="BD320" s="280"/>
      <c r="BE320" s="280"/>
      <c r="BF320" s="280"/>
      <c r="BG320" s="280"/>
      <c r="BH320" s="441">
        <f t="shared" ref="BH320:BH321" si="1711">BB320*3%</f>
        <v>0</v>
      </c>
      <c r="BI320" s="223"/>
      <c r="BJ320" s="382"/>
      <c r="BK320" s="382"/>
      <c r="BL320" s="440"/>
      <c r="BP320" s="250"/>
      <c r="BQ320" s="280">
        <f>+BQ312*Standard_data!$C$16</f>
        <v>0</v>
      </c>
      <c r="BR320" s="280"/>
      <c r="BS320" s="280">
        <f t="shared" ref="BS320:BU322" si="1712">+BE219+BS319</f>
        <v>0</v>
      </c>
      <c r="BT320" s="280">
        <f t="shared" si="1712"/>
        <v>0</v>
      </c>
      <c r="BU320" s="280">
        <f t="shared" si="1712"/>
        <v>0</v>
      </c>
      <c r="BV320" s="280">
        <f t="shared" ref="BV320:CH322" si="1713">+BF219+BV319</f>
        <v>0</v>
      </c>
      <c r="BW320" s="280">
        <f t="shared" si="1713"/>
        <v>0</v>
      </c>
      <c r="BX320" s="280">
        <f t="shared" si="1713"/>
        <v>0</v>
      </c>
      <c r="BY320" s="280">
        <f t="shared" si="1713"/>
        <v>0</v>
      </c>
      <c r="BZ320" s="280">
        <f t="shared" si="1713"/>
        <v>0</v>
      </c>
      <c r="CA320" s="280">
        <f t="shared" si="1713"/>
        <v>0</v>
      </c>
      <c r="CB320" s="280">
        <f t="shared" si="1713"/>
        <v>0</v>
      </c>
      <c r="CC320" s="280">
        <f t="shared" si="1713"/>
        <v>0</v>
      </c>
      <c r="CD320" s="280">
        <f t="shared" si="1713"/>
        <v>0</v>
      </c>
      <c r="CE320" s="280">
        <f t="shared" si="1713"/>
        <v>0</v>
      </c>
      <c r="CF320" s="280">
        <f t="shared" si="1713"/>
        <v>0</v>
      </c>
      <c r="CG320" s="280">
        <f t="shared" si="1713"/>
        <v>0</v>
      </c>
      <c r="CH320" s="280">
        <f t="shared" si="1713"/>
        <v>0</v>
      </c>
      <c r="CI320" s="280">
        <f>+BQ320-CG320</f>
        <v>0</v>
      </c>
      <c r="CJ320" s="280"/>
      <c r="CK320" s="280"/>
      <c r="CL320" s="280"/>
      <c r="CM320" s="280"/>
      <c r="CN320" s="280"/>
      <c r="CO320" s="441">
        <f t="shared" ref="CO320:CO321" si="1714">CI320*3%</f>
        <v>0</v>
      </c>
      <c r="CP320" s="223"/>
      <c r="CQ320" s="382"/>
      <c r="CR320" s="382"/>
      <c r="CS320" s="440"/>
      <c r="CW320" s="250"/>
      <c r="CX320" s="280">
        <f>+CX312*Standard_data!$C$16</f>
        <v>0</v>
      </c>
      <c r="CY320" s="280"/>
      <c r="CZ320" s="280">
        <f t="shared" ref="CZ320:DO322" si="1715">+CJ219+CZ319</f>
        <v>0</v>
      </c>
      <c r="DA320" s="280">
        <f t="shared" si="1715"/>
        <v>0</v>
      </c>
      <c r="DB320" s="280">
        <f t="shared" si="1715"/>
        <v>0</v>
      </c>
      <c r="DC320" s="280">
        <f t="shared" si="1715"/>
        <v>0</v>
      </c>
      <c r="DD320" s="280">
        <f t="shared" si="1715"/>
        <v>0</v>
      </c>
      <c r="DE320" s="280">
        <f t="shared" si="1715"/>
        <v>0</v>
      </c>
      <c r="DF320" s="280">
        <f t="shared" si="1715"/>
        <v>0</v>
      </c>
      <c r="DG320" s="280">
        <f t="shared" si="1715"/>
        <v>0</v>
      </c>
      <c r="DH320" s="280">
        <f t="shared" si="1715"/>
        <v>0</v>
      </c>
      <c r="DI320" s="280">
        <f t="shared" si="1715"/>
        <v>0</v>
      </c>
      <c r="DJ320" s="280">
        <f t="shared" si="1715"/>
        <v>0</v>
      </c>
      <c r="DK320" s="280">
        <f t="shared" si="1715"/>
        <v>0</v>
      </c>
      <c r="DL320" s="280">
        <f t="shared" si="1715"/>
        <v>0</v>
      </c>
      <c r="DM320" s="280">
        <f t="shared" si="1715"/>
        <v>0</v>
      </c>
      <c r="DN320" s="280">
        <f t="shared" si="1715"/>
        <v>0</v>
      </c>
      <c r="DO320" s="280">
        <f t="shared" si="1715"/>
        <v>0</v>
      </c>
      <c r="DP320" s="280">
        <f>+CX320-DN320</f>
        <v>0</v>
      </c>
      <c r="DQ320" s="280"/>
      <c r="DR320" s="280"/>
      <c r="DS320" s="280"/>
      <c r="DT320" s="280"/>
      <c r="DU320" s="280"/>
      <c r="DV320" s="441">
        <f t="shared" ref="DV320:DV321" si="1716">DP320*3%</f>
        <v>0</v>
      </c>
      <c r="DW320" s="223"/>
      <c r="DX320" s="382"/>
      <c r="DY320" s="382"/>
      <c r="DZ320" s="440"/>
      <c r="ED320" s="250"/>
      <c r="EE320" s="280">
        <f>+EE312*Standard_data!$C$16</f>
        <v>0</v>
      </c>
      <c r="EF320" s="280"/>
      <c r="EG320" s="280">
        <f t="shared" ref="EG320:EV322" si="1717">+DP219+EG319</f>
        <v>0</v>
      </c>
      <c r="EH320" s="280">
        <f t="shared" si="1717"/>
        <v>0</v>
      </c>
      <c r="EI320" s="280">
        <f t="shared" si="1717"/>
        <v>0</v>
      </c>
      <c r="EJ320" s="280">
        <f t="shared" si="1717"/>
        <v>0</v>
      </c>
      <c r="EK320" s="280">
        <f t="shared" si="1717"/>
        <v>0</v>
      </c>
      <c r="EL320" s="280">
        <f t="shared" si="1717"/>
        <v>0</v>
      </c>
      <c r="EM320" s="280">
        <f t="shared" si="1717"/>
        <v>0</v>
      </c>
      <c r="EN320" s="280">
        <f t="shared" si="1717"/>
        <v>0</v>
      </c>
      <c r="EO320" s="280">
        <f t="shared" si="1717"/>
        <v>0</v>
      </c>
      <c r="EP320" s="280">
        <f t="shared" si="1717"/>
        <v>0</v>
      </c>
      <c r="EQ320" s="280">
        <f t="shared" si="1717"/>
        <v>0</v>
      </c>
      <c r="ER320" s="280">
        <f t="shared" si="1717"/>
        <v>0</v>
      </c>
      <c r="ES320" s="280">
        <f t="shared" si="1717"/>
        <v>0</v>
      </c>
      <c r="ET320" s="280">
        <f t="shared" si="1717"/>
        <v>0</v>
      </c>
      <c r="EU320" s="280">
        <f t="shared" si="1717"/>
        <v>0</v>
      </c>
      <c r="EV320" s="280">
        <f t="shared" si="1717"/>
        <v>0</v>
      </c>
      <c r="EW320" s="280">
        <f>+EE320-EV320</f>
        <v>0</v>
      </c>
      <c r="EX320" s="280"/>
      <c r="EY320" s="280"/>
      <c r="EZ320" s="280"/>
      <c r="FA320" s="280"/>
      <c r="FB320" s="280"/>
      <c r="FC320" s="441">
        <f t="shared" ref="FC320:FC321" si="1718">EW320*3%</f>
        <v>0</v>
      </c>
      <c r="FD320" s="223"/>
      <c r="FE320" s="382"/>
      <c r="FF320" s="382"/>
      <c r="FG320" s="440"/>
      <c r="FK320" s="250"/>
      <c r="FL320" s="280">
        <f>+FL312*Standard_data!$C$16</f>
        <v>0</v>
      </c>
      <c r="FM320" s="280"/>
      <c r="FN320" s="280">
        <f t="shared" ref="FN320:GC322" si="1719">+EW219+FN319</f>
        <v>0</v>
      </c>
      <c r="FO320" s="280">
        <f t="shared" si="1719"/>
        <v>0</v>
      </c>
      <c r="FP320" s="280">
        <f t="shared" si="1719"/>
        <v>0</v>
      </c>
      <c r="FQ320" s="280">
        <f t="shared" si="1719"/>
        <v>0</v>
      </c>
      <c r="FR320" s="280">
        <f t="shared" si="1719"/>
        <v>0</v>
      </c>
      <c r="FS320" s="280">
        <f t="shared" si="1719"/>
        <v>0</v>
      </c>
      <c r="FT320" s="280">
        <f t="shared" si="1719"/>
        <v>0</v>
      </c>
      <c r="FU320" s="280">
        <f t="shared" si="1719"/>
        <v>0</v>
      </c>
      <c r="FV320" s="280">
        <f t="shared" si="1719"/>
        <v>0</v>
      </c>
      <c r="FW320" s="280">
        <f t="shared" si="1719"/>
        <v>0</v>
      </c>
      <c r="FX320" s="280">
        <f t="shared" si="1719"/>
        <v>0</v>
      </c>
      <c r="FY320" s="280">
        <f t="shared" si="1719"/>
        <v>0</v>
      </c>
      <c r="FZ320" s="280">
        <f t="shared" si="1719"/>
        <v>0</v>
      </c>
      <c r="GA320" s="280">
        <f t="shared" si="1719"/>
        <v>0</v>
      </c>
      <c r="GB320" s="280">
        <f t="shared" si="1719"/>
        <v>0</v>
      </c>
      <c r="GC320" s="280">
        <f t="shared" si="1719"/>
        <v>0</v>
      </c>
      <c r="GD320" s="280">
        <f>+FL320-GC320</f>
        <v>0</v>
      </c>
      <c r="GE320" s="280"/>
      <c r="GF320" s="280"/>
      <c r="GG320" s="280"/>
      <c r="GH320" s="280"/>
      <c r="GI320" s="280"/>
      <c r="GJ320" s="441">
        <f t="shared" ref="GJ320:GJ321" si="1720">GD320*3%</f>
        <v>0</v>
      </c>
      <c r="GK320" s="223"/>
      <c r="GL320" s="382"/>
      <c r="GM320" s="382"/>
      <c r="GN320" s="440"/>
      <c r="GR320" s="250"/>
      <c r="GS320" s="280"/>
      <c r="GT320" s="280"/>
      <c r="GU320" s="280"/>
      <c r="GV320" s="280"/>
      <c r="GW320" s="280"/>
      <c r="GX320" s="280"/>
      <c r="GY320" s="280"/>
      <c r="GZ320" s="280"/>
      <c r="HA320" s="280"/>
      <c r="HB320" s="280"/>
      <c r="HC320" s="280"/>
      <c r="HD320" s="280"/>
      <c r="HE320" s="280"/>
      <c r="HF320" s="280"/>
      <c r="HG320" s="280"/>
      <c r="HH320" s="280"/>
      <c r="HI320" s="730"/>
      <c r="HJ320" s="280"/>
      <c r="HK320" s="280"/>
      <c r="HL320" s="280"/>
      <c r="HM320" s="280"/>
      <c r="HN320" s="280"/>
      <c r="HO320" s="280"/>
      <c r="HP320" s="280"/>
      <c r="HQ320" s="441"/>
      <c r="HR320" s="223"/>
      <c r="HS320" s="280"/>
      <c r="HT320" s="280"/>
      <c r="HU320" s="441"/>
      <c r="HZ320" s="273">
        <f>IF(-(HZ219+HZ218)&lt;(HZ312*45%),((HZ312*45%)+(HZ219+HZ218))*3%,0)</f>
        <v>0</v>
      </c>
      <c r="IA320" s="273">
        <f>IF(-(IA219+IA218)&lt;(IA312*45%),((IA312*45%)+(IA219+IA218))*3%,0)</f>
        <v>0</v>
      </c>
      <c r="IB320" s="273">
        <f>IF(-(IB219+IB218)&lt;(IB312*45%),((IB312*45%)+(IB219+IB218))*3%,0)</f>
        <v>0</v>
      </c>
      <c r="IC320" s="273">
        <f>IF(-(IA219+IA218)&lt;(IA312*45%),((IA312*45%)+(IA219+IA218))*3%,0)</f>
        <v>0</v>
      </c>
      <c r="ID320" s="273"/>
      <c r="IE320" s="273">
        <f>IF(-(IA219+IA218)&lt;(IA312*45%),((IA312*45%)+(IA219+IA218))*3%,0)</f>
        <v>0</v>
      </c>
      <c r="IF320" s="273"/>
      <c r="IG320" s="273"/>
      <c r="IH320" s="273"/>
      <c r="II320" s="271">
        <f>IF(-(IA219+IA218)&lt;(IA312*45%),((IA312*45%)+(IA219+IA218))*3%,0)</f>
        <v>0</v>
      </c>
      <c r="IJ320" s="273"/>
      <c r="IK320" s="273"/>
      <c r="IL320" s="273"/>
      <c r="IM320" s="273"/>
      <c r="IN320" s="273">
        <f>IF(-(IA219+IA218)&lt;(IA312*45%),((IA312*45%)+(IA219+IA218))*3%,0)</f>
        <v>0</v>
      </c>
      <c r="IO320" s="273"/>
      <c r="IP320" s="273"/>
      <c r="IQ320" s="273"/>
      <c r="IR320" s="273"/>
      <c r="IS320" s="273"/>
      <c r="IT320" s="273"/>
      <c r="IU320" s="273"/>
      <c r="IV320" s="273"/>
      <c r="IW320" s="273"/>
      <c r="IX320" s="733"/>
      <c r="IY320" s="733"/>
      <c r="IZ320" s="735"/>
      <c r="JA320" s="733"/>
      <c r="JB320" s="733"/>
      <c r="JC320" s="733"/>
      <c r="JD320" s="733"/>
      <c r="JE320" s="234"/>
      <c r="JG320" s="280">
        <f>IF(-(JG219+JG218)&lt;(JG312*45%),((JG312*45%)+(JG219+JG218))*3%,0)</f>
        <v>1801272.9925595999</v>
      </c>
      <c r="JH320" s="280">
        <f>IF(-(JH219+JH218)&lt;(JH312*45%),((JH312*45%)+(JH219+JH218))*3%,0)</f>
        <v>1779287.0410596</v>
      </c>
      <c r="JI320" s="280">
        <f t="shared" ref="JI320:KJ320" si="1721">IF(-(JI219+JI218)&lt;(JI312*45%),((JI312*45%)+(JI219+JI218))*3%,0)</f>
        <v>0</v>
      </c>
      <c r="JJ320" s="280">
        <f>JH320</f>
        <v>1779287.0410596</v>
      </c>
      <c r="JK320" s="280">
        <f t="shared" si="1721"/>
        <v>0</v>
      </c>
      <c r="JL320" s="280">
        <f t="shared" ref="JL320:JL322" si="1722">JJ320</f>
        <v>1779287.0410596</v>
      </c>
      <c r="JM320" s="280">
        <f t="shared" si="1721"/>
        <v>0</v>
      </c>
      <c r="JN320" s="280">
        <f t="shared" si="1721"/>
        <v>0</v>
      </c>
      <c r="JO320" s="280">
        <f t="shared" si="1721"/>
        <v>0</v>
      </c>
      <c r="JP320" s="280">
        <f t="shared" si="1721"/>
        <v>0</v>
      </c>
      <c r="JQ320" s="280">
        <f t="shared" si="1721"/>
        <v>0</v>
      </c>
      <c r="JR320" s="280">
        <f t="shared" si="1721"/>
        <v>0</v>
      </c>
      <c r="JS320" s="280">
        <f t="shared" si="1721"/>
        <v>0</v>
      </c>
      <c r="JT320" s="280">
        <f t="shared" si="1721"/>
        <v>0</v>
      </c>
      <c r="JU320" s="280">
        <f t="shared" si="1721"/>
        <v>0</v>
      </c>
      <c r="JV320" s="280">
        <f t="shared" si="1721"/>
        <v>0</v>
      </c>
      <c r="JW320" s="280">
        <f t="shared" si="1721"/>
        <v>0</v>
      </c>
      <c r="JX320" s="280">
        <f t="shared" si="1721"/>
        <v>0</v>
      </c>
      <c r="JY320" s="280">
        <f t="shared" si="1721"/>
        <v>0</v>
      </c>
      <c r="JZ320" s="280">
        <f t="shared" si="1721"/>
        <v>0</v>
      </c>
      <c r="KA320" s="280">
        <f t="shared" si="1721"/>
        <v>0</v>
      </c>
      <c r="KB320" s="280">
        <f t="shared" si="1721"/>
        <v>0</v>
      </c>
      <c r="KC320" s="280">
        <f t="shared" si="1721"/>
        <v>0</v>
      </c>
      <c r="KD320" s="280">
        <f t="shared" si="1721"/>
        <v>0</v>
      </c>
      <c r="KE320" s="280">
        <f t="shared" si="1721"/>
        <v>0</v>
      </c>
      <c r="KF320" s="280">
        <f t="shared" si="1721"/>
        <v>0</v>
      </c>
      <c r="KG320" s="280">
        <f t="shared" si="1721"/>
        <v>0</v>
      </c>
      <c r="KH320" s="280">
        <f t="shared" si="1721"/>
        <v>0</v>
      </c>
      <c r="KI320" s="280">
        <f t="shared" si="1721"/>
        <v>0</v>
      </c>
      <c r="KJ320" s="280">
        <f t="shared" si="1721"/>
        <v>0</v>
      </c>
      <c r="KK320" s="280">
        <f>JH320</f>
        <v>1779287.0410596</v>
      </c>
      <c r="KL320" s="234"/>
      <c r="KN320" s="280">
        <f>IF(-(KN219+KN218)&lt;(KN312*45%),((KN312*45%)+(KN219+KN218))*3%,0)</f>
        <v>0</v>
      </c>
      <c r="KO320" s="280"/>
      <c r="KP320" s="280">
        <f t="shared" ref="KP320:KP322" si="1723">+JZ219+KP319</f>
        <v>0</v>
      </c>
      <c r="KQ320" s="280">
        <f t="shared" ref="KQ320:LE322" si="1724">+KA219+KQ319</f>
        <v>0</v>
      </c>
      <c r="KR320" s="280">
        <f t="shared" si="1724"/>
        <v>0</v>
      </c>
      <c r="KS320" s="280">
        <f t="shared" si="1724"/>
        <v>0</v>
      </c>
      <c r="KT320" s="280">
        <f t="shared" si="1724"/>
        <v>0</v>
      </c>
      <c r="KU320" s="280">
        <f t="shared" si="1724"/>
        <v>0</v>
      </c>
      <c r="KV320" s="280">
        <f t="shared" si="1724"/>
        <v>0</v>
      </c>
      <c r="KW320" s="280">
        <f t="shared" si="1724"/>
        <v>0</v>
      </c>
      <c r="KX320" s="280">
        <f t="shared" si="1724"/>
        <v>0</v>
      </c>
      <c r="KY320" s="280">
        <f t="shared" si="1724"/>
        <v>0</v>
      </c>
      <c r="KZ320" s="280">
        <f t="shared" si="1724"/>
        <v>0</v>
      </c>
      <c r="LA320" s="280">
        <f t="shared" si="1724"/>
        <v>-23000000</v>
      </c>
      <c r="LB320" s="280">
        <f t="shared" si="1724"/>
        <v>0</v>
      </c>
      <c r="LC320" s="280">
        <f t="shared" si="1724"/>
        <v>0</v>
      </c>
      <c r="LD320" s="280">
        <f t="shared" si="1724"/>
        <v>-110000000</v>
      </c>
      <c r="LE320" s="280">
        <f t="shared" si="1724"/>
        <v>-110000000</v>
      </c>
      <c r="LF320" s="280">
        <f>+KN320-LD320</f>
        <v>110000000</v>
      </c>
      <c r="LG320" s="280"/>
      <c r="LH320" s="280"/>
      <c r="LI320" s="280"/>
      <c r="LJ320" s="280"/>
      <c r="LK320" s="280"/>
      <c r="LL320" s="441">
        <f t="shared" ref="LL320:LL321" si="1725">LF320*3%</f>
        <v>3300000</v>
      </c>
      <c r="LM320" s="223"/>
      <c r="LN320" s="280"/>
      <c r="LO320" s="280"/>
      <c r="LP320" s="441"/>
      <c r="LR320" s="280">
        <f t="shared" ref="LR320:LR322" si="1726">+LB219+LR319</f>
        <v>0</v>
      </c>
      <c r="LS320" s="223"/>
      <c r="LT320" s="223"/>
      <c r="LU320" s="280">
        <f>IF(-(LU219+LU218)&lt;(LU312*45%),((LU312*45%)+(LU219+LU218))*3%,0)</f>
        <v>1719372.9601965009</v>
      </c>
      <c r="LV320" s="280">
        <f t="shared" ref="LV320:MX320" si="1727">IF(-(LV219+LV218)&lt;(LV312*45%),((LV312*45%)+(LV219+LV218))*3%,0)</f>
        <v>1592171.6401964999</v>
      </c>
      <c r="LW320" s="280">
        <f t="shared" si="1727"/>
        <v>0</v>
      </c>
      <c r="LX320" s="280">
        <f t="shared" si="1727"/>
        <v>4202295.4204432489</v>
      </c>
      <c r="LY320" s="280">
        <f t="shared" si="1727"/>
        <v>0</v>
      </c>
      <c r="LZ320" s="280">
        <f t="shared" si="1727"/>
        <v>4202295.4204432489</v>
      </c>
      <c r="MA320" s="280">
        <f t="shared" si="1727"/>
        <v>0</v>
      </c>
      <c r="MB320" s="280">
        <f t="shared" si="1727"/>
        <v>0</v>
      </c>
      <c r="MC320" s="280">
        <f t="shared" si="1727"/>
        <v>0</v>
      </c>
      <c r="MD320" s="280">
        <f t="shared" si="1727"/>
        <v>0</v>
      </c>
      <c r="ME320" s="280">
        <f t="shared" si="1727"/>
        <v>0</v>
      </c>
      <c r="MF320" s="280">
        <f t="shared" si="1727"/>
        <v>0</v>
      </c>
      <c r="MG320" s="280">
        <f t="shared" si="1727"/>
        <v>0</v>
      </c>
      <c r="MH320" s="280">
        <f t="shared" si="1727"/>
        <v>0</v>
      </c>
      <c r="MI320" s="280">
        <f t="shared" si="1727"/>
        <v>0</v>
      </c>
      <c r="MJ320" s="280">
        <f t="shared" si="1727"/>
        <v>0</v>
      </c>
      <c r="MK320" s="280">
        <f t="shared" si="1727"/>
        <v>0</v>
      </c>
      <c r="ML320" s="280">
        <f t="shared" si="1727"/>
        <v>0</v>
      </c>
      <c r="MM320" s="280">
        <f t="shared" si="1727"/>
        <v>0</v>
      </c>
      <c r="MN320" s="280">
        <f t="shared" si="1727"/>
        <v>0</v>
      </c>
      <c r="MO320" s="280">
        <f t="shared" si="1727"/>
        <v>0</v>
      </c>
      <c r="MP320" s="280">
        <f t="shared" si="1727"/>
        <v>0</v>
      </c>
      <c r="MQ320" s="280">
        <f t="shared" si="1727"/>
        <v>0</v>
      </c>
      <c r="MR320" s="280">
        <f t="shared" si="1727"/>
        <v>0</v>
      </c>
      <c r="MS320" s="280">
        <f t="shared" si="1727"/>
        <v>0</v>
      </c>
      <c r="MT320" s="280">
        <f t="shared" si="1727"/>
        <v>0</v>
      </c>
      <c r="MU320" s="280">
        <f t="shared" si="1727"/>
        <v>0</v>
      </c>
      <c r="MV320" s="280">
        <f t="shared" si="1727"/>
        <v>0</v>
      </c>
      <c r="MW320" s="280">
        <f t="shared" si="1727"/>
        <v>0</v>
      </c>
      <c r="MX320" s="280">
        <f t="shared" si="1727"/>
        <v>0</v>
      </c>
      <c r="MY320" s="280"/>
      <c r="MZ320" s="223"/>
      <c r="NA320" s="223"/>
      <c r="NB320" s="280">
        <f>IF(-(NB219+NB218)&lt;(NB312*45%),((NB312*45%)+(NB219+NB218))*3%,0)</f>
        <v>4450070.1923039993</v>
      </c>
      <c r="NC320" s="280"/>
      <c r="ND320" s="280">
        <f t="shared" ref="ND320:NS322" si="1728">+MM219+ND319</f>
        <v>0</v>
      </c>
      <c r="NE320" s="734">
        <f t="shared" si="1702"/>
        <v>0</v>
      </c>
      <c r="NF320" s="280">
        <f t="shared" si="1728"/>
        <v>0</v>
      </c>
      <c r="NG320" s="280">
        <f t="shared" si="1728"/>
        <v>0</v>
      </c>
      <c r="NH320" s="280">
        <f t="shared" si="1728"/>
        <v>0</v>
      </c>
      <c r="NI320" s="280">
        <f t="shared" si="1728"/>
        <v>0</v>
      </c>
      <c r="NJ320" s="280">
        <f t="shared" si="1728"/>
        <v>0</v>
      </c>
      <c r="NK320" s="280">
        <f t="shared" si="1728"/>
        <v>0</v>
      </c>
      <c r="NL320" s="280">
        <f t="shared" si="1728"/>
        <v>0</v>
      </c>
      <c r="NM320" s="280">
        <f t="shared" si="1728"/>
        <v>0</v>
      </c>
      <c r="NN320" s="280">
        <f t="shared" si="1728"/>
        <v>0</v>
      </c>
      <c r="NO320" s="280">
        <f t="shared" si="1728"/>
        <v>0</v>
      </c>
      <c r="NP320" s="280">
        <f t="shared" si="1728"/>
        <v>-47000000</v>
      </c>
      <c r="NQ320" s="280">
        <f t="shared" si="1728"/>
        <v>0</v>
      </c>
      <c r="NR320" s="280">
        <f t="shared" si="1728"/>
        <v>0</v>
      </c>
      <c r="NS320" s="280">
        <f t="shared" si="1728"/>
        <v>-560000000</v>
      </c>
      <c r="NT320" s="280">
        <f>+NB320-NS320</f>
        <v>564450070.19230402</v>
      </c>
      <c r="NU320" s="280"/>
      <c r="NV320" s="280"/>
      <c r="NW320" s="280"/>
      <c r="NX320" s="280"/>
      <c r="NY320" s="280"/>
      <c r="NZ320" s="441">
        <f t="shared" ref="NZ320:NZ321" si="1729">NT320*3%</f>
        <v>16933502.10576912</v>
      </c>
      <c r="OA320" s="223"/>
      <c r="OB320" s="280"/>
      <c r="OC320" s="280"/>
      <c r="OD320" s="441"/>
      <c r="OF320" s="280">
        <f>IF(-(OF219+OF218)&lt;(OF312*45%),((OF312*45%)+(OF219+OF218))*3%,0)</f>
        <v>5675738.6954190014</v>
      </c>
      <c r="OI320" s="280">
        <v>0</v>
      </c>
      <c r="OJ320" s="280">
        <v>0</v>
      </c>
      <c r="OK320" s="280">
        <v>0</v>
      </c>
      <c r="OL320" s="280">
        <v>0</v>
      </c>
      <c r="OM320" s="280">
        <v>0</v>
      </c>
      <c r="ON320" s="280">
        <v>0</v>
      </c>
      <c r="OO320" s="280">
        <v>0</v>
      </c>
      <c r="OP320" s="280">
        <v>0</v>
      </c>
      <c r="OQ320" s="280">
        <v>0</v>
      </c>
      <c r="OR320" s="280">
        <v>0</v>
      </c>
      <c r="OS320" s="280">
        <v>0</v>
      </c>
      <c r="OT320" s="280">
        <v>0</v>
      </c>
      <c r="OU320" s="280">
        <v>0</v>
      </c>
      <c r="OV320" s="280">
        <v>0</v>
      </c>
      <c r="OW320" s="280">
        <v>0</v>
      </c>
      <c r="OX320" s="280">
        <v>0</v>
      </c>
      <c r="OY320" s="280">
        <v>0</v>
      </c>
      <c r="OZ320" s="280">
        <v>0</v>
      </c>
      <c r="PA320" s="280">
        <v>0</v>
      </c>
      <c r="PB320" s="280">
        <v>0</v>
      </c>
      <c r="PC320" s="280">
        <v>0</v>
      </c>
      <c r="PD320" s="280">
        <v>0</v>
      </c>
      <c r="PE320" s="280">
        <v>0</v>
      </c>
      <c r="PF320" s="280">
        <v>0</v>
      </c>
      <c r="PG320" s="280">
        <v>0</v>
      </c>
      <c r="PH320" s="280">
        <v>0</v>
      </c>
      <c r="PI320" s="280">
        <v>0</v>
      </c>
      <c r="PJ320" s="280">
        <v>0</v>
      </c>
      <c r="PK320" s="280">
        <v>0</v>
      </c>
      <c r="PL320" s="280">
        <v>0</v>
      </c>
      <c r="PM320" s="280">
        <v>0</v>
      </c>
      <c r="PP320" s="280">
        <f>IF(-(PP219+PP218)&lt;(PP312*45%),((PP312*45%)+(PP219+PP218))*3%,0)</f>
        <v>3129948.653404498</v>
      </c>
      <c r="PQ320" s="280">
        <f t="shared" ref="PQ320:QS320" si="1730">IF(-(PQ219+PQ218)&lt;(PQ312*45%),((PQ312*45%)+(PQ219+PQ218))*3%,0)</f>
        <v>0</v>
      </c>
      <c r="PR320" s="280">
        <f t="shared" si="1730"/>
        <v>0</v>
      </c>
      <c r="PS320" s="280">
        <f t="shared" si="1730"/>
        <v>0</v>
      </c>
      <c r="PT320" s="280">
        <f t="shared" si="1730"/>
        <v>0</v>
      </c>
      <c r="PU320" s="280">
        <f t="shared" si="1730"/>
        <v>0</v>
      </c>
      <c r="PV320" s="280">
        <f t="shared" si="1730"/>
        <v>0</v>
      </c>
      <c r="PW320" s="280">
        <f t="shared" si="1730"/>
        <v>0</v>
      </c>
      <c r="PX320" s="280">
        <f t="shared" si="1730"/>
        <v>0</v>
      </c>
      <c r="PY320" s="280">
        <f t="shared" si="1730"/>
        <v>0</v>
      </c>
      <c r="PZ320" s="280">
        <f t="shared" si="1730"/>
        <v>0</v>
      </c>
      <c r="QA320" s="280">
        <f t="shared" si="1730"/>
        <v>0</v>
      </c>
      <c r="QB320" s="280">
        <f t="shared" si="1730"/>
        <v>0</v>
      </c>
      <c r="QC320" s="280">
        <f t="shared" si="1730"/>
        <v>0</v>
      </c>
      <c r="QD320" s="280">
        <f t="shared" si="1730"/>
        <v>0</v>
      </c>
      <c r="QE320" s="280">
        <f t="shared" si="1730"/>
        <v>0</v>
      </c>
      <c r="QF320" s="280">
        <f t="shared" si="1730"/>
        <v>0</v>
      </c>
      <c r="QG320" s="280">
        <f t="shared" si="1730"/>
        <v>0</v>
      </c>
      <c r="QH320" s="280">
        <f t="shared" si="1730"/>
        <v>0</v>
      </c>
      <c r="QI320" s="280">
        <f t="shared" si="1730"/>
        <v>0</v>
      </c>
      <c r="QJ320" s="280">
        <f t="shared" si="1730"/>
        <v>0</v>
      </c>
      <c r="QK320" s="280">
        <f t="shared" si="1730"/>
        <v>0</v>
      </c>
      <c r="QL320" s="280">
        <f t="shared" si="1730"/>
        <v>0</v>
      </c>
      <c r="QM320" s="280">
        <f t="shared" si="1730"/>
        <v>0</v>
      </c>
      <c r="QN320" s="280">
        <f t="shared" si="1730"/>
        <v>0</v>
      </c>
      <c r="QO320" s="280">
        <f t="shared" si="1730"/>
        <v>0</v>
      </c>
      <c r="QP320" s="280">
        <f t="shared" si="1730"/>
        <v>0</v>
      </c>
      <c r="QQ320" s="280">
        <f t="shared" si="1730"/>
        <v>0</v>
      </c>
      <c r="QR320" s="280">
        <f t="shared" si="1730"/>
        <v>0</v>
      </c>
      <c r="QS320" s="280">
        <f t="shared" si="1730"/>
        <v>0</v>
      </c>
      <c r="QT320" s="280">
        <f>IF(-(QT219+QT218)&lt;(QT312*45%),((QT312*45%)+(QT219+QT218))*3%,0)</f>
        <v>3129948.653404498</v>
      </c>
      <c r="QU320" s="235"/>
      <c r="QV320" s="235"/>
      <c r="QW320" s="280">
        <f>+QW312*Standard_data!$C$16</f>
        <v>0</v>
      </c>
      <c r="QX320" s="280"/>
      <c r="QY320" s="280">
        <f t="shared" ref="QY320:RN322" si="1731">+QH219+QY319</f>
        <v>0</v>
      </c>
      <c r="QZ320" s="280">
        <f t="shared" si="1731"/>
        <v>0</v>
      </c>
      <c r="RA320" s="280">
        <f t="shared" si="1731"/>
        <v>0</v>
      </c>
      <c r="RB320" s="280">
        <f t="shared" si="1731"/>
        <v>0</v>
      </c>
      <c r="RC320" s="280">
        <f t="shared" si="1731"/>
        <v>0</v>
      </c>
      <c r="RD320" s="280">
        <f t="shared" si="1731"/>
        <v>0</v>
      </c>
      <c r="RE320" s="280">
        <f t="shared" si="1731"/>
        <v>0</v>
      </c>
      <c r="RF320" s="280">
        <f t="shared" si="1731"/>
        <v>0</v>
      </c>
      <c r="RG320" s="280">
        <f t="shared" si="1731"/>
        <v>0</v>
      </c>
      <c r="RH320" s="280">
        <f t="shared" si="1731"/>
        <v>0</v>
      </c>
      <c r="RI320" s="280">
        <f t="shared" si="1731"/>
        <v>0</v>
      </c>
      <c r="RJ320" s="280">
        <f t="shared" si="1731"/>
        <v>0</v>
      </c>
      <c r="RK320" s="280">
        <f t="shared" si="1731"/>
        <v>-1020000000</v>
      </c>
      <c r="RL320" s="280">
        <f t="shared" si="1731"/>
        <v>0</v>
      </c>
      <c r="RM320" s="280">
        <f t="shared" si="1731"/>
        <v>0</v>
      </c>
      <c r="RN320" s="280">
        <f t="shared" si="1731"/>
        <v>0</v>
      </c>
      <c r="RO320" s="280">
        <f>+QW320-RN320</f>
        <v>0</v>
      </c>
      <c r="RP320" s="280"/>
      <c r="RQ320" s="280"/>
      <c r="RR320" s="280"/>
      <c r="RS320" s="280"/>
      <c r="RT320" s="280"/>
      <c r="RU320" s="441">
        <f t="shared" ref="RU320:RU321" si="1732">RO320*3%</f>
        <v>0</v>
      </c>
      <c r="RV320" s="223"/>
      <c r="RW320" s="280"/>
      <c r="RX320" s="280"/>
      <c r="RY320" s="441"/>
    </row>
    <row r="321" spans="1:494" s="250" customFormat="1" hidden="1" outlineLevel="2">
      <c r="A321" s="603">
        <f t="shared" si="1586"/>
        <v>309</v>
      </c>
      <c r="B321" s="439" t="s">
        <v>148</v>
      </c>
      <c r="C321" s="280">
        <f>+C312*Standard_data!$C$17</f>
        <v>0</v>
      </c>
      <c r="D321" s="280"/>
      <c r="E321" s="280">
        <f>+C220+E320</f>
        <v>0</v>
      </c>
      <c r="F321" s="280">
        <f>+C321-E321</f>
        <v>0</v>
      </c>
      <c r="G321" s="280"/>
      <c r="H321" s="280"/>
      <c r="I321" s="280"/>
      <c r="J321" s="280"/>
      <c r="K321" s="280"/>
      <c r="L321" s="280"/>
      <c r="M321" s="280"/>
      <c r="N321" s="280"/>
      <c r="O321" s="280"/>
      <c r="P321" s="280"/>
      <c r="Q321" s="280"/>
      <c r="R321" s="280"/>
      <c r="S321" s="280"/>
      <c r="T321" s="280"/>
      <c r="U321" s="280"/>
      <c r="V321" s="280"/>
      <c r="W321" s="441">
        <f t="shared" si="1705"/>
        <v>0</v>
      </c>
      <c r="X321" s="223"/>
      <c r="Y321" s="382"/>
      <c r="Z321" s="382"/>
      <c r="AA321" s="382"/>
      <c r="AB321" s="382"/>
      <c r="AC321" s="382"/>
      <c r="AD321" s="382"/>
      <c r="AE321" s="440"/>
      <c r="AF321" s="223"/>
      <c r="AG321" s="223"/>
      <c r="AH321" s="223"/>
      <c r="AJ321" s="280">
        <f>+AJ312*Standard_data!$C$17</f>
        <v>0</v>
      </c>
      <c r="AK321" s="280"/>
      <c r="AL321" s="280">
        <f>+X220+AL320</f>
        <v>0</v>
      </c>
      <c r="AM321" s="280">
        <f t="shared" si="1706"/>
        <v>0</v>
      </c>
      <c r="AN321" s="280">
        <f t="shared" si="1706"/>
        <v>0</v>
      </c>
      <c r="AO321" s="280">
        <f>+Y220+AO320</f>
        <v>0</v>
      </c>
      <c r="AP321" s="280">
        <f>+AA220+AP320</f>
        <v>0</v>
      </c>
      <c r="AQ321" s="280">
        <f t="shared" si="1707"/>
        <v>0</v>
      </c>
      <c r="AR321" s="280">
        <f t="shared" si="1707"/>
        <v>0</v>
      </c>
      <c r="AS321" s="280">
        <f>+AD220+AS320</f>
        <v>0</v>
      </c>
      <c r="AT321" s="280">
        <f t="shared" si="1708"/>
        <v>0</v>
      </c>
      <c r="AU321" s="280">
        <f t="shared" si="1708"/>
        <v>0</v>
      </c>
      <c r="AV321" s="280">
        <f>+AG220+AV320</f>
        <v>0</v>
      </c>
      <c r="AW321" s="280">
        <f t="shared" si="1709"/>
        <v>0</v>
      </c>
      <c r="AX321" s="280">
        <f t="shared" si="1709"/>
        <v>0</v>
      </c>
      <c r="AY321" s="280">
        <f>+AJ220+AY320</f>
        <v>0</v>
      </c>
      <c r="AZ321" s="280">
        <f t="shared" si="1710"/>
        <v>0</v>
      </c>
      <c r="BA321" s="280">
        <f t="shared" si="1710"/>
        <v>0</v>
      </c>
      <c r="BB321" s="280">
        <f>+AJ321-AY321</f>
        <v>0</v>
      </c>
      <c r="BC321" s="280"/>
      <c r="BD321" s="280"/>
      <c r="BE321" s="280"/>
      <c r="BF321" s="280"/>
      <c r="BG321" s="280"/>
      <c r="BH321" s="441">
        <f t="shared" si="1711"/>
        <v>0</v>
      </c>
      <c r="BI321" s="223"/>
      <c r="BJ321" s="382"/>
      <c r="BK321" s="382"/>
      <c r="BL321" s="440"/>
      <c r="BM321" s="223"/>
      <c r="BN321" s="223"/>
      <c r="BO321" s="223"/>
      <c r="BQ321" s="280">
        <f>+BQ312*Standard_data!$C$17</f>
        <v>0</v>
      </c>
      <c r="BR321" s="280"/>
      <c r="BS321" s="280">
        <f t="shared" si="1712"/>
        <v>0</v>
      </c>
      <c r="BT321" s="280">
        <f t="shared" si="1712"/>
        <v>0</v>
      </c>
      <c r="BU321" s="280">
        <f t="shared" si="1712"/>
        <v>0</v>
      </c>
      <c r="BV321" s="280">
        <f t="shared" si="1713"/>
        <v>0</v>
      </c>
      <c r="BW321" s="280">
        <f t="shared" si="1713"/>
        <v>0</v>
      </c>
      <c r="BX321" s="280">
        <f t="shared" si="1713"/>
        <v>0</v>
      </c>
      <c r="BY321" s="280">
        <f t="shared" si="1713"/>
        <v>0</v>
      </c>
      <c r="BZ321" s="280">
        <f t="shared" si="1713"/>
        <v>0</v>
      </c>
      <c r="CA321" s="280">
        <f t="shared" si="1713"/>
        <v>0</v>
      </c>
      <c r="CB321" s="280">
        <f t="shared" si="1713"/>
        <v>0</v>
      </c>
      <c r="CC321" s="280">
        <f t="shared" si="1713"/>
        <v>0</v>
      </c>
      <c r="CD321" s="280">
        <f t="shared" si="1713"/>
        <v>0</v>
      </c>
      <c r="CE321" s="280">
        <f t="shared" si="1713"/>
        <v>0</v>
      </c>
      <c r="CF321" s="280">
        <f t="shared" si="1713"/>
        <v>0</v>
      </c>
      <c r="CG321" s="280">
        <f t="shared" si="1713"/>
        <v>0</v>
      </c>
      <c r="CH321" s="280">
        <f t="shared" si="1713"/>
        <v>0</v>
      </c>
      <c r="CI321" s="280">
        <f>+BQ321-CG321</f>
        <v>0</v>
      </c>
      <c r="CJ321" s="280"/>
      <c r="CK321" s="280"/>
      <c r="CL321" s="280"/>
      <c r="CM321" s="280"/>
      <c r="CN321" s="280"/>
      <c r="CO321" s="441">
        <f t="shared" si="1714"/>
        <v>0</v>
      </c>
      <c r="CP321" s="223"/>
      <c r="CQ321" s="382"/>
      <c r="CR321" s="382"/>
      <c r="CS321" s="440"/>
      <c r="CT321" s="223"/>
      <c r="CU321" s="223"/>
      <c r="CV321" s="223"/>
      <c r="CX321" s="280">
        <f>+CX312*Standard_data!$C$17</f>
        <v>0</v>
      </c>
      <c r="CY321" s="280"/>
      <c r="CZ321" s="280">
        <f t="shared" si="1715"/>
        <v>0</v>
      </c>
      <c r="DA321" s="280">
        <f t="shared" si="1715"/>
        <v>0</v>
      </c>
      <c r="DB321" s="280">
        <f t="shared" si="1715"/>
        <v>0</v>
      </c>
      <c r="DC321" s="280">
        <f t="shared" si="1715"/>
        <v>0</v>
      </c>
      <c r="DD321" s="280">
        <f t="shared" si="1715"/>
        <v>0</v>
      </c>
      <c r="DE321" s="280">
        <f t="shared" si="1715"/>
        <v>0</v>
      </c>
      <c r="DF321" s="280">
        <f t="shared" si="1715"/>
        <v>0</v>
      </c>
      <c r="DG321" s="280">
        <f t="shared" si="1715"/>
        <v>0</v>
      </c>
      <c r="DH321" s="280">
        <f t="shared" si="1715"/>
        <v>0</v>
      </c>
      <c r="DI321" s="280">
        <f t="shared" si="1715"/>
        <v>0</v>
      </c>
      <c r="DJ321" s="280">
        <f t="shared" si="1715"/>
        <v>0</v>
      </c>
      <c r="DK321" s="280">
        <f t="shared" si="1715"/>
        <v>0</v>
      </c>
      <c r="DL321" s="280">
        <f t="shared" si="1715"/>
        <v>0</v>
      </c>
      <c r="DM321" s="280">
        <f t="shared" si="1715"/>
        <v>0</v>
      </c>
      <c r="DN321" s="280">
        <f t="shared" si="1715"/>
        <v>0</v>
      </c>
      <c r="DO321" s="280">
        <f t="shared" si="1715"/>
        <v>0</v>
      </c>
      <c r="DP321" s="280">
        <f>+CX321-DN321</f>
        <v>0</v>
      </c>
      <c r="DQ321" s="280"/>
      <c r="DR321" s="280"/>
      <c r="DS321" s="280"/>
      <c r="DT321" s="280"/>
      <c r="DU321" s="280"/>
      <c r="DV321" s="441">
        <f t="shared" si="1716"/>
        <v>0</v>
      </c>
      <c r="DW321" s="223"/>
      <c r="DX321" s="382"/>
      <c r="DY321" s="382"/>
      <c r="DZ321" s="440"/>
      <c r="EA321" s="223"/>
      <c r="EB321" s="223"/>
      <c r="EC321" s="223"/>
      <c r="EE321" s="280">
        <f>+EE312*Standard_data!$C$17</f>
        <v>0</v>
      </c>
      <c r="EF321" s="280"/>
      <c r="EG321" s="280">
        <f t="shared" si="1717"/>
        <v>0</v>
      </c>
      <c r="EH321" s="280">
        <f t="shared" si="1717"/>
        <v>0</v>
      </c>
      <c r="EI321" s="280">
        <f t="shared" si="1717"/>
        <v>0</v>
      </c>
      <c r="EJ321" s="280">
        <f t="shared" si="1717"/>
        <v>0</v>
      </c>
      <c r="EK321" s="280">
        <f t="shared" si="1717"/>
        <v>0</v>
      </c>
      <c r="EL321" s="280">
        <f t="shared" si="1717"/>
        <v>0</v>
      </c>
      <c r="EM321" s="280">
        <f t="shared" si="1717"/>
        <v>0</v>
      </c>
      <c r="EN321" s="280">
        <f t="shared" si="1717"/>
        <v>0</v>
      </c>
      <c r="EO321" s="280">
        <f t="shared" si="1717"/>
        <v>0</v>
      </c>
      <c r="EP321" s="280">
        <f t="shared" si="1717"/>
        <v>0</v>
      </c>
      <c r="EQ321" s="280">
        <f t="shared" si="1717"/>
        <v>0</v>
      </c>
      <c r="ER321" s="280">
        <f t="shared" si="1717"/>
        <v>0</v>
      </c>
      <c r="ES321" s="280">
        <f t="shared" si="1717"/>
        <v>0</v>
      </c>
      <c r="ET321" s="280">
        <f t="shared" si="1717"/>
        <v>0</v>
      </c>
      <c r="EU321" s="280">
        <f t="shared" si="1717"/>
        <v>0</v>
      </c>
      <c r="EV321" s="280">
        <f t="shared" si="1717"/>
        <v>0</v>
      </c>
      <c r="EW321" s="280">
        <f>+EE321-EV321</f>
        <v>0</v>
      </c>
      <c r="EX321" s="280"/>
      <c r="EY321" s="280"/>
      <c r="EZ321" s="280"/>
      <c r="FA321" s="280"/>
      <c r="FB321" s="280"/>
      <c r="FC321" s="441">
        <f t="shared" si="1718"/>
        <v>0</v>
      </c>
      <c r="FD321" s="223"/>
      <c r="FE321" s="382"/>
      <c r="FF321" s="382"/>
      <c r="FG321" s="440"/>
      <c r="FH321" s="223"/>
      <c r="FI321" s="223"/>
      <c r="FJ321" s="223"/>
      <c r="FL321" s="280">
        <f>+FL312*Standard_data!$C$17</f>
        <v>0</v>
      </c>
      <c r="FM321" s="280"/>
      <c r="FN321" s="280">
        <f t="shared" si="1719"/>
        <v>0</v>
      </c>
      <c r="FO321" s="280">
        <f t="shared" si="1719"/>
        <v>0</v>
      </c>
      <c r="FP321" s="280">
        <f t="shared" si="1719"/>
        <v>0</v>
      </c>
      <c r="FQ321" s="280">
        <f t="shared" si="1719"/>
        <v>0</v>
      </c>
      <c r="FR321" s="280">
        <f t="shared" si="1719"/>
        <v>0</v>
      </c>
      <c r="FS321" s="280">
        <f t="shared" si="1719"/>
        <v>0</v>
      </c>
      <c r="FT321" s="280">
        <f t="shared" si="1719"/>
        <v>0</v>
      </c>
      <c r="FU321" s="280">
        <f t="shared" si="1719"/>
        <v>0</v>
      </c>
      <c r="FV321" s="280">
        <f t="shared" si="1719"/>
        <v>0</v>
      </c>
      <c r="FW321" s="280">
        <f t="shared" si="1719"/>
        <v>0</v>
      </c>
      <c r="FX321" s="280">
        <f t="shared" si="1719"/>
        <v>0</v>
      </c>
      <c r="FY321" s="280">
        <f t="shared" si="1719"/>
        <v>0</v>
      </c>
      <c r="FZ321" s="280">
        <f t="shared" si="1719"/>
        <v>0</v>
      </c>
      <c r="GA321" s="280">
        <f t="shared" si="1719"/>
        <v>0</v>
      </c>
      <c r="GB321" s="280">
        <f t="shared" si="1719"/>
        <v>0</v>
      </c>
      <c r="GC321" s="280">
        <f t="shared" si="1719"/>
        <v>0</v>
      </c>
      <c r="GD321" s="280">
        <f>+FL321-GC321</f>
        <v>0</v>
      </c>
      <c r="GE321" s="280"/>
      <c r="GF321" s="280"/>
      <c r="GG321" s="280"/>
      <c r="GH321" s="280"/>
      <c r="GI321" s="280"/>
      <c r="GJ321" s="441">
        <f t="shared" si="1720"/>
        <v>0</v>
      </c>
      <c r="GK321" s="223"/>
      <c r="GL321" s="382"/>
      <c r="GM321" s="382"/>
      <c r="GN321" s="440"/>
      <c r="GO321" s="223"/>
      <c r="GP321" s="223"/>
      <c r="GQ321" s="223"/>
      <c r="GS321" s="280"/>
      <c r="GT321" s="280"/>
      <c r="GU321" s="280"/>
      <c r="GV321" s="280"/>
      <c r="GW321" s="280"/>
      <c r="GX321" s="280"/>
      <c r="GY321" s="280"/>
      <c r="GZ321" s="280"/>
      <c r="HA321" s="280"/>
      <c r="HB321" s="280"/>
      <c r="HC321" s="280"/>
      <c r="HD321" s="280"/>
      <c r="HE321" s="280"/>
      <c r="HF321" s="280"/>
      <c r="HG321" s="280"/>
      <c r="HH321" s="280"/>
      <c r="HI321" s="730"/>
      <c r="HJ321" s="280"/>
      <c r="HK321" s="280"/>
      <c r="HL321" s="280"/>
      <c r="HM321" s="280"/>
      <c r="HN321" s="280"/>
      <c r="HO321" s="280"/>
      <c r="HP321" s="280"/>
      <c r="HQ321" s="441"/>
      <c r="HR321" s="223"/>
      <c r="HS321" s="280"/>
      <c r="HT321" s="280"/>
      <c r="HU321" s="441"/>
      <c r="HV321" s="223"/>
      <c r="HW321" s="223"/>
      <c r="HZ321" s="273">
        <f>IF(-(HZ220+HZ219+HZ218)&lt;(HZ312*75%),((HZ312*75%)+(HZ220+HZ219+HZ218))*3%,0)</f>
        <v>0</v>
      </c>
      <c r="IA321" s="273">
        <f>IF(-(IA220+IA219+IA218)&lt;(IA312*75%),((IA312*75%)+(IA220+IA219+IA218))*3%,0)</f>
        <v>0</v>
      </c>
      <c r="IB321" s="273">
        <f>IF(-(IB220+IB219+IB218)&lt;(IB312*75%),((IB312*75%)+(IB220+IB219+IB218))*3%,0)</f>
        <v>0</v>
      </c>
      <c r="IC321" s="273">
        <f>IF(-(IA220+IA219+IA218)&lt;(IA312*75%),((IA312*75%)+(IA220+IA219+IA218))*3%,0)</f>
        <v>0</v>
      </c>
      <c r="ID321" s="273"/>
      <c r="IE321" s="273">
        <f>IF(-(IA220+IA219+IA218)&lt;(IA312*75%),((IA312*75%)+(IA220+IA219+IA218))*3%,0)</f>
        <v>0</v>
      </c>
      <c r="IF321" s="273"/>
      <c r="IG321" s="273"/>
      <c r="IH321" s="273"/>
      <c r="II321" s="271">
        <f>IF(-(IA220+IA219+IA218)&lt;(IA312*75%),((IA312*75%)+(IA220+IA219+IA218))*3%,0)</f>
        <v>0</v>
      </c>
      <c r="IJ321" s="273"/>
      <c r="IK321" s="273"/>
      <c r="IL321" s="273"/>
      <c r="IM321" s="273"/>
      <c r="IN321" s="273">
        <f>IF(-(IA220+IA219+IA218)&lt;(IA312*75%),((IA312*75%)+(IA220+IA219+IA218))*3%,0)</f>
        <v>0</v>
      </c>
      <c r="IO321" s="273"/>
      <c r="IP321" s="273"/>
      <c r="IQ321" s="273"/>
      <c r="IR321" s="273"/>
      <c r="IS321" s="273"/>
      <c r="IT321" s="273"/>
      <c r="IU321" s="273"/>
      <c r="IV321" s="273"/>
      <c r="IW321" s="273"/>
      <c r="IX321" s="733"/>
      <c r="IY321" s="733"/>
      <c r="IZ321" s="735"/>
      <c r="JA321" s="733"/>
      <c r="JB321" s="733"/>
      <c r="JC321" s="733"/>
      <c r="JD321" s="733"/>
      <c r="JE321" s="234"/>
      <c r="JG321" s="280">
        <f>IF(-(JG220+JG219+JG218)&lt;(JG312*75%),((JG312*75%)+(JG220+JG219+JG218))*3%,0)</f>
        <v>3462121.6542659998</v>
      </c>
      <c r="JH321" s="280">
        <f>IF(-(JH220+JH219+JH218)&lt;(JH312*75%),((JH312*75%)+(JH220+JH219+JH218))*3%,0)</f>
        <v>3425478.4017659998</v>
      </c>
      <c r="JI321" s="280">
        <f t="shared" ref="JI321:KJ321" si="1733">IF(-(JI220+JI219+JI218)&lt;(JI312*75%),((JI312*75%)+(JI220+JI219+JI218))*3%,0)</f>
        <v>0</v>
      </c>
      <c r="JJ321" s="280">
        <f>JH321</f>
        <v>3425478.4017659998</v>
      </c>
      <c r="JK321" s="280">
        <f t="shared" si="1733"/>
        <v>0</v>
      </c>
      <c r="JL321" s="280">
        <f t="shared" si="1722"/>
        <v>3425478.4017659998</v>
      </c>
      <c r="JM321" s="280">
        <f t="shared" si="1733"/>
        <v>0</v>
      </c>
      <c r="JN321" s="280">
        <f t="shared" si="1733"/>
        <v>0</v>
      </c>
      <c r="JO321" s="280">
        <f t="shared" si="1733"/>
        <v>0</v>
      </c>
      <c r="JP321" s="280">
        <f t="shared" si="1733"/>
        <v>0</v>
      </c>
      <c r="JQ321" s="280">
        <f t="shared" si="1733"/>
        <v>0</v>
      </c>
      <c r="JR321" s="280">
        <f t="shared" si="1733"/>
        <v>0</v>
      </c>
      <c r="JS321" s="280">
        <f t="shared" si="1733"/>
        <v>0</v>
      </c>
      <c r="JT321" s="280">
        <f t="shared" si="1733"/>
        <v>0</v>
      </c>
      <c r="JU321" s="280">
        <f t="shared" si="1733"/>
        <v>0</v>
      </c>
      <c r="JV321" s="280">
        <f t="shared" si="1733"/>
        <v>0</v>
      </c>
      <c r="JW321" s="280">
        <f t="shared" si="1733"/>
        <v>0</v>
      </c>
      <c r="JX321" s="280">
        <f t="shared" si="1733"/>
        <v>0</v>
      </c>
      <c r="JY321" s="280">
        <f t="shared" si="1733"/>
        <v>0</v>
      </c>
      <c r="JZ321" s="280">
        <f t="shared" si="1733"/>
        <v>0</v>
      </c>
      <c r="KA321" s="280">
        <f t="shared" si="1733"/>
        <v>0</v>
      </c>
      <c r="KB321" s="280">
        <f t="shared" si="1733"/>
        <v>0</v>
      </c>
      <c r="KC321" s="280">
        <f t="shared" si="1733"/>
        <v>0</v>
      </c>
      <c r="KD321" s="280">
        <f t="shared" si="1733"/>
        <v>0</v>
      </c>
      <c r="KE321" s="280">
        <f t="shared" si="1733"/>
        <v>0</v>
      </c>
      <c r="KF321" s="280">
        <f t="shared" si="1733"/>
        <v>0</v>
      </c>
      <c r="KG321" s="280">
        <f t="shared" si="1733"/>
        <v>0</v>
      </c>
      <c r="KH321" s="280">
        <f t="shared" si="1733"/>
        <v>0</v>
      </c>
      <c r="KI321" s="280">
        <f t="shared" si="1733"/>
        <v>0</v>
      </c>
      <c r="KJ321" s="280">
        <f t="shared" si="1733"/>
        <v>0</v>
      </c>
      <c r="KK321" s="280">
        <f>JH321</f>
        <v>3425478.4017659998</v>
      </c>
      <c r="KL321" s="234"/>
      <c r="KN321" s="280">
        <f>IF(-(KN220+KN219+KN218)&lt;(KN312*75%),((KN312*75%)+(KN220+KN219+KN218))*3%,0)</f>
        <v>0</v>
      </c>
      <c r="KO321" s="280"/>
      <c r="KP321" s="280">
        <f t="shared" si="1723"/>
        <v>0</v>
      </c>
      <c r="KQ321" s="280">
        <f t="shared" si="1724"/>
        <v>0</v>
      </c>
      <c r="KR321" s="280">
        <f t="shared" si="1724"/>
        <v>0</v>
      </c>
      <c r="KS321" s="280">
        <f t="shared" si="1724"/>
        <v>0</v>
      </c>
      <c r="KT321" s="280">
        <f t="shared" si="1724"/>
        <v>0</v>
      </c>
      <c r="KU321" s="280">
        <f t="shared" si="1724"/>
        <v>0</v>
      </c>
      <c r="KV321" s="280">
        <f t="shared" si="1724"/>
        <v>0</v>
      </c>
      <c r="KW321" s="280">
        <f t="shared" si="1724"/>
        <v>0</v>
      </c>
      <c r="KX321" s="280">
        <f t="shared" si="1724"/>
        <v>0</v>
      </c>
      <c r="KY321" s="280">
        <f t="shared" si="1724"/>
        <v>0</v>
      </c>
      <c r="KZ321" s="280">
        <f t="shared" si="1724"/>
        <v>0</v>
      </c>
      <c r="LA321" s="280">
        <f t="shared" si="1724"/>
        <v>-23000000</v>
      </c>
      <c r="LB321" s="280">
        <f t="shared" si="1724"/>
        <v>0</v>
      </c>
      <c r="LC321" s="280">
        <f t="shared" si="1724"/>
        <v>0</v>
      </c>
      <c r="LD321" s="280">
        <f t="shared" si="1724"/>
        <v>-131100000</v>
      </c>
      <c r="LE321" s="280">
        <f t="shared" si="1724"/>
        <v>-131100000</v>
      </c>
      <c r="LF321" s="280">
        <f>+KN321-LD321</f>
        <v>131100000</v>
      </c>
      <c r="LG321" s="280"/>
      <c r="LH321" s="280"/>
      <c r="LI321" s="280"/>
      <c r="LJ321" s="280"/>
      <c r="LK321" s="280"/>
      <c r="LL321" s="441">
        <f t="shared" si="1725"/>
        <v>3933000</v>
      </c>
      <c r="LM321" s="223"/>
      <c r="LN321" s="280"/>
      <c r="LO321" s="280"/>
      <c r="LP321" s="441"/>
      <c r="LQ321" s="223"/>
      <c r="LR321" s="280">
        <f t="shared" si="1726"/>
        <v>0</v>
      </c>
      <c r="LU321" s="280">
        <f>IF(-(LU220+LU219+LU218)&lt;(LU312*75%),((LU312*75%)+(LU220+LU219+LU218))*3%,0)</f>
        <v>2305621.6003275006</v>
      </c>
      <c r="LV321" s="280">
        <f t="shared" ref="LV321:MX321" si="1734">IF(-(LV220+LV219+LV218)&lt;(LV312*75%),((LV312*75%)+(LV220+LV219+LV218))*3%,0)</f>
        <v>2093619.4003274997</v>
      </c>
      <c r="LW321" s="280">
        <f t="shared" si="1734"/>
        <v>0</v>
      </c>
      <c r="LX321" s="280">
        <f t="shared" si="1734"/>
        <v>6443825.7007387485</v>
      </c>
      <c r="LY321" s="280">
        <f t="shared" si="1734"/>
        <v>0</v>
      </c>
      <c r="LZ321" s="280">
        <f t="shared" si="1734"/>
        <v>6443825.7007387485</v>
      </c>
      <c r="MA321" s="280">
        <f t="shared" si="1734"/>
        <v>0</v>
      </c>
      <c r="MB321" s="280">
        <f t="shared" si="1734"/>
        <v>0</v>
      </c>
      <c r="MC321" s="280">
        <f t="shared" si="1734"/>
        <v>0</v>
      </c>
      <c r="MD321" s="280">
        <f t="shared" si="1734"/>
        <v>0</v>
      </c>
      <c r="ME321" s="280">
        <f t="shared" si="1734"/>
        <v>0</v>
      </c>
      <c r="MF321" s="280">
        <f t="shared" si="1734"/>
        <v>0</v>
      </c>
      <c r="MG321" s="280">
        <f t="shared" si="1734"/>
        <v>0</v>
      </c>
      <c r="MH321" s="280">
        <f t="shared" si="1734"/>
        <v>0</v>
      </c>
      <c r="MI321" s="280">
        <f t="shared" si="1734"/>
        <v>0</v>
      </c>
      <c r="MJ321" s="280">
        <f t="shared" si="1734"/>
        <v>0</v>
      </c>
      <c r="MK321" s="280">
        <f t="shared" si="1734"/>
        <v>0</v>
      </c>
      <c r="ML321" s="280">
        <f t="shared" si="1734"/>
        <v>0</v>
      </c>
      <c r="MM321" s="280">
        <f t="shared" si="1734"/>
        <v>0</v>
      </c>
      <c r="MN321" s="280">
        <f t="shared" si="1734"/>
        <v>0</v>
      </c>
      <c r="MO321" s="280">
        <f t="shared" si="1734"/>
        <v>0</v>
      </c>
      <c r="MP321" s="280">
        <f t="shared" si="1734"/>
        <v>0</v>
      </c>
      <c r="MQ321" s="280">
        <f t="shared" si="1734"/>
        <v>0</v>
      </c>
      <c r="MR321" s="280">
        <f t="shared" si="1734"/>
        <v>0</v>
      </c>
      <c r="MS321" s="280">
        <f t="shared" si="1734"/>
        <v>0</v>
      </c>
      <c r="MT321" s="280">
        <f t="shared" si="1734"/>
        <v>0</v>
      </c>
      <c r="MU321" s="280">
        <f t="shared" si="1734"/>
        <v>0</v>
      </c>
      <c r="MV321" s="280">
        <f t="shared" si="1734"/>
        <v>0</v>
      </c>
      <c r="MW321" s="280">
        <f t="shared" si="1734"/>
        <v>0</v>
      </c>
      <c r="MX321" s="280">
        <f t="shared" si="1734"/>
        <v>0</v>
      </c>
      <c r="MY321" s="280"/>
      <c r="MZ321" s="223"/>
      <c r="NA321" s="223"/>
      <c r="NB321" s="280">
        <f>IF(-(NB220+NB219+NB218)&lt;(NB312*75%),((NB312*75%)+(NB220+NB219+NB218))*3%,0)</f>
        <v>3616783.6538400003</v>
      </c>
      <c r="NC321" s="280"/>
      <c r="ND321" s="280">
        <f t="shared" si="1728"/>
        <v>0</v>
      </c>
      <c r="NE321" s="734">
        <f t="shared" si="1702"/>
        <v>0</v>
      </c>
      <c r="NF321" s="280">
        <f t="shared" si="1728"/>
        <v>0</v>
      </c>
      <c r="NG321" s="280">
        <f t="shared" si="1728"/>
        <v>0</v>
      </c>
      <c r="NH321" s="280">
        <f t="shared" si="1728"/>
        <v>0</v>
      </c>
      <c r="NI321" s="280">
        <f t="shared" si="1728"/>
        <v>0</v>
      </c>
      <c r="NJ321" s="280">
        <f t="shared" si="1728"/>
        <v>0</v>
      </c>
      <c r="NK321" s="280">
        <f t="shared" si="1728"/>
        <v>0</v>
      </c>
      <c r="NL321" s="280">
        <f t="shared" si="1728"/>
        <v>0</v>
      </c>
      <c r="NM321" s="280">
        <f t="shared" si="1728"/>
        <v>0</v>
      </c>
      <c r="NN321" s="280">
        <f t="shared" si="1728"/>
        <v>0</v>
      </c>
      <c r="NO321" s="280">
        <f t="shared" si="1728"/>
        <v>0</v>
      </c>
      <c r="NP321" s="280">
        <f t="shared" si="1728"/>
        <v>-97000000</v>
      </c>
      <c r="NQ321" s="280">
        <f t="shared" si="1728"/>
        <v>0</v>
      </c>
      <c r="NR321" s="280">
        <f t="shared" si="1728"/>
        <v>0</v>
      </c>
      <c r="NS321" s="280">
        <f t="shared" si="1728"/>
        <v>-1060000000</v>
      </c>
      <c r="NT321" s="280">
        <f>+NB321-NS321</f>
        <v>1063616783.6538399</v>
      </c>
      <c r="NU321" s="280"/>
      <c r="NV321" s="280"/>
      <c r="NW321" s="280"/>
      <c r="NX321" s="280"/>
      <c r="NY321" s="280"/>
      <c r="NZ321" s="441">
        <f t="shared" si="1729"/>
        <v>31908503.509615198</v>
      </c>
      <c r="OA321" s="223"/>
      <c r="OB321" s="280"/>
      <c r="OC321" s="280"/>
      <c r="OD321" s="441"/>
      <c r="OE321" s="223"/>
      <c r="OF321" s="280">
        <f>IF(-(OF220+OF219+OF218)&lt;(OF312*75%),((OF312*75%)+(OF220+OF219+OF218))*3%,0)</f>
        <v>5659564.4923650026</v>
      </c>
      <c r="OI321" s="280">
        <v>379815</v>
      </c>
      <c r="OJ321" s="280">
        <v>379815</v>
      </c>
      <c r="OK321" s="280">
        <v>379815</v>
      </c>
      <c r="OL321" s="280">
        <v>379815</v>
      </c>
      <c r="OM321" s="280">
        <v>379815</v>
      </c>
      <c r="ON321" s="280">
        <v>379815</v>
      </c>
      <c r="OO321" s="280">
        <v>379815</v>
      </c>
      <c r="OP321" s="280">
        <v>379815</v>
      </c>
      <c r="OQ321" s="280">
        <v>379815</v>
      </c>
      <c r="OR321" s="280">
        <v>379815</v>
      </c>
      <c r="OS321" s="280">
        <v>379815</v>
      </c>
      <c r="OT321" s="280">
        <v>379815</v>
      </c>
      <c r="OU321" s="280">
        <v>379815</v>
      </c>
      <c r="OV321" s="280">
        <v>379815</v>
      </c>
      <c r="OW321" s="280">
        <v>379815</v>
      </c>
      <c r="OX321" s="280">
        <v>379815</v>
      </c>
      <c r="OY321" s="280">
        <v>379815</v>
      </c>
      <c r="OZ321" s="280">
        <v>379815</v>
      </c>
      <c r="PA321" s="280">
        <v>379815</v>
      </c>
      <c r="PB321" s="280">
        <v>379815</v>
      </c>
      <c r="PC321" s="280">
        <v>379815</v>
      </c>
      <c r="PD321" s="280">
        <v>379815</v>
      </c>
      <c r="PE321" s="280">
        <v>379815</v>
      </c>
      <c r="PF321" s="280">
        <v>379815</v>
      </c>
      <c r="PG321" s="280">
        <v>379815</v>
      </c>
      <c r="PH321" s="280">
        <v>379815</v>
      </c>
      <c r="PI321" s="280">
        <v>379815</v>
      </c>
      <c r="PJ321" s="280">
        <v>379815</v>
      </c>
      <c r="PK321" s="280">
        <v>379815</v>
      </c>
      <c r="PL321" s="280">
        <v>379815</v>
      </c>
      <c r="PM321" s="280">
        <v>379815</v>
      </c>
      <c r="PP321" s="280">
        <f>IF(-(PP220+PP219+PP218)&lt;(PP312*75%),((PP312*75%)+(PP220+PP219+PP218))*3%,0)</f>
        <v>4316581.0890075015</v>
      </c>
      <c r="PQ321" s="280">
        <f t="shared" ref="PQ321:QS321" si="1735">IF(-(PQ220+PQ219+PQ218)&lt;(PQ312*75%),((PQ312*75%)+(PQ220+PQ219+PQ218))*3%,0)</f>
        <v>0</v>
      </c>
      <c r="PR321" s="280">
        <f t="shared" si="1735"/>
        <v>0</v>
      </c>
      <c r="PS321" s="280">
        <f t="shared" si="1735"/>
        <v>0</v>
      </c>
      <c r="PT321" s="280">
        <f t="shared" si="1735"/>
        <v>0</v>
      </c>
      <c r="PU321" s="280">
        <f t="shared" si="1735"/>
        <v>0</v>
      </c>
      <c r="PV321" s="280">
        <f t="shared" si="1735"/>
        <v>0</v>
      </c>
      <c r="PW321" s="280">
        <f t="shared" si="1735"/>
        <v>0</v>
      </c>
      <c r="PX321" s="280">
        <f t="shared" si="1735"/>
        <v>0</v>
      </c>
      <c r="PY321" s="280">
        <f t="shared" si="1735"/>
        <v>0</v>
      </c>
      <c r="PZ321" s="280">
        <f t="shared" si="1735"/>
        <v>0</v>
      </c>
      <c r="QA321" s="280">
        <f t="shared" si="1735"/>
        <v>0</v>
      </c>
      <c r="QB321" s="280">
        <f t="shared" si="1735"/>
        <v>0</v>
      </c>
      <c r="QC321" s="280">
        <f t="shared" si="1735"/>
        <v>0</v>
      </c>
      <c r="QD321" s="280">
        <f t="shared" si="1735"/>
        <v>0</v>
      </c>
      <c r="QE321" s="280">
        <f t="shared" si="1735"/>
        <v>0</v>
      </c>
      <c r="QF321" s="280">
        <f t="shared" si="1735"/>
        <v>0</v>
      </c>
      <c r="QG321" s="280">
        <f t="shared" si="1735"/>
        <v>0</v>
      </c>
      <c r="QH321" s="280">
        <f t="shared" si="1735"/>
        <v>0</v>
      </c>
      <c r="QI321" s="280">
        <f t="shared" si="1735"/>
        <v>0</v>
      </c>
      <c r="QJ321" s="280">
        <f t="shared" si="1735"/>
        <v>0</v>
      </c>
      <c r="QK321" s="280">
        <f t="shared" si="1735"/>
        <v>0</v>
      </c>
      <c r="QL321" s="280">
        <f t="shared" si="1735"/>
        <v>0</v>
      </c>
      <c r="QM321" s="280">
        <f t="shared" si="1735"/>
        <v>0</v>
      </c>
      <c r="QN321" s="280">
        <f t="shared" si="1735"/>
        <v>0</v>
      </c>
      <c r="QO321" s="280">
        <f t="shared" si="1735"/>
        <v>0</v>
      </c>
      <c r="QP321" s="280">
        <f t="shared" si="1735"/>
        <v>0</v>
      </c>
      <c r="QQ321" s="280">
        <f t="shared" si="1735"/>
        <v>0</v>
      </c>
      <c r="QR321" s="280">
        <f t="shared" si="1735"/>
        <v>0</v>
      </c>
      <c r="QS321" s="280">
        <f t="shared" si="1735"/>
        <v>0</v>
      </c>
      <c r="QT321" s="280">
        <f>IF(-(QT220+QT219+QT218)&lt;(QT312*75%),((QT312*75%)+(QT220+QT219+QT218))*3%,0)</f>
        <v>4316581.0890075015</v>
      </c>
      <c r="QU321" s="235"/>
      <c r="QV321" s="235"/>
      <c r="QW321" s="280">
        <f>+QW312*Standard_data!$C$17</f>
        <v>0</v>
      </c>
      <c r="QX321" s="280"/>
      <c r="QY321" s="280">
        <f t="shared" si="1731"/>
        <v>0</v>
      </c>
      <c r="QZ321" s="280">
        <f t="shared" si="1731"/>
        <v>0</v>
      </c>
      <c r="RA321" s="280">
        <f t="shared" si="1731"/>
        <v>0</v>
      </c>
      <c r="RB321" s="280">
        <f t="shared" si="1731"/>
        <v>0</v>
      </c>
      <c r="RC321" s="280">
        <f t="shared" si="1731"/>
        <v>0</v>
      </c>
      <c r="RD321" s="280">
        <f t="shared" si="1731"/>
        <v>0</v>
      </c>
      <c r="RE321" s="280">
        <f t="shared" si="1731"/>
        <v>0</v>
      </c>
      <c r="RF321" s="280">
        <f t="shared" si="1731"/>
        <v>0</v>
      </c>
      <c r="RG321" s="280">
        <f t="shared" si="1731"/>
        <v>0</v>
      </c>
      <c r="RH321" s="280">
        <f t="shared" si="1731"/>
        <v>0</v>
      </c>
      <c r="RI321" s="280">
        <f t="shared" si="1731"/>
        <v>0</v>
      </c>
      <c r="RJ321" s="280">
        <f t="shared" si="1731"/>
        <v>0</v>
      </c>
      <c r="RK321" s="280">
        <f t="shared" si="1731"/>
        <v>-1730000000</v>
      </c>
      <c r="RL321" s="280">
        <f t="shared" si="1731"/>
        <v>0</v>
      </c>
      <c r="RM321" s="280">
        <f t="shared" si="1731"/>
        <v>0</v>
      </c>
      <c r="RN321" s="280">
        <f t="shared" si="1731"/>
        <v>0</v>
      </c>
      <c r="RO321" s="280">
        <f>+QW321-RN321</f>
        <v>0</v>
      </c>
      <c r="RP321" s="280"/>
      <c r="RQ321" s="280"/>
      <c r="RR321" s="280"/>
      <c r="RS321" s="280"/>
      <c r="RT321" s="280"/>
      <c r="RU321" s="441">
        <f t="shared" si="1732"/>
        <v>0</v>
      </c>
      <c r="RV321" s="223"/>
      <c r="RW321" s="280"/>
      <c r="RX321" s="280"/>
      <c r="RY321" s="441"/>
      <c r="RZ321" s="223"/>
    </row>
    <row r="322" spans="1:494" s="223" customFormat="1" hidden="1" outlineLevel="2">
      <c r="A322" s="603">
        <f t="shared" si="1586"/>
        <v>310</v>
      </c>
      <c r="B322" s="439" t="s">
        <v>162</v>
      </c>
      <c r="C322" s="280">
        <f>+C312*Standard_data!$C$18</f>
        <v>0</v>
      </c>
      <c r="D322" s="280"/>
      <c r="E322" s="280">
        <f>+C221+E321</f>
        <v>0</v>
      </c>
      <c r="F322" s="280">
        <f>+C322-E322</f>
        <v>0</v>
      </c>
      <c r="G322" s="280"/>
      <c r="H322" s="280"/>
      <c r="I322" s="280"/>
      <c r="J322" s="280"/>
      <c r="K322" s="280"/>
      <c r="L322" s="280"/>
      <c r="M322" s="280"/>
      <c r="N322" s="280"/>
      <c r="O322" s="280"/>
      <c r="P322" s="280"/>
      <c r="Q322" s="280"/>
      <c r="R322" s="280"/>
      <c r="S322" s="280"/>
      <c r="T322" s="280"/>
      <c r="U322" s="280"/>
      <c r="V322" s="280"/>
      <c r="W322" s="441">
        <f>F322*1%</f>
        <v>0</v>
      </c>
      <c r="Y322" s="382"/>
      <c r="Z322" s="382"/>
      <c r="AA322" s="382"/>
      <c r="AB322" s="382"/>
      <c r="AC322" s="382"/>
      <c r="AD322" s="382"/>
      <c r="AE322" s="440"/>
      <c r="AI322" s="250"/>
      <c r="AJ322" s="280">
        <f>+AJ312*Standard_data!$C$18</f>
        <v>0</v>
      </c>
      <c r="AK322" s="280"/>
      <c r="AL322" s="280">
        <f>+X221+AL321</f>
        <v>0</v>
      </c>
      <c r="AM322" s="280">
        <f t="shared" si="1706"/>
        <v>0</v>
      </c>
      <c r="AN322" s="280">
        <f t="shared" si="1706"/>
        <v>0</v>
      </c>
      <c r="AO322" s="280">
        <f>+Y221+AO321</f>
        <v>0</v>
      </c>
      <c r="AP322" s="280">
        <f>+AA221+AP321</f>
        <v>0</v>
      </c>
      <c r="AQ322" s="280">
        <f t="shared" si="1707"/>
        <v>0</v>
      </c>
      <c r="AR322" s="280">
        <f t="shared" si="1707"/>
        <v>0</v>
      </c>
      <c r="AS322" s="280">
        <f>+AD221+AS321</f>
        <v>0</v>
      </c>
      <c r="AT322" s="280">
        <f t="shared" si="1708"/>
        <v>0</v>
      </c>
      <c r="AU322" s="280">
        <f t="shared" si="1708"/>
        <v>0</v>
      </c>
      <c r="AV322" s="280">
        <f>+AG221+AV321</f>
        <v>0</v>
      </c>
      <c r="AW322" s="280">
        <f t="shared" si="1709"/>
        <v>0</v>
      </c>
      <c r="AX322" s="280">
        <f t="shared" si="1709"/>
        <v>0</v>
      </c>
      <c r="AY322" s="280">
        <f>+AJ221+AY321</f>
        <v>0</v>
      </c>
      <c r="AZ322" s="280">
        <f t="shared" si="1710"/>
        <v>0</v>
      </c>
      <c r="BA322" s="280">
        <f t="shared" si="1710"/>
        <v>0</v>
      </c>
      <c r="BB322" s="280">
        <f>+AJ322-AY322</f>
        <v>0</v>
      </c>
      <c r="BC322" s="280"/>
      <c r="BD322" s="280"/>
      <c r="BE322" s="280"/>
      <c r="BF322" s="280"/>
      <c r="BG322" s="280"/>
      <c r="BH322" s="441">
        <f>BB322*1%</f>
        <v>0</v>
      </c>
      <c r="BJ322" s="382"/>
      <c r="BK322" s="382"/>
      <c r="BL322" s="440"/>
      <c r="BP322" s="250"/>
      <c r="BQ322" s="280">
        <f>+BQ312*Standard_data!$C$18</f>
        <v>0</v>
      </c>
      <c r="BR322" s="280"/>
      <c r="BS322" s="280">
        <f t="shared" si="1712"/>
        <v>0</v>
      </c>
      <c r="BT322" s="280">
        <f t="shared" si="1712"/>
        <v>0</v>
      </c>
      <c r="BU322" s="280">
        <f t="shared" si="1712"/>
        <v>0</v>
      </c>
      <c r="BV322" s="280">
        <f t="shared" si="1713"/>
        <v>0</v>
      </c>
      <c r="BW322" s="280">
        <f t="shared" si="1713"/>
        <v>0</v>
      </c>
      <c r="BX322" s="280">
        <f t="shared" si="1713"/>
        <v>0</v>
      </c>
      <c r="BY322" s="280">
        <f t="shared" si="1713"/>
        <v>0</v>
      </c>
      <c r="BZ322" s="280">
        <f t="shared" si="1713"/>
        <v>0</v>
      </c>
      <c r="CA322" s="280">
        <f t="shared" si="1713"/>
        <v>0</v>
      </c>
      <c r="CB322" s="280">
        <f t="shared" si="1713"/>
        <v>0</v>
      </c>
      <c r="CC322" s="280">
        <f t="shared" si="1713"/>
        <v>0</v>
      </c>
      <c r="CD322" s="280">
        <f t="shared" si="1713"/>
        <v>0</v>
      </c>
      <c r="CE322" s="280">
        <f t="shared" si="1713"/>
        <v>0</v>
      </c>
      <c r="CF322" s="280">
        <f t="shared" si="1713"/>
        <v>0</v>
      </c>
      <c r="CG322" s="280">
        <f t="shared" si="1713"/>
        <v>0</v>
      </c>
      <c r="CH322" s="280">
        <f t="shared" si="1713"/>
        <v>0</v>
      </c>
      <c r="CI322" s="280">
        <f>+BQ322-CG322</f>
        <v>0</v>
      </c>
      <c r="CJ322" s="280"/>
      <c r="CK322" s="280"/>
      <c r="CL322" s="280"/>
      <c r="CM322" s="280"/>
      <c r="CN322" s="280"/>
      <c r="CO322" s="441">
        <f>CI322*1%</f>
        <v>0</v>
      </c>
      <c r="CQ322" s="382"/>
      <c r="CR322" s="382"/>
      <c r="CS322" s="440"/>
      <c r="CW322" s="250"/>
      <c r="CX322" s="280">
        <f>+CX312*Standard_data!$C$18</f>
        <v>0</v>
      </c>
      <c r="CY322" s="280"/>
      <c r="CZ322" s="280">
        <f t="shared" si="1715"/>
        <v>0</v>
      </c>
      <c r="DA322" s="280">
        <f t="shared" si="1715"/>
        <v>0</v>
      </c>
      <c r="DB322" s="280">
        <f t="shared" si="1715"/>
        <v>0</v>
      </c>
      <c r="DC322" s="280">
        <f t="shared" si="1715"/>
        <v>0</v>
      </c>
      <c r="DD322" s="280">
        <f t="shared" si="1715"/>
        <v>0</v>
      </c>
      <c r="DE322" s="280">
        <f t="shared" si="1715"/>
        <v>0</v>
      </c>
      <c r="DF322" s="280">
        <f t="shared" si="1715"/>
        <v>0</v>
      </c>
      <c r="DG322" s="280">
        <f t="shared" si="1715"/>
        <v>0</v>
      </c>
      <c r="DH322" s="280">
        <f t="shared" si="1715"/>
        <v>0</v>
      </c>
      <c r="DI322" s="280">
        <f t="shared" si="1715"/>
        <v>0</v>
      </c>
      <c r="DJ322" s="280">
        <f t="shared" si="1715"/>
        <v>0</v>
      </c>
      <c r="DK322" s="280">
        <f t="shared" si="1715"/>
        <v>0</v>
      </c>
      <c r="DL322" s="280">
        <f t="shared" si="1715"/>
        <v>0</v>
      </c>
      <c r="DM322" s="280">
        <f t="shared" si="1715"/>
        <v>0</v>
      </c>
      <c r="DN322" s="280">
        <f t="shared" si="1715"/>
        <v>0</v>
      </c>
      <c r="DO322" s="280">
        <f t="shared" si="1715"/>
        <v>0</v>
      </c>
      <c r="DP322" s="280">
        <f>+CX322-DN322</f>
        <v>0</v>
      </c>
      <c r="DQ322" s="280"/>
      <c r="DR322" s="280"/>
      <c r="DS322" s="280"/>
      <c r="DT322" s="280"/>
      <c r="DU322" s="280"/>
      <c r="DV322" s="441">
        <f>DP322*1%</f>
        <v>0</v>
      </c>
      <c r="DX322" s="382"/>
      <c r="DY322" s="382"/>
      <c r="DZ322" s="440"/>
      <c r="ED322" s="250"/>
      <c r="EE322" s="280">
        <f>+EE312*Standard_data!$C$18</f>
        <v>0</v>
      </c>
      <c r="EF322" s="280"/>
      <c r="EG322" s="280">
        <f t="shared" si="1717"/>
        <v>0</v>
      </c>
      <c r="EH322" s="280">
        <f t="shared" si="1717"/>
        <v>0</v>
      </c>
      <c r="EI322" s="280">
        <f t="shared" si="1717"/>
        <v>0</v>
      </c>
      <c r="EJ322" s="280">
        <f t="shared" si="1717"/>
        <v>0</v>
      </c>
      <c r="EK322" s="280">
        <f t="shared" si="1717"/>
        <v>0</v>
      </c>
      <c r="EL322" s="280">
        <f t="shared" si="1717"/>
        <v>0</v>
      </c>
      <c r="EM322" s="280">
        <f t="shared" si="1717"/>
        <v>0</v>
      </c>
      <c r="EN322" s="280">
        <f t="shared" si="1717"/>
        <v>0</v>
      </c>
      <c r="EO322" s="280">
        <f t="shared" si="1717"/>
        <v>0</v>
      </c>
      <c r="EP322" s="280">
        <f t="shared" si="1717"/>
        <v>0</v>
      </c>
      <c r="EQ322" s="280">
        <f t="shared" si="1717"/>
        <v>0</v>
      </c>
      <c r="ER322" s="280">
        <f t="shared" si="1717"/>
        <v>0</v>
      </c>
      <c r="ES322" s="280">
        <f t="shared" si="1717"/>
        <v>0</v>
      </c>
      <c r="ET322" s="280">
        <f t="shared" si="1717"/>
        <v>0</v>
      </c>
      <c r="EU322" s="280">
        <f t="shared" si="1717"/>
        <v>0</v>
      </c>
      <c r="EV322" s="280">
        <f t="shared" si="1717"/>
        <v>0</v>
      </c>
      <c r="EW322" s="280">
        <f>+EE322-EV322</f>
        <v>0</v>
      </c>
      <c r="EX322" s="280"/>
      <c r="EY322" s="280"/>
      <c r="EZ322" s="280"/>
      <c r="FA322" s="280"/>
      <c r="FB322" s="280"/>
      <c r="FC322" s="441">
        <f>EW322*1%</f>
        <v>0</v>
      </c>
      <c r="FE322" s="382"/>
      <c r="FF322" s="382"/>
      <c r="FG322" s="440"/>
      <c r="FK322" s="250"/>
      <c r="FL322" s="280">
        <f>+FL312*Standard_data!$C$18</f>
        <v>0</v>
      </c>
      <c r="FM322" s="280"/>
      <c r="FN322" s="280">
        <f t="shared" si="1719"/>
        <v>0</v>
      </c>
      <c r="FO322" s="280">
        <f t="shared" si="1719"/>
        <v>0</v>
      </c>
      <c r="FP322" s="280">
        <f t="shared" si="1719"/>
        <v>0</v>
      </c>
      <c r="FQ322" s="280">
        <f t="shared" si="1719"/>
        <v>0</v>
      </c>
      <c r="FR322" s="280">
        <f t="shared" si="1719"/>
        <v>0</v>
      </c>
      <c r="FS322" s="280">
        <f t="shared" si="1719"/>
        <v>0</v>
      </c>
      <c r="FT322" s="280">
        <f t="shared" si="1719"/>
        <v>0</v>
      </c>
      <c r="FU322" s="280">
        <f t="shared" si="1719"/>
        <v>0</v>
      </c>
      <c r="FV322" s="280">
        <f t="shared" si="1719"/>
        <v>0</v>
      </c>
      <c r="FW322" s="280">
        <f t="shared" si="1719"/>
        <v>0</v>
      </c>
      <c r="FX322" s="280">
        <f t="shared" si="1719"/>
        <v>0</v>
      </c>
      <c r="FY322" s="280">
        <f t="shared" si="1719"/>
        <v>0</v>
      </c>
      <c r="FZ322" s="280">
        <f t="shared" si="1719"/>
        <v>0</v>
      </c>
      <c r="GA322" s="280">
        <f t="shared" si="1719"/>
        <v>0</v>
      </c>
      <c r="GB322" s="280">
        <f t="shared" si="1719"/>
        <v>0</v>
      </c>
      <c r="GC322" s="280">
        <f t="shared" si="1719"/>
        <v>0</v>
      </c>
      <c r="GD322" s="280">
        <f>+FL322-GC322</f>
        <v>0</v>
      </c>
      <c r="GE322" s="280"/>
      <c r="GF322" s="280"/>
      <c r="GG322" s="280"/>
      <c r="GH322" s="280"/>
      <c r="GI322" s="280"/>
      <c r="GJ322" s="441">
        <f>GD322*1%</f>
        <v>0</v>
      </c>
      <c r="GL322" s="382"/>
      <c r="GM322" s="382"/>
      <c r="GN322" s="440"/>
      <c r="GR322" s="250"/>
      <c r="GS322" s="280"/>
      <c r="GT322" s="280"/>
      <c r="GU322" s="280"/>
      <c r="GV322" s="280"/>
      <c r="GW322" s="280"/>
      <c r="GX322" s="280"/>
      <c r="GY322" s="280"/>
      <c r="GZ322" s="280"/>
      <c r="HA322" s="280"/>
      <c r="HB322" s="280"/>
      <c r="HC322" s="280"/>
      <c r="HD322" s="280"/>
      <c r="HE322" s="280"/>
      <c r="HF322" s="280"/>
      <c r="HG322" s="280"/>
      <c r="HH322" s="280"/>
      <c r="HI322" s="730"/>
      <c r="HJ322" s="280"/>
      <c r="HK322" s="280"/>
      <c r="HL322" s="280"/>
      <c r="HM322" s="280"/>
      <c r="HN322" s="280"/>
      <c r="HO322" s="280"/>
      <c r="HP322" s="280"/>
      <c r="HQ322" s="441"/>
      <c r="HS322" s="280"/>
      <c r="HT322" s="280"/>
      <c r="HU322" s="441"/>
      <c r="HZ322" s="442">
        <f>IF(-(HZ221+HZ220+HZ219+HZ218)&lt;(HZ312*100%),((HZ312*100%)+(HZ221+HZ220+HZ219+HZ218))*1%,0)</f>
        <v>0</v>
      </c>
      <c r="IA322" s="442">
        <f>IF(-(IA221+IA220+IA219+IA218)&lt;(IA312*100%),((IA312*100%)+(IA221+IA220+IA219+IA218))*1%,0)</f>
        <v>0</v>
      </c>
      <c r="IB322" s="442">
        <f>IF(-(IB221+IB220+IB219+IB218)&lt;(IB312*100%),((IB312*100%)+(IB221+IB220+IB219+IB218))*1%,0)</f>
        <v>0</v>
      </c>
      <c r="IC322" s="442">
        <f>IF(-(IA221+IA220+IA219+IA218)&lt;(IA312*100%),((IA312*100%)+(IA221+IA220+IA219+IA218))*1%,0)</f>
        <v>0</v>
      </c>
      <c r="ID322" s="442"/>
      <c r="IE322" s="442">
        <f>IF(-(IA221+IA220+IA219+IA218)&lt;(IA312*100%),((IA312*100%)+(IA221+IA220+IA219+IA218))*1%,0)</f>
        <v>0</v>
      </c>
      <c r="IF322" s="442"/>
      <c r="IG322" s="442"/>
      <c r="IH322" s="442"/>
      <c r="II322" s="443">
        <f>IF(-(IA221+IA220+IA219+IA218)&lt;(IA312*100%),((IA312*100%)+(IA221+IA220+IA219+IA218))*1%,0)</f>
        <v>0</v>
      </c>
      <c r="IJ322" s="442"/>
      <c r="IK322" s="442"/>
      <c r="IL322" s="442"/>
      <c r="IM322" s="442"/>
      <c r="IN322" s="442">
        <f>IF(-(IA221+IA220+IA219+IA218)&lt;(IA312*100%),((IA312*100%)+(IA221+IA220+IA219+IA218))*1%,0)</f>
        <v>0</v>
      </c>
      <c r="IO322" s="442"/>
      <c r="IP322" s="442"/>
      <c r="IQ322" s="442"/>
      <c r="IR322" s="442"/>
      <c r="IS322" s="442"/>
      <c r="IT322" s="442"/>
      <c r="IU322" s="442"/>
      <c r="IV322" s="442"/>
      <c r="IW322" s="442"/>
      <c r="IX322" s="736"/>
      <c r="IY322" s="736"/>
      <c r="IZ322" s="737"/>
      <c r="JA322" s="733"/>
      <c r="JB322" s="733"/>
      <c r="JC322" s="733"/>
      <c r="JD322" s="733"/>
      <c r="JE322" s="234"/>
      <c r="JF322" s="250"/>
      <c r="JG322" s="280">
        <f>IF(-(JG221+JG220+JG219+JG218)&lt;(JG312*100%),((JG312*100%)+(JG221+JG220+JG219+JG218))*1%,0)</f>
        <v>1515387.4018959999</v>
      </c>
      <c r="JH322" s="280">
        <f>IF(-(JH221+JH220+JH219+JH218)&lt;(JH312*100%),((JH312*100%)+(JH221+JH220+JH219+JH218))*1%,0)</f>
        <v>1499101.511896</v>
      </c>
      <c r="JI322" s="280">
        <f t="shared" ref="JI322:KJ322" si="1736">IF(-(JI221+JI220+JI219+JI218)&lt;(JI312*100%),((JI312*100%)+(JI221+JI220+JI219+JI218))*1%,0)</f>
        <v>0</v>
      </c>
      <c r="JJ322" s="280">
        <f>JH322</f>
        <v>1499101.511896</v>
      </c>
      <c r="JK322" s="280">
        <f t="shared" si="1736"/>
        <v>0</v>
      </c>
      <c r="JL322" s="280">
        <f t="shared" si="1722"/>
        <v>1499101.511896</v>
      </c>
      <c r="JM322" s="280">
        <f t="shared" si="1736"/>
        <v>0</v>
      </c>
      <c r="JN322" s="280">
        <f t="shared" si="1736"/>
        <v>0</v>
      </c>
      <c r="JO322" s="280">
        <f t="shared" si="1736"/>
        <v>0</v>
      </c>
      <c r="JP322" s="280">
        <f t="shared" si="1736"/>
        <v>0</v>
      </c>
      <c r="JQ322" s="280">
        <f t="shared" si="1736"/>
        <v>0</v>
      </c>
      <c r="JR322" s="280">
        <f t="shared" si="1736"/>
        <v>0</v>
      </c>
      <c r="JS322" s="280">
        <f t="shared" si="1736"/>
        <v>0</v>
      </c>
      <c r="JT322" s="280">
        <f t="shared" si="1736"/>
        <v>0</v>
      </c>
      <c r="JU322" s="280">
        <f t="shared" si="1736"/>
        <v>0</v>
      </c>
      <c r="JV322" s="280">
        <f t="shared" si="1736"/>
        <v>0</v>
      </c>
      <c r="JW322" s="280">
        <f t="shared" si="1736"/>
        <v>0</v>
      </c>
      <c r="JX322" s="280">
        <f t="shared" si="1736"/>
        <v>0</v>
      </c>
      <c r="JY322" s="280">
        <f t="shared" si="1736"/>
        <v>0</v>
      </c>
      <c r="JZ322" s="280">
        <f t="shared" si="1736"/>
        <v>0</v>
      </c>
      <c r="KA322" s="280">
        <f t="shared" si="1736"/>
        <v>0</v>
      </c>
      <c r="KB322" s="280">
        <f t="shared" si="1736"/>
        <v>0</v>
      </c>
      <c r="KC322" s="280">
        <f t="shared" si="1736"/>
        <v>0</v>
      </c>
      <c r="KD322" s="280">
        <f t="shared" si="1736"/>
        <v>0</v>
      </c>
      <c r="KE322" s="280">
        <f t="shared" si="1736"/>
        <v>0</v>
      </c>
      <c r="KF322" s="280">
        <f t="shared" si="1736"/>
        <v>0</v>
      </c>
      <c r="KG322" s="280">
        <f t="shared" si="1736"/>
        <v>0</v>
      </c>
      <c r="KH322" s="280">
        <f t="shared" si="1736"/>
        <v>0</v>
      </c>
      <c r="KI322" s="280">
        <f t="shared" si="1736"/>
        <v>0</v>
      </c>
      <c r="KJ322" s="280">
        <f t="shared" si="1736"/>
        <v>0</v>
      </c>
      <c r="KK322" s="280">
        <f>JH322</f>
        <v>1499101.511896</v>
      </c>
      <c r="KL322" s="234"/>
      <c r="KM322" s="250"/>
      <c r="KN322" s="280">
        <f>IF(-(KN221+KN220+KN219+KN218)&lt;(KN312*100%),((KN312*100%)+(KN221+KN220+KN219+KN218))*1%,0)</f>
        <v>0</v>
      </c>
      <c r="KO322" s="280"/>
      <c r="KP322" s="280">
        <f t="shared" si="1723"/>
        <v>0</v>
      </c>
      <c r="KQ322" s="280">
        <f t="shared" si="1724"/>
        <v>0</v>
      </c>
      <c r="KR322" s="280">
        <f t="shared" si="1724"/>
        <v>0</v>
      </c>
      <c r="KS322" s="280">
        <f t="shared" si="1724"/>
        <v>0</v>
      </c>
      <c r="KT322" s="280">
        <f t="shared" si="1724"/>
        <v>0</v>
      </c>
      <c r="KU322" s="280">
        <f t="shared" si="1724"/>
        <v>0</v>
      </c>
      <c r="KV322" s="280">
        <f t="shared" si="1724"/>
        <v>0</v>
      </c>
      <c r="KW322" s="280">
        <f t="shared" si="1724"/>
        <v>0</v>
      </c>
      <c r="KX322" s="280">
        <f t="shared" si="1724"/>
        <v>0</v>
      </c>
      <c r="KY322" s="280">
        <f t="shared" si="1724"/>
        <v>0</v>
      </c>
      <c r="KZ322" s="280">
        <f t="shared" si="1724"/>
        <v>0</v>
      </c>
      <c r="LA322" s="280">
        <f t="shared" si="1724"/>
        <v>-33000000</v>
      </c>
      <c r="LB322" s="280">
        <f t="shared" si="1724"/>
        <v>0</v>
      </c>
      <c r="LC322" s="280">
        <f t="shared" si="1724"/>
        <v>0</v>
      </c>
      <c r="LD322" s="280">
        <f t="shared" si="1724"/>
        <v>-156100000</v>
      </c>
      <c r="LE322" s="280">
        <f t="shared" si="1724"/>
        <v>-156100000</v>
      </c>
      <c r="LF322" s="280">
        <f>+KN322-LD322</f>
        <v>156100000</v>
      </c>
      <c r="LG322" s="280"/>
      <c r="LH322" s="280"/>
      <c r="LI322" s="280"/>
      <c r="LJ322" s="280"/>
      <c r="LK322" s="280"/>
      <c r="LL322" s="441">
        <f>LF322*1%</f>
        <v>1561000</v>
      </c>
      <c r="LN322" s="280"/>
      <c r="LO322" s="280"/>
      <c r="LP322" s="441"/>
      <c r="LR322" s="280">
        <f t="shared" si="1726"/>
        <v>0</v>
      </c>
      <c r="LS322" s="250"/>
      <c r="LT322" s="250"/>
      <c r="LU322" s="280">
        <f>IF(-(LU221+LU220+LU219+LU218)&lt;(LU312*100%),((LU312*100%)+(LU221+LU220+LU219+LU218))*1%,0)</f>
        <v>0</v>
      </c>
      <c r="LV322" s="280">
        <f t="shared" ref="LV322:MX322" si="1737">IF(-(LV221+LV220+LV219+LV218)&lt;(LV312*100%),((LV312*100%)+(LV221+LV220+LV219+LV218))*1%,0)</f>
        <v>0</v>
      </c>
      <c r="LW322" s="280">
        <f t="shared" si="1737"/>
        <v>0</v>
      </c>
      <c r="LX322" s="280">
        <f t="shared" si="1737"/>
        <v>1737255.8669949996</v>
      </c>
      <c r="LY322" s="280">
        <f t="shared" si="1737"/>
        <v>0</v>
      </c>
      <c r="LZ322" s="280">
        <f t="shared" si="1737"/>
        <v>1737255.8669949996</v>
      </c>
      <c r="MA322" s="280">
        <f t="shared" si="1737"/>
        <v>0</v>
      </c>
      <c r="MB322" s="280">
        <f t="shared" si="1737"/>
        <v>0</v>
      </c>
      <c r="MC322" s="280">
        <f t="shared" si="1737"/>
        <v>0</v>
      </c>
      <c r="MD322" s="280">
        <f t="shared" si="1737"/>
        <v>0</v>
      </c>
      <c r="ME322" s="280">
        <f t="shared" si="1737"/>
        <v>0</v>
      </c>
      <c r="MF322" s="280">
        <f t="shared" si="1737"/>
        <v>0</v>
      </c>
      <c r="MG322" s="280">
        <f t="shared" si="1737"/>
        <v>0</v>
      </c>
      <c r="MH322" s="280">
        <f t="shared" si="1737"/>
        <v>0</v>
      </c>
      <c r="MI322" s="280">
        <f t="shared" si="1737"/>
        <v>0</v>
      </c>
      <c r="MJ322" s="280">
        <f t="shared" si="1737"/>
        <v>0</v>
      </c>
      <c r="MK322" s="280">
        <f t="shared" si="1737"/>
        <v>0</v>
      </c>
      <c r="ML322" s="280">
        <f t="shared" si="1737"/>
        <v>0</v>
      </c>
      <c r="MM322" s="280">
        <f t="shared" si="1737"/>
        <v>0</v>
      </c>
      <c r="MN322" s="280">
        <f t="shared" si="1737"/>
        <v>0</v>
      </c>
      <c r="MO322" s="280">
        <f t="shared" si="1737"/>
        <v>0</v>
      </c>
      <c r="MP322" s="280">
        <f t="shared" si="1737"/>
        <v>0</v>
      </c>
      <c r="MQ322" s="280">
        <f t="shared" si="1737"/>
        <v>0</v>
      </c>
      <c r="MR322" s="280">
        <f t="shared" si="1737"/>
        <v>0</v>
      </c>
      <c r="MS322" s="280">
        <f t="shared" si="1737"/>
        <v>0</v>
      </c>
      <c r="MT322" s="280">
        <f t="shared" si="1737"/>
        <v>0</v>
      </c>
      <c r="MU322" s="280">
        <f t="shared" si="1737"/>
        <v>0</v>
      </c>
      <c r="MV322" s="280">
        <f t="shared" si="1737"/>
        <v>0</v>
      </c>
      <c r="MW322" s="280">
        <f t="shared" si="1737"/>
        <v>0</v>
      </c>
      <c r="MX322" s="280">
        <f t="shared" si="1737"/>
        <v>0</v>
      </c>
      <c r="MY322" s="280"/>
      <c r="NB322" s="280">
        <f>IF(-(NB221+NB220+NB219+NB218)&lt;(NB312*100%),((NB312*100%)+(NB221+NB220+NB219+NB218))*1%,0)</f>
        <v>0</v>
      </c>
      <c r="NC322" s="280"/>
      <c r="ND322" s="280">
        <f t="shared" si="1728"/>
        <v>0</v>
      </c>
      <c r="NE322" s="734">
        <f t="shared" ref="NE322" si="1738">MY322*1%</f>
        <v>0</v>
      </c>
      <c r="NF322" s="280">
        <f t="shared" si="1728"/>
        <v>0</v>
      </c>
      <c r="NG322" s="280">
        <f t="shared" si="1728"/>
        <v>0</v>
      </c>
      <c r="NH322" s="280">
        <f t="shared" si="1728"/>
        <v>0</v>
      </c>
      <c r="NI322" s="280">
        <f t="shared" si="1728"/>
        <v>0</v>
      </c>
      <c r="NJ322" s="280">
        <f t="shared" si="1728"/>
        <v>0</v>
      </c>
      <c r="NK322" s="280">
        <f t="shared" si="1728"/>
        <v>0</v>
      </c>
      <c r="NL322" s="280">
        <f t="shared" si="1728"/>
        <v>0</v>
      </c>
      <c r="NM322" s="280">
        <f t="shared" si="1728"/>
        <v>0</v>
      </c>
      <c r="NN322" s="280">
        <f t="shared" si="1728"/>
        <v>0</v>
      </c>
      <c r="NO322" s="280">
        <f t="shared" si="1728"/>
        <v>0</v>
      </c>
      <c r="NP322" s="280">
        <f t="shared" si="1728"/>
        <v>-242000000</v>
      </c>
      <c r="NQ322" s="280">
        <f t="shared" si="1728"/>
        <v>0</v>
      </c>
      <c r="NR322" s="280">
        <f t="shared" si="1728"/>
        <v>0</v>
      </c>
      <c r="NS322" s="280">
        <f t="shared" si="1728"/>
        <v>-1610000000</v>
      </c>
      <c r="NT322" s="280">
        <f>+NB322-NS322</f>
        <v>1610000000</v>
      </c>
      <c r="NU322" s="280"/>
      <c r="NV322" s="280"/>
      <c r="NW322" s="280"/>
      <c r="NX322" s="280"/>
      <c r="NY322" s="280"/>
      <c r="NZ322" s="441">
        <f>NT322*1%</f>
        <v>16100000</v>
      </c>
      <c r="OB322" s="280"/>
      <c r="OC322" s="280"/>
      <c r="OD322" s="441"/>
      <c r="OF322" s="280">
        <f>IF(-(OF221+OF220+OF219+OF218)&lt;(OF312*100%),((OF312*100%)+(OF221+OF220+OF219+OF218))*1%,0)</f>
        <v>548695.32993999962</v>
      </c>
      <c r="OI322" s="280">
        <v>0</v>
      </c>
      <c r="OJ322" s="280">
        <v>0</v>
      </c>
      <c r="OK322" s="280">
        <f t="shared" ref="OK322:PL322" si="1739">IF(-(OK221+OK220+OK219+OK218)&lt;(OK312*100%),((OK312*100%)+(OK221+OK220+OK219+OK218))*1%,0)</f>
        <v>0</v>
      </c>
      <c r="OL322" s="280">
        <v>0</v>
      </c>
      <c r="OM322" s="280">
        <f t="shared" si="1739"/>
        <v>0</v>
      </c>
      <c r="ON322" s="280">
        <f t="shared" si="1739"/>
        <v>0</v>
      </c>
      <c r="OO322" s="280">
        <f t="shared" si="1739"/>
        <v>0</v>
      </c>
      <c r="OP322" s="280">
        <f t="shared" si="1739"/>
        <v>0</v>
      </c>
      <c r="OQ322" s="280">
        <f t="shared" si="1739"/>
        <v>0</v>
      </c>
      <c r="OR322" s="280">
        <f t="shared" si="1739"/>
        <v>0</v>
      </c>
      <c r="OS322" s="280">
        <f t="shared" si="1739"/>
        <v>0</v>
      </c>
      <c r="OT322" s="280">
        <f t="shared" si="1739"/>
        <v>0</v>
      </c>
      <c r="OU322" s="280">
        <f t="shared" si="1739"/>
        <v>0</v>
      </c>
      <c r="OV322" s="280">
        <f t="shared" si="1739"/>
        <v>0</v>
      </c>
      <c r="OW322" s="280">
        <f t="shared" si="1739"/>
        <v>0</v>
      </c>
      <c r="OX322" s="280">
        <f t="shared" si="1739"/>
        <v>0</v>
      </c>
      <c r="OY322" s="280">
        <f t="shared" si="1739"/>
        <v>0</v>
      </c>
      <c r="OZ322" s="280">
        <f t="shared" si="1739"/>
        <v>0</v>
      </c>
      <c r="PA322" s="280">
        <f t="shared" si="1739"/>
        <v>0</v>
      </c>
      <c r="PB322" s="280">
        <f t="shared" si="1739"/>
        <v>0</v>
      </c>
      <c r="PC322" s="280">
        <f t="shared" si="1739"/>
        <v>0</v>
      </c>
      <c r="PD322" s="280">
        <f t="shared" si="1739"/>
        <v>0</v>
      </c>
      <c r="PE322" s="280">
        <f t="shared" si="1739"/>
        <v>0</v>
      </c>
      <c r="PF322" s="280">
        <f t="shared" si="1739"/>
        <v>0</v>
      </c>
      <c r="PG322" s="280">
        <f t="shared" si="1739"/>
        <v>0</v>
      </c>
      <c r="PH322" s="280">
        <f t="shared" si="1739"/>
        <v>0</v>
      </c>
      <c r="PI322" s="280">
        <f t="shared" si="1739"/>
        <v>0</v>
      </c>
      <c r="PJ322" s="280">
        <f t="shared" si="1739"/>
        <v>0</v>
      </c>
      <c r="PK322" s="280">
        <f t="shared" si="1739"/>
        <v>0</v>
      </c>
      <c r="PL322" s="280">
        <f t="shared" si="1739"/>
        <v>0</v>
      </c>
      <c r="PM322" s="280">
        <v>0</v>
      </c>
      <c r="PN322" s="250">
        <v>0</v>
      </c>
      <c r="PO322" s="250"/>
      <c r="PP322" s="280">
        <f>IF(-(PP221+PP220+PP219+PP218)&lt;(PP312*100%),((PP312*100%)+(PP221+PP220+PP219+PP218))*1%,0)</f>
        <v>185147.15066999913</v>
      </c>
      <c r="PQ322" s="280">
        <f t="shared" ref="PQ322:QS322" si="1740">IF(-(PQ221+PQ220+PQ219+PQ218)&lt;(PQ312*100%),((PQ312*100%)+(PQ221+PQ220+PQ219+PQ218))*1%,0)</f>
        <v>0</v>
      </c>
      <c r="PR322" s="280">
        <f t="shared" si="1740"/>
        <v>0</v>
      </c>
      <c r="PS322" s="280">
        <f t="shared" si="1740"/>
        <v>0</v>
      </c>
      <c r="PT322" s="280">
        <f t="shared" si="1740"/>
        <v>0</v>
      </c>
      <c r="PU322" s="280">
        <f t="shared" si="1740"/>
        <v>0</v>
      </c>
      <c r="PV322" s="280">
        <f t="shared" si="1740"/>
        <v>0</v>
      </c>
      <c r="PW322" s="280">
        <f t="shared" si="1740"/>
        <v>0</v>
      </c>
      <c r="PX322" s="280">
        <f t="shared" si="1740"/>
        <v>0</v>
      </c>
      <c r="PY322" s="280">
        <f t="shared" si="1740"/>
        <v>0</v>
      </c>
      <c r="PZ322" s="280">
        <f t="shared" si="1740"/>
        <v>0</v>
      </c>
      <c r="QA322" s="280">
        <f t="shared" si="1740"/>
        <v>0</v>
      </c>
      <c r="QB322" s="280">
        <f t="shared" si="1740"/>
        <v>0</v>
      </c>
      <c r="QC322" s="280">
        <f t="shared" si="1740"/>
        <v>0</v>
      </c>
      <c r="QD322" s="280">
        <f t="shared" si="1740"/>
        <v>0</v>
      </c>
      <c r="QE322" s="280">
        <f t="shared" si="1740"/>
        <v>0</v>
      </c>
      <c r="QF322" s="280">
        <f t="shared" si="1740"/>
        <v>0</v>
      </c>
      <c r="QG322" s="280">
        <f t="shared" si="1740"/>
        <v>0</v>
      </c>
      <c r="QH322" s="280">
        <f t="shared" si="1740"/>
        <v>0</v>
      </c>
      <c r="QI322" s="280">
        <f t="shared" si="1740"/>
        <v>0</v>
      </c>
      <c r="QJ322" s="280">
        <f t="shared" si="1740"/>
        <v>0</v>
      </c>
      <c r="QK322" s="280">
        <f t="shared" si="1740"/>
        <v>0</v>
      </c>
      <c r="QL322" s="280">
        <f t="shared" si="1740"/>
        <v>0</v>
      </c>
      <c r="QM322" s="280">
        <f t="shared" si="1740"/>
        <v>0</v>
      </c>
      <c r="QN322" s="280">
        <f t="shared" si="1740"/>
        <v>0</v>
      </c>
      <c r="QO322" s="280">
        <f t="shared" si="1740"/>
        <v>0</v>
      </c>
      <c r="QP322" s="280">
        <f t="shared" si="1740"/>
        <v>0</v>
      </c>
      <c r="QQ322" s="280">
        <f t="shared" si="1740"/>
        <v>0</v>
      </c>
      <c r="QR322" s="280">
        <f t="shared" si="1740"/>
        <v>0</v>
      </c>
      <c r="QS322" s="280">
        <f t="shared" si="1740"/>
        <v>0</v>
      </c>
      <c r="QT322" s="280">
        <f>IF(-(QT221+QT220+QT219+QT218)&lt;(QT312*100%),((QT312*100%)+(QT221+QT220+QT219+QT218))*1%,0)</f>
        <v>185147.15066999913</v>
      </c>
      <c r="QU322" s="235"/>
      <c r="QV322" s="235"/>
      <c r="QW322" s="280">
        <f>+QW312*Standard_data!$C$18</f>
        <v>0</v>
      </c>
      <c r="QX322" s="280"/>
      <c r="QY322" s="280">
        <f t="shared" si="1731"/>
        <v>0</v>
      </c>
      <c r="QZ322" s="280">
        <f t="shared" si="1731"/>
        <v>0</v>
      </c>
      <c r="RA322" s="280">
        <f t="shared" si="1731"/>
        <v>0</v>
      </c>
      <c r="RB322" s="280">
        <f t="shared" si="1731"/>
        <v>0</v>
      </c>
      <c r="RC322" s="280">
        <f t="shared" si="1731"/>
        <v>0</v>
      </c>
      <c r="RD322" s="280">
        <f t="shared" si="1731"/>
        <v>0</v>
      </c>
      <c r="RE322" s="280">
        <f t="shared" si="1731"/>
        <v>0</v>
      </c>
      <c r="RF322" s="280">
        <f t="shared" si="1731"/>
        <v>0</v>
      </c>
      <c r="RG322" s="280">
        <f t="shared" si="1731"/>
        <v>0</v>
      </c>
      <c r="RH322" s="280">
        <f t="shared" si="1731"/>
        <v>0</v>
      </c>
      <c r="RI322" s="280">
        <f t="shared" si="1731"/>
        <v>0</v>
      </c>
      <c r="RJ322" s="280">
        <f t="shared" si="1731"/>
        <v>0</v>
      </c>
      <c r="RK322" s="280">
        <f t="shared" si="1731"/>
        <v>-2480000000</v>
      </c>
      <c r="RL322" s="280">
        <f t="shared" si="1731"/>
        <v>0</v>
      </c>
      <c r="RM322" s="280">
        <f t="shared" si="1731"/>
        <v>0</v>
      </c>
      <c r="RN322" s="280">
        <f t="shared" si="1731"/>
        <v>0</v>
      </c>
      <c r="RO322" s="280">
        <f>+QW322-RN322</f>
        <v>0</v>
      </c>
      <c r="RP322" s="280"/>
      <c r="RQ322" s="280"/>
      <c r="RR322" s="280"/>
      <c r="RS322" s="280"/>
      <c r="RT322" s="280"/>
      <c r="RU322" s="441">
        <f>RO322*1%</f>
        <v>0</v>
      </c>
      <c r="RW322" s="280"/>
      <c r="RX322" s="280"/>
      <c r="RY322" s="441"/>
    </row>
    <row r="323" spans="1:494" s="244" customFormat="1" ht="15" hidden="1" outlineLevel="2">
      <c r="A323" s="603">
        <f t="shared" si="1586"/>
        <v>311</v>
      </c>
      <c r="B323" s="738" t="s">
        <v>349</v>
      </c>
      <c r="C323" s="214"/>
      <c r="D323" s="214"/>
      <c r="E323" s="214"/>
      <c r="F323" s="214"/>
      <c r="G323" s="214"/>
      <c r="H323" s="214"/>
      <c r="I323" s="214"/>
      <c r="J323" s="214"/>
      <c r="K323" s="214"/>
      <c r="L323" s="214"/>
      <c r="M323" s="214"/>
      <c r="N323" s="214"/>
      <c r="O323" s="214"/>
      <c r="P323" s="214"/>
      <c r="Q323" s="214"/>
      <c r="R323" s="214"/>
      <c r="S323" s="214"/>
      <c r="T323" s="214"/>
      <c r="U323" s="214"/>
      <c r="V323" s="214"/>
      <c r="W323" s="214"/>
      <c r="X323" s="444">
        <f>ROUND(SUM(W319:W322),-1)</f>
        <v>0</v>
      </c>
      <c r="Y323" s="214"/>
      <c r="Z323" s="214"/>
      <c r="AA323" s="214"/>
      <c r="AB323" s="214"/>
      <c r="AC323" s="214"/>
      <c r="AD323" s="214"/>
      <c r="AE323" s="214"/>
      <c r="AF323" s="444">
        <f>ROUND(SUM(AE319:AE322),-1)</f>
        <v>0</v>
      </c>
      <c r="AJ323" s="214"/>
      <c r="AK323" s="214"/>
      <c r="AL323" s="214"/>
      <c r="AM323" s="214"/>
      <c r="AN323" s="214"/>
      <c r="AO323" s="214"/>
      <c r="AP323" s="214"/>
      <c r="AQ323" s="214"/>
      <c r="AR323" s="214"/>
      <c r="AS323" s="214"/>
      <c r="AT323" s="214"/>
      <c r="AU323" s="214"/>
      <c r="AV323" s="214"/>
      <c r="AW323" s="214"/>
      <c r="AX323" s="214"/>
      <c r="AY323" s="214"/>
      <c r="AZ323" s="214"/>
      <c r="BA323" s="214"/>
      <c r="BB323" s="214"/>
      <c r="BC323" s="214"/>
      <c r="BD323" s="214"/>
      <c r="BE323" s="214"/>
      <c r="BF323" s="214"/>
      <c r="BG323" s="214"/>
      <c r="BH323" s="214"/>
      <c r="BI323" s="444">
        <f>ROUND(SUM(BH319:BH322),-1)</f>
        <v>0</v>
      </c>
      <c r="BJ323" s="214"/>
      <c r="BK323" s="214"/>
      <c r="BL323" s="214"/>
      <c r="BM323" s="444">
        <f>ROUND(SUM(BL319:BL322),-1)</f>
        <v>0</v>
      </c>
      <c r="BQ323" s="214"/>
      <c r="BR323" s="214"/>
      <c r="BS323" s="214"/>
      <c r="BT323" s="214"/>
      <c r="BU323" s="214"/>
      <c r="BV323" s="214"/>
      <c r="BW323" s="214"/>
      <c r="BX323" s="214"/>
      <c r="BY323" s="214"/>
      <c r="BZ323" s="214"/>
      <c r="CA323" s="214"/>
      <c r="CB323" s="214"/>
      <c r="CC323" s="214"/>
      <c r="CD323" s="214"/>
      <c r="CE323" s="214"/>
      <c r="CF323" s="214"/>
      <c r="CG323" s="214"/>
      <c r="CH323" s="214"/>
      <c r="CI323" s="214"/>
      <c r="CJ323" s="214"/>
      <c r="CK323" s="214"/>
      <c r="CL323" s="214"/>
      <c r="CM323" s="214"/>
      <c r="CN323" s="214"/>
      <c r="CO323" s="214"/>
      <c r="CP323" s="444">
        <f>ROUND(SUM(CO319:CO322),-1)</f>
        <v>0</v>
      </c>
      <c r="CQ323" s="214"/>
      <c r="CR323" s="214"/>
      <c r="CS323" s="214"/>
      <c r="CT323" s="444">
        <f>ROUND(SUM(CS319:CS322),-1)</f>
        <v>0</v>
      </c>
      <c r="CX323" s="214"/>
      <c r="CY323" s="214"/>
      <c r="CZ323" s="214"/>
      <c r="DA323" s="214"/>
      <c r="DB323" s="214"/>
      <c r="DC323" s="214"/>
      <c r="DD323" s="214"/>
      <c r="DE323" s="214"/>
      <c r="DF323" s="214"/>
      <c r="DG323" s="214"/>
      <c r="DH323" s="214"/>
      <c r="DI323" s="214"/>
      <c r="DJ323" s="214"/>
      <c r="DK323" s="214"/>
      <c r="DL323" s="214"/>
      <c r="DM323" s="214"/>
      <c r="DN323" s="214"/>
      <c r="DO323" s="214"/>
      <c r="DP323" s="214"/>
      <c r="DQ323" s="214"/>
      <c r="DR323" s="214"/>
      <c r="DS323" s="214"/>
      <c r="DT323" s="214"/>
      <c r="DU323" s="214"/>
      <c r="DV323" s="214"/>
      <c r="DW323" s="444">
        <f>ROUND(SUM(DV319:DV322),-1)</f>
        <v>0</v>
      </c>
      <c r="DX323" s="214"/>
      <c r="DY323" s="214"/>
      <c r="DZ323" s="214"/>
      <c r="EA323" s="444">
        <f>ROUND(SUM(DZ319:DZ322),-1)</f>
        <v>0</v>
      </c>
      <c r="EE323" s="214"/>
      <c r="EF323" s="214"/>
      <c r="EG323" s="214"/>
      <c r="EH323" s="214"/>
      <c r="EI323" s="214"/>
      <c r="EJ323" s="214"/>
      <c r="EK323" s="214"/>
      <c r="EL323" s="214"/>
      <c r="EM323" s="214"/>
      <c r="EN323" s="214"/>
      <c r="EO323" s="214"/>
      <c r="EP323" s="214"/>
      <c r="EQ323" s="214"/>
      <c r="ER323" s="214"/>
      <c r="ES323" s="214"/>
      <c r="ET323" s="214"/>
      <c r="EU323" s="214"/>
      <c r="EV323" s="214"/>
      <c r="EW323" s="214"/>
      <c r="EX323" s="214"/>
      <c r="EY323" s="214"/>
      <c r="EZ323" s="214"/>
      <c r="FA323" s="214"/>
      <c r="FB323" s="214"/>
      <c r="FC323" s="214"/>
      <c r="FD323" s="444">
        <f>ROUND(SUM(FC319:FC322),-1)</f>
        <v>0</v>
      </c>
      <c r="FE323" s="214"/>
      <c r="FF323" s="214"/>
      <c r="FG323" s="214"/>
      <c r="FH323" s="444">
        <f>ROUND(SUM(FG319:FG322),-1)</f>
        <v>0</v>
      </c>
      <c r="FL323" s="214"/>
      <c r="FM323" s="214"/>
      <c r="FN323" s="214"/>
      <c r="FO323" s="214"/>
      <c r="FP323" s="214"/>
      <c r="FQ323" s="214"/>
      <c r="FR323" s="214"/>
      <c r="FS323" s="214"/>
      <c r="FT323" s="214"/>
      <c r="FU323" s="214"/>
      <c r="FV323" s="214"/>
      <c r="FW323" s="214"/>
      <c r="FX323" s="214"/>
      <c r="FY323" s="214"/>
      <c r="FZ323" s="214"/>
      <c r="GA323" s="214"/>
      <c r="GB323" s="214"/>
      <c r="GC323" s="214"/>
      <c r="GD323" s="214"/>
      <c r="GE323" s="214"/>
      <c r="GF323" s="214"/>
      <c r="GG323" s="214"/>
      <c r="GH323" s="214"/>
      <c r="GI323" s="214"/>
      <c r="GJ323" s="214"/>
      <c r="GK323" s="444">
        <f>ROUND(SUM(GJ319:GJ322),-1)</f>
        <v>0</v>
      </c>
      <c r="GL323" s="214"/>
      <c r="GM323" s="214"/>
      <c r="GN323" s="214"/>
      <c r="GO323" s="444">
        <f>ROUND(SUM(GN319:GN322),-1)</f>
        <v>0</v>
      </c>
      <c r="GS323" s="465"/>
      <c r="GT323" s="214"/>
      <c r="GU323" s="465"/>
      <c r="GV323" s="465"/>
      <c r="GW323" s="214"/>
      <c r="GX323" s="214"/>
      <c r="GY323" s="214"/>
      <c r="GZ323" s="214"/>
      <c r="HA323" s="214"/>
      <c r="HB323" s="214"/>
      <c r="HC323" s="214"/>
      <c r="HD323" s="214"/>
      <c r="HE323" s="214"/>
      <c r="HF323" s="214"/>
      <c r="HG323" s="214"/>
      <c r="HH323" s="214"/>
      <c r="HI323" s="214"/>
      <c r="HJ323" s="214"/>
      <c r="HK323" s="214"/>
      <c r="HL323" s="465"/>
      <c r="HM323" s="214"/>
      <c r="HN323" s="214"/>
      <c r="HO323" s="214"/>
      <c r="HP323" s="214"/>
      <c r="HQ323" s="214"/>
      <c r="HR323" s="444"/>
      <c r="HS323" s="214"/>
      <c r="HT323" s="214"/>
      <c r="HU323" s="214"/>
      <c r="HV323" s="444"/>
      <c r="HZ323" s="739">
        <f>SUM(HZ319:HZ322)</f>
        <v>0</v>
      </c>
      <c r="IA323" s="739">
        <f>SUM(IA319:IA322)</f>
        <v>0</v>
      </c>
      <c r="IB323" s="739">
        <f t="shared" ref="IB323:KE323" si="1741">SUM(IB319:IB322)</f>
        <v>0</v>
      </c>
      <c r="IC323" s="739">
        <f t="shared" si="1741"/>
        <v>0</v>
      </c>
      <c r="ID323" s="739">
        <f t="shared" si="1741"/>
        <v>0</v>
      </c>
      <c r="IE323" s="739">
        <f t="shared" si="1741"/>
        <v>0</v>
      </c>
      <c r="IF323" s="739">
        <f t="shared" si="1741"/>
        <v>0</v>
      </c>
      <c r="IG323" s="739">
        <f t="shared" si="1741"/>
        <v>0</v>
      </c>
      <c r="IH323" s="739">
        <f t="shared" si="1741"/>
        <v>0</v>
      </c>
      <c r="II323" s="740">
        <f t="shared" si="1741"/>
        <v>0</v>
      </c>
      <c r="IJ323" s="739">
        <f t="shared" si="1741"/>
        <v>0</v>
      </c>
      <c r="IK323" s="739">
        <f t="shared" si="1741"/>
        <v>0</v>
      </c>
      <c r="IL323" s="739">
        <f t="shared" si="1741"/>
        <v>0</v>
      </c>
      <c r="IM323" s="739">
        <f t="shared" si="1741"/>
        <v>0</v>
      </c>
      <c r="IN323" s="739">
        <f t="shared" si="1741"/>
        <v>0</v>
      </c>
      <c r="IO323" s="739">
        <f t="shared" si="1741"/>
        <v>0</v>
      </c>
      <c r="IP323" s="739">
        <f t="shared" si="1741"/>
        <v>0</v>
      </c>
      <c r="IQ323" s="739">
        <f t="shared" si="1741"/>
        <v>0</v>
      </c>
      <c r="IR323" s="739">
        <f t="shared" si="1741"/>
        <v>0</v>
      </c>
      <c r="IS323" s="739">
        <f t="shared" si="1741"/>
        <v>0</v>
      </c>
      <c r="IT323" s="739">
        <f t="shared" si="1741"/>
        <v>0</v>
      </c>
      <c r="IU323" s="739">
        <f t="shared" si="1741"/>
        <v>0</v>
      </c>
      <c r="IV323" s="739">
        <f t="shared" si="1741"/>
        <v>0</v>
      </c>
      <c r="IW323" s="739">
        <f t="shared" si="1741"/>
        <v>0</v>
      </c>
      <c r="IX323" s="739">
        <f t="shared" si="1741"/>
        <v>0</v>
      </c>
      <c r="IY323" s="739">
        <f t="shared" si="1741"/>
        <v>0</v>
      </c>
      <c r="IZ323" s="741">
        <f t="shared" si="1741"/>
        <v>0</v>
      </c>
      <c r="JA323" s="742">
        <f t="shared" si="1741"/>
        <v>0</v>
      </c>
      <c r="JB323" s="742">
        <f t="shared" si="1741"/>
        <v>0</v>
      </c>
      <c r="JC323" s="742">
        <f t="shared" si="1741"/>
        <v>0</v>
      </c>
      <c r="JD323" s="742">
        <f t="shared" si="1741"/>
        <v>0</v>
      </c>
      <c r="JE323" s="234"/>
      <c r="JF323" s="250"/>
      <c r="JG323" s="465">
        <f t="shared" si="1741"/>
        <v>7219206.3795747999</v>
      </c>
      <c r="JH323" s="465">
        <f t="shared" si="1741"/>
        <v>7136962.6350747999</v>
      </c>
      <c r="JI323" s="465">
        <f t="shared" si="1741"/>
        <v>0</v>
      </c>
      <c r="JJ323" s="465">
        <f t="shared" ref="JJ323" si="1742">SUM(JJ319:JJ322)</f>
        <v>7136962.6350747999</v>
      </c>
      <c r="JK323" s="465">
        <f t="shared" si="1741"/>
        <v>0</v>
      </c>
      <c r="JL323" s="465">
        <f t="shared" si="1741"/>
        <v>7136962.6350747999</v>
      </c>
      <c r="JM323" s="465">
        <f t="shared" si="1741"/>
        <v>0</v>
      </c>
      <c r="JN323" s="465">
        <f t="shared" si="1741"/>
        <v>0</v>
      </c>
      <c r="JO323" s="465">
        <f t="shared" si="1741"/>
        <v>0</v>
      </c>
      <c r="JP323" s="465">
        <f t="shared" si="1741"/>
        <v>0</v>
      </c>
      <c r="JQ323" s="465">
        <f t="shared" si="1741"/>
        <v>0</v>
      </c>
      <c r="JR323" s="465">
        <f t="shared" si="1741"/>
        <v>0</v>
      </c>
      <c r="JS323" s="465">
        <f t="shared" si="1741"/>
        <v>0</v>
      </c>
      <c r="JT323" s="465">
        <f t="shared" si="1741"/>
        <v>0</v>
      </c>
      <c r="JU323" s="465">
        <f t="shared" si="1741"/>
        <v>0</v>
      </c>
      <c r="JV323" s="465">
        <f t="shared" si="1741"/>
        <v>0</v>
      </c>
      <c r="JW323" s="465">
        <f t="shared" si="1741"/>
        <v>0</v>
      </c>
      <c r="JX323" s="465">
        <f t="shared" si="1741"/>
        <v>0</v>
      </c>
      <c r="JY323" s="465">
        <f t="shared" si="1741"/>
        <v>0</v>
      </c>
      <c r="JZ323" s="465">
        <f t="shared" si="1741"/>
        <v>0</v>
      </c>
      <c r="KA323" s="465">
        <f t="shared" si="1741"/>
        <v>0</v>
      </c>
      <c r="KB323" s="465">
        <f t="shared" si="1741"/>
        <v>0</v>
      </c>
      <c r="KC323" s="465">
        <f t="shared" si="1741"/>
        <v>0</v>
      </c>
      <c r="KD323" s="465">
        <f t="shared" si="1741"/>
        <v>0</v>
      </c>
      <c r="KE323" s="465">
        <f t="shared" si="1741"/>
        <v>0</v>
      </c>
      <c r="KF323" s="465">
        <f t="shared" ref="KF323:KK323" si="1743">SUM(KF319:KF322)</f>
        <v>0</v>
      </c>
      <c r="KG323" s="465">
        <f t="shared" si="1743"/>
        <v>0</v>
      </c>
      <c r="KH323" s="465">
        <f t="shared" si="1743"/>
        <v>0</v>
      </c>
      <c r="KI323" s="465">
        <f t="shared" si="1743"/>
        <v>0</v>
      </c>
      <c r="KJ323" s="465">
        <f t="shared" si="1743"/>
        <v>0</v>
      </c>
      <c r="KK323" s="465">
        <f t="shared" si="1743"/>
        <v>7136962.6350747999</v>
      </c>
      <c r="KL323" s="234"/>
      <c r="KM323" s="250"/>
      <c r="KN323" s="465">
        <f t="shared" ref="KN323:LQ323" si="1744">SUM(KN319:KN322)</f>
        <v>0</v>
      </c>
      <c r="KO323" s="465">
        <f t="shared" si="1744"/>
        <v>0</v>
      </c>
      <c r="KP323" s="465">
        <f t="shared" si="1744"/>
        <v>0</v>
      </c>
      <c r="KQ323" s="465">
        <f t="shared" si="1744"/>
        <v>0</v>
      </c>
      <c r="KR323" s="465">
        <f t="shared" si="1744"/>
        <v>0</v>
      </c>
      <c r="KS323" s="465">
        <f t="shared" si="1744"/>
        <v>0</v>
      </c>
      <c r="KT323" s="465">
        <f t="shared" si="1744"/>
        <v>0</v>
      </c>
      <c r="KU323" s="465">
        <f t="shared" si="1744"/>
        <v>0</v>
      </c>
      <c r="KV323" s="465">
        <f t="shared" si="1744"/>
        <v>0</v>
      </c>
      <c r="KW323" s="465">
        <f t="shared" si="1744"/>
        <v>0</v>
      </c>
      <c r="KX323" s="465">
        <f t="shared" si="1744"/>
        <v>0</v>
      </c>
      <c r="KY323" s="465">
        <f t="shared" si="1744"/>
        <v>0</v>
      </c>
      <c r="KZ323" s="465">
        <f t="shared" si="1744"/>
        <v>0</v>
      </c>
      <c r="LA323" s="465">
        <f t="shared" si="1744"/>
        <v>-92000000</v>
      </c>
      <c r="LB323" s="465">
        <f t="shared" si="1744"/>
        <v>0</v>
      </c>
      <c r="LC323" s="465">
        <f t="shared" si="1744"/>
        <v>0</v>
      </c>
      <c r="LD323" s="465">
        <f t="shared" si="1744"/>
        <v>-437200000</v>
      </c>
      <c r="LE323" s="465">
        <f t="shared" si="1744"/>
        <v>-437200000</v>
      </c>
      <c r="LF323" s="465">
        <f t="shared" si="1744"/>
        <v>437200000</v>
      </c>
      <c r="LG323" s="465">
        <f t="shared" si="1744"/>
        <v>0</v>
      </c>
      <c r="LH323" s="465">
        <f t="shared" si="1744"/>
        <v>0</v>
      </c>
      <c r="LI323" s="465">
        <f t="shared" si="1744"/>
        <v>0</v>
      </c>
      <c r="LJ323" s="465">
        <f t="shared" si="1744"/>
        <v>0</v>
      </c>
      <c r="LK323" s="465">
        <f t="shared" si="1744"/>
        <v>0</v>
      </c>
      <c r="LL323" s="465">
        <f t="shared" si="1744"/>
        <v>9994000</v>
      </c>
      <c r="LM323" s="465">
        <f t="shared" si="1744"/>
        <v>0</v>
      </c>
      <c r="LN323" s="465">
        <f t="shared" si="1744"/>
        <v>0</v>
      </c>
      <c r="LO323" s="465">
        <f t="shared" si="1744"/>
        <v>0</v>
      </c>
      <c r="LP323" s="465">
        <f t="shared" si="1744"/>
        <v>0</v>
      </c>
      <c r="LQ323" s="465">
        <f t="shared" si="1744"/>
        <v>0</v>
      </c>
      <c r="LR323" s="465">
        <f t="shared" ref="LR323" si="1745">SUM(LR319:LR322)</f>
        <v>0</v>
      </c>
      <c r="LS323" s="250"/>
      <c r="LT323" s="250"/>
      <c r="LU323" s="465">
        <f>SUM(LU319:LU322)</f>
        <v>4618118.8805895019</v>
      </c>
      <c r="LV323" s="465">
        <f>SUM(LV319:LV322)</f>
        <v>4236514.9205894992</v>
      </c>
      <c r="LW323" s="465">
        <f t="shared" ref="LW323:MX323" si="1746">SUM(LW319:LW322)</f>
        <v>0</v>
      </c>
      <c r="LX323" s="465">
        <f t="shared" si="1746"/>
        <v>13804142.128324747</v>
      </c>
      <c r="LY323" s="465">
        <f t="shared" si="1746"/>
        <v>0</v>
      </c>
      <c r="LZ323" s="465">
        <f t="shared" si="1746"/>
        <v>13804142.128324747</v>
      </c>
      <c r="MA323" s="465">
        <f t="shared" si="1746"/>
        <v>0</v>
      </c>
      <c r="MB323" s="465">
        <f t="shared" si="1746"/>
        <v>0</v>
      </c>
      <c r="MC323" s="465">
        <f t="shared" si="1746"/>
        <v>0</v>
      </c>
      <c r="MD323" s="465">
        <f t="shared" si="1746"/>
        <v>0</v>
      </c>
      <c r="ME323" s="465">
        <f t="shared" si="1746"/>
        <v>0</v>
      </c>
      <c r="MF323" s="465">
        <f t="shared" si="1746"/>
        <v>0</v>
      </c>
      <c r="MG323" s="465">
        <f t="shared" si="1746"/>
        <v>0</v>
      </c>
      <c r="MH323" s="465">
        <f t="shared" si="1746"/>
        <v>0</v>
      </c>
      <c r="MI323" s="465">
        <f t="shared" si="1746"/>
        <v>0</v>
      </c>
      <c r="MJ323" s="465">
        <f t="shared" si="1746"/>
        <v>0</v>
      </c>
      <c r="MK323" s="465">
        <f t="shared" si="1746"/>
        <v>0</v>
      </c>
      <c r="ML323" s="465">
        <f t="shared" si="1746"/>
        <v>0</v>
      </c>
      <c r="MM323" s="465">
        <f t="shared" si="1746"/>
        <v>0</v>
      </c>
      <c r="MN323" s="465">
        <f t="shared" si="1746"/>
        <v>0</v>
      </c>
      <c r="MO323" s="465">
        <f t="shared" si="1746"/>
        <v>0</v>
      </c>
      <c r="MP323" s="465">
        <f t="shared" si="1746"/>
        <v>0</v>
      </c>
      <c r="MQ323" s="465">
        <f t="shared" si="1746"/>
        <v>0</v>
      </c>
      <c r="MR323" s="465">
        <f t="shared" si="1746"/>
        <v>0</v>
      </c>
      <c r="MS323" s="465">
        <f t="shared" si="1746"/>
        <v>0</v>
      </c>
      <c r="MT323" s="465">
        <f t="shared" si="1746"/>
        <v>0</v>
      </c>
      <c r="MU323" s="465">
        <f t="shared" si="1746"/>
        <v>0</v>
      </c>
      <c r="MV323" s="465">
        <f t="shared" si="1746"/>
        <v>0</v>
      </c>
      <c r="MW323" s="465">
        <f t="shared" si="1746"/>
        <v>0</v>
      </c>
      <c r="MX323" s="465">
        <f t="shared" si="1746"/>
        <v>0</v>
      </c>
      <c r="MY323" s="465">
        <f>SUM(MY319:MY322)</f>
        <v>0</v>
      </c>
      <c r="MZ323" s="223"/>
      <c r="NA323" s="223"/>
      <c r="NB323" s="465">
        <f t="shared" ref="NB323:PJ323" si="1747">SUM(NB319:NB322)</f>
        <v>8850210.5769119989</v>
      </c>
      <c r="NC323" s="465">
        <f t="shared" si="1747"/>
        <v>0</v>
      </c>
      <c r="ND323" s="465">
        <f t="shared" si="1747"/>
        <v>0</v>
      </c>
      <c r="NE323" s="743">
        <f t="shared" ref="NE323" si="1748">SUM(NE319:NE322)</f>
        <v>0</v>
      </c>
      <c r="NF323" s="465">
        <f t="shared" si="1747"/>
        <v>0</v>
      </c>
      <c r="NG323" s="465">
        <f t="shared" si="1747"/>
        <v>0</v>
      </c>
      <c r="NH323" s="465">
        <f t="shared" si="1747"/>
        <v>0</v>
      </c>
      <c r="NI323" s="465">
        <f t="shared" si="1747"/>
        <v>0</v>
      </c>
      <c r="NJ323" s="465">
        <f t="shared" si="1747"/>
        <v>0</v>
      </c>
      <c r="NK323" s="465">
        <f t="shared" si="1747"/>
        <v>0</v>
      </c>
      <c r="NL323" s="465">
        <f t="shared" si="1747"/>
        <v>0</v>
      </c>
      <c r="NM323" s="465">
        <f t="shared" si="1747"/>
        <v>0</v>
      </c>
      <c r="NN323" s="465">
        <f t="shared" si="1747"/>
        <v>0</v>
      </c>
      <c r="NO323" s="465">
        <f t="shared" si="1747"/>
        <v>0</v>
      </c>
      <c r="NP323" s="465">
        <f t="shared" si="1747"/>
        <v>-401000000</v>
      </c>
      <c r="NQ323" s="465">
        <f t="shared" si="1747"/>
        <v>0</v>
      </c>
      <c r="NR323" s="465">
        <f t="shared" si="1747"/>
        <v>0</v>
      </c>
      <c r="NS323" s="465">
        <f t="shared" si="1747"/>
        <v>-3440000000</v>
      </c>
      <c r="NT323" s="465">
        <f t="shared" si="1747"/>
        <v>3448850210.5769119</v>
      </c>
      <c r="NU323" s="465">
        <f t="shared" si="1747"/>
        <v>0</v>
      </c>
      <c r="NV323" s="465">
        <f t="shared" si="1747"/>
        <v>0</v>
      </c>
      <c r="NW323" s="465">
        <f t="shared" si="1747"/>
        <v>0</v>
      </c>
      <c r="NX323" s="465">
        <f t="shared" si="1747"/>
        <v>0</v>
      </c>
      <c r="NY323" s="465">
        <f t="shared" si="1747"/>
        <v>0</v>
      </c>
      <c r="NZ323" s="465">
        <f t="shared" si="1747"/>
        <v>71265506.317307353</v>
      </c>
      <c r="OA323" s="465">
        <f t="shared" si="1747"/>
        <v>0</v>
      </c>
      <c r="OB323" s="465">
        <f t="shared" si="1747"/>
        <v>0</v>
      </c>
      <c r="OC323" s="465">
        <f t="shared" si="1747"/>
        <v>0</v>
      </c>
      <c r="OD323" s="465">
        <f t="shared" si="1747"/>
        <v>0</v>
      </c>
      <c r="OE323" s="465">
        <f t="shared" si="1747"/>
        <v>0</v>
      </c>
      <c r="OF323" s="465">
        <f t="shared" ref="OF323" si="1749">SUM(OF319:OF322)</f>
        <v>13075911.416197002</v>
      </c>
      <c r="OG323" s="223"/>
      <c r="OH323" s="223"/>
      <c r="OI323" s="465">
        <f t="shared" si="1747"/>
        <v>379815</v>
      </c>
      <c r="OJ323" s="465">
        <f t="shared" ref="OJ323" si="1750">SUM(OJ319:OJ322)</f>
        <v>379815</v>
      </c>
      <c r="OK323" s="465">
        <f t="shared" si="1747"/>
        <v>379815</v>
      </c>
      <c r="OL323" s="465">
        <f t="shared" si="1747"/>
        <v>379815</v>
      </c>
      <c r="OM323" s="465">
        <f t="shared" si="1747"/>
        <v>379815</v>
      </c>
      <c r="ON323" s="465">
        <f t="shared" si="1747"/>
        <v>379815</v>
      </c>
      <c r="OO323" s="465">
        <f t="shared" si="1747"/>
        <v>379815</v>
      </c>
      <c r="OP323" s="465">
        <f t="shared" si="1747"/>
        <v>379815</v>
      </c>
      <c r="OQ323" s="465">
        <f t="shared" si="1747"/>
        <v>379815</v>
      </c>
      <c r="OR323" s="465">
        <f t="shared" si="1747"/>
        <v>379815</v>
      </c>
      <c r="OS323" s="465">
        <f t="shared" si="1747"/>
        <v>379815</v>
      </c>
      <c r="OT323" s="465">
        <f t="shared" si="1747"/>
        <v>379815</v>
      </c>
      <c r="OU323" s="465">
        <f t="shared" si="1747"/>
        <v>379815</v>
      </c>
      <c r="OV323" s="465">
        <f t="shared" si="1747"/>
        <v>379815</v>
      </c>
      <c r="OW323" s="465">
        <f t="shared" si="1747"/>
        <v>379815</v>
      </c>
      <c r="OX323" s="465">
        <f t="shared" si="1747"/>
        <v>379815</v>
      </c>
      <c r="OY323" s="465">
        <f t="shared" si="1747"/>
        <v>379815</v>
      </c>
      <c r="OZ323" s="465">
        <f t="shared" si="1747"/>
        <v>379815</v>
      </c>
      <c r="PA323" s="465">
        <f t="shared" si="1747"/>
        <v>379815</v>
      </c>
      <c r="PB323" s="465">
        <f t="shared" si="1747"/>
        <v>379815</v>
      </c>
      <c r="PC323" s="465">
        <f t="shared" si="1747"/>
        <v>379815</v>
      </c>
      <c r="PD323" s="465">
        <f t="shared" si="1747"/>
        <v>379815</v>
      </c>
      <c r="PE323" s="462">
        <f>SUM(PE319:PE322)</f>
        <v>379815</v>
      </c>
      <c r="PF323" s="465">
        <f t="shared" si="1747"/>
        <v>379815</v>
      </c>
      <c r="PG323" s="465">
        <f t="shared" si="1747"/>
        <v>379815</v>
      </c>
      <c r="PH323" s="465">
        <f t="shared" si="1747"/>
        <v>379815</v>
      </c>
      <c r="PI323" s="465">
        <f t="shared" si="1747"/>
        <v>379815</v>
      </c>
      <c r="PJ323" s="465">
        <f t="shared" si="1747"/>
        <v>379815</v>
      </c>
      <c r="PK323" s="465">
        <f t="shared" ref="PK323:RV323" si="1751">SUM(PK319:PK322)</f>
        <v>379815</v>
      </c>
      <c r="PL323" s="465">
        <f t="shared" si="1751"/>
        <v>379815</v>
      </c>
      <c r="PM323" s="465">
        <f t="shared" si="1751"/>
        <v>379815</v>
      </c>
      <c r="PN323" s="250"/>
      <c r="PO323" s="250"/>
      <c r="PP323" s="465">
        <f t="shared" ref="PP323" si="1752">SUM(PP319:PP322)</f>
        <v>8374993.1108834986</v>
      </c>
      <c r="PQ323" s="465">
        <f t="shared" ref="PQ323:QS323" si="1753">SUM(PQ319:PQ322)</f>
        <v>0</v>
      </c>
      <c r="PR323" s="465">
        <f t="shared" si="1753"/>
        <v>0</v>
      </c>
      <c r="PS323" s="465">
        <f t="shared" si="1753"/>
        <v>0</v>
      </c>
      <c r="PT323" s="465">
        <f t="shared" si="1753"/>
        <v>0</v>
      </c>
      <c r="PU323" s="465">
        <f t="shared" si="1753"/>
        <v>0</v>
      </c>
      <c r="PV323" s="465">
        <f t="shared" si="1753"/>
        <v>0</v>
      </c>
      <c r="PW323" s="465">
        <f t="shared" si="1753"/>
        <v>0</v>
      </c>
      <c r="PX323" s="465">
        <f t="shared" si="1753"/>
        <v>0</v>
      </c>
      <c r="PY323" s="465">
        <f t="shared" si="1753"/>
        <v>0</v>
      </c>
      <c r="PZ323" s="465">
        <f t="shared" si="1753"/>
        <v>0</v>
      </c>
      <c r="QA323" s="465">
        <f t="shared" si="1753"/>
        <v>0</v>
      </c>
      <c r="QB323" s="465">
        <f t="shared" si="1753"/>
        <v>0</v>
      </c>
      <c r="QC323" s="465">
        <f t="shared" si="1753"/>
        <v>0</v>
      </c>
      <c r="QD323" s="465">
        <f t="shared" si="1753"/>
        <v>0</v>
      </c>
      <c r="QE323" s="465">
        <f t="shared" si="1753"/>
        <v>0</v>
      </c>
      <c r="QF323" s="465">
        <f t="shared" si="1753"/>
        <v>0</v>
      </c>
      <c r="QG323" s="465">
        <f t="shared" si="1753"/>
        <v>0</v>
      </c>
      <c r="QH323" s="465">
        <f t="shared" si="1753"/>
        <v>0</v>
      </c>
      <c r="QI323" s="465">
        <f t="shared" si="1753"/>
        <v>0</v>
      </c>
      <c r="QJ323" s="465">
        <f t="shared" si="1753"/>
        <v>0</v>
      </c>
      <c r="QK323" s="465">
        <f t="shared" si="1753"/>
        <v>0</v>
      </c>
      <c r="QL323" s="465">
        <f t="shared" si="1753"/>
        <v>0</v>
      </c>
      <c r="QM323" s="465">
        <f t="shared" si="1753"/>
        <v>0</v>
      </c>
      <c r="QN323" s="465">
        <f t="shared" si="1753"/>
        <v>0</v>
      </c>
      <c r="QO323" s="465">
        <f t="shared" si="1753"/>
        <v>0</v>
      </c>
      <c r="QP323" s="465">
        <f t="shared" si="1753"/>
        <v>0</v>
      </c>
      <c r="QQ323" s="465">
        <f t="shared" si="1753"/>
        <v>0</v>
      </c>
      <c r="QR323" s="465">
        <f t="shared" si="1753"/>
        <v>0</v>
      </c>
      <c r="QS323" s="465">
        <f t="shared" si="1753"/>
        <v>0</v>
      </c>
      <c r="QT323" s="462">
        <f>SUM(QT319:QT322)</f>
        <v>8374993.1108834986</v>
      </c>
      <c r="QU323" s="235"/>
      <c r="QV323" s="235"/>
      <c r="QW323" s="465">
        <f t="shared" si="1751"/>
        <v>0</v>
      </c>
      <c r="QX323" s="465">
        <f t="shared" si="1751"/>
        <v>0</v>
      </c>
      <c r="QY323" s="465">
        <f t="shared" si="1751"/>
        <v>0</v>
      </c>
      <c r="QZ323" s="465">
        <f t="shared" si="1751"/>
        <v>0</v>
      </c>
      <c r="RA323" s="465">
        <f t="shared" si="1751"/>
        <v>0</v>
      </c>
      <c r="RB323" s="465">
        <f t="shared" si="1751"/>
        <v>0</v>
      </c>
      <c r="RC323" s="465">
        <f t="shared" si="1751"/>
        <v>0</v>
      </c>
      <c r="RD323" s="465">
        <f t="shared" si="1751"/>
        <v>0</v>
      </c>
      <c r="RE323" s="465">
        <f t="shared" si="1751"/>
        <v>0</v>
      </c>
      <c r="RF323" s="465">
        <f t="shared" si="1751"/>
        <v>0</v>
      </c>
      <c r="RG323" s="465">
        <f t="shared" si="1751"/>
        <v>0</v>
      </c>
      <c r="RH323" s="465">
        <f t="shared" si="1751"/>
        <v>0</v>
      </c>
      <c r="RI323" s="465">
        <f t="shared" si="1751"/>
        <v>0</v>
      </c>
      <c r="RJ323" s="465">
        <f t="shared" si="1751"/>
        <v>0</v>
      </c>
      <c r="RK323" s="465">
        <f t="shared" si="1751"/>
        <v>-5580000000</v>
      </c>
      <c r="RL323" s="465">
        <f t="shared" si="1751"/>
        <v>0</v>
      </c>
      <c r="RM323" s="465">
        <f t="shared" si="1751"/>
        <v>0</v>
      </c>
      <c r="RN323" s="465">
        <f t="shared" si="1751"/>
        <v>0</v>
      </c>
      <c r="RO323" s="465">
        <f t="shared" si="1751"/>
        <v>0</v>
      </c>
      <c r="RP323" s="465">
        <f t="shared" si="1751"/>
        <v>0</v>
      </c>
      <c r="RQ323" s="465">
        <f t="shared" si="1751"/>
        <v>0</v>
      </c>
      <c r="RR323" s="465">
        <f t="shared" si="1751"/>
        <v>0</v>
      </c>
      <c r="RS323" s="465">
        <f t="shared" si="1751"/>
        <v>0</v>
      </c>
      <c r="RT323" s="465">
        <f t="shared" si="1751"/>
        <v>0</v>
      </c>
      <c r="RU323" s="465">
        <f t="shared" si="1751"/>
        <v>0</v>
      </c>
      <c r="RV323" s="465">
        <f t="shared" si="1751"/>
        <v>0</v>
      </c>
      <c r="RW323" s="465">
        <f t="shared" ref="RW323:RZ323" si="1754">SUM(RW319:RW322)</f>
        <v>0</v>
      </c>
      <c r="RX323" s="465">
        <f t="shared" si="1754"/>
        <v>0</v>
      </c>
      <c r="RY323" s="465">
        <f t="shared" si="1754"/>
        <v>0</v>
      </c>
      <c r="RZ323" s="465">
        <f t="shared" si="1754"/>
        <v>0</v>
      </c>
    </row>
    <row r="324" spans="1:494" s="223" customFormat="1" ht="24.75" hidden="1" customHeight="1" outlineLevel="2">
      <c r="A324" s="603">
        <f t="shared" si="1586"/>
        <v>312</v>
      </c>
      <c r="B324" s="320"/>
      <c r="C324" s="445"/>
      <c r="D324" s="445"/>
      <c r="E324" s="445"/>
      <c r="F324" s="445"/>
      <c r="G324" s="445"/>
      <c r="H324" s="445"/>
      <c r="I324" s="445"/>
      <c r="J324" s="445"/>
      <c r="K324" s="445"/>
      <c r="L324" s="445"/>
      <c r="M324" s="445"/>
      <c r="N324" s="445"/>
      <c r="O324" s="445"/>
      <c r="P324" s="445"/>
      <c r="Q324" s="445"/>
      <c r="R324" s="445"/>
      <c r="S324" s="445"/>
      <c r="T324" s="445"/>
      <c r="U324" s="445"/>
      <c r="V324" s="445"/>
      <c r="W324" s="445"/>
      <c r="X324" s="446"/>
      <c r="Y324" s="445"/>
      <c r="Z324" s="445"/>
      <c r="AA324" s="445"/>
      <c r="AB324" s="445"/>
      <c r="AC324" s="445"/>
      <c r="AD324" s="445"/>
      <c r="AE324" s="445"/>
      <c r="AF324" s="446"/>
      <c r="AJ324" s="445"/>
      <c r="AK324" s="445"/>
      <c r="AL324" s="445"/>
      <c r="AM324" s="445"/>
      <c r="AN324" s="445"/>
      <c r="AO324" s="445"/>
      <c r="AP324" s="445"/>
      <c r="AQ324" s="445"/>
      <c r="AR324" s="445"/>
      <c r="AS324" s="445"/>
      <c r="AT324" s="445"/>
      <c r="AU324" s="445"/>
      <c r="AV324" s="445"/>
      <c r="AW324" s="445"/>
      <c r="AX324" s="445"/>
      <c r="AY324" s="445"/>
      <c r="AZ324" s="445"/>
      <c r="BA324" s="445"/>
      <c r="BB324" s="445"/>
      <c r="BC324" s="445"/>
      <c r="BD324" s="445"/>
      <c r="BE324" s="445"/>
      <c r="BF324" s="445"/>
      <c r="BG324" s="445"/>
      <c r="BH324" s="445"/>
      <c r="BI324" s="446"/>
      <c r="BJ324" s="445"/>
      <c r="BK324" s="445"/>
      <c r="BL324" s="445"/>
      <c r="BM324" s="446"/>
      <c r="BQ324" s="445"/>
      <c r="BR324" s="445"/>
      <c r="BS324" s="445"/>
      <c r="BT324" s="445"/>
      <c r="BU324" s="445"/>
      <c r="BV324" s="445"/>
      <c r="BW324" s="445"/>
      <c r="BX324" s="445"/>
      <c r="BY324" s="445"/>
      <c r="BZ324" s="445"/>
      <c r="CA324" s="445"/>
      <c r="CB324" s="445"/>
      <c r="CC324" s="445"/>
      <c r="CD324" s="445"/>
      <c r="CE324" s="445"/>
      <c r="CF324" s="445"/>
      <c r="CG324" s="445"/>
      <c r="CH324" s="445"/>
      <c r="CI324" s="445"/>
      <c r="CJ324" s="445"/>
      <c r="CK324" s="445"/>
      <c r="CL324" s="445"/>
      <c r="CM324" s="445"/>
      <c r="CN324" s="445"/>
      <c r="CO324" s="445"/>
      <c r="CP324" s="446"/>
      <c r="CQ324" s="445"/>
      <c r="CR324" s="445"/>
      <c r="CS324" s="445"/>
      <c r="CT324" s="446"/>
      <c r="CX324" s="445"/>
      <c r="CY324" s="445"/>
      <c r="CZ324" s="445"/>
      <c r="DA324" s="445"/>
      <c r="DB324" s="445"/>
      <c r="DC324" s="445"/>
      <c r="DD324" s="445"/>
      <c r="DE324" s="445"/>
      <c r="DF324" s="445"/>
      <c r="DG324" s="445"/>
      <c r="DH324" s="445"/>
      <c r="DI324" s="445"/>
      <c r="DJ324" s="445"/>
      <c r="DK324" s="445"/>
      <c r="DL324" s="445"/>
      <c r="DM324" s="445"/>
      <c r="DN324" s="445"/>
      <c r="DO324" s="445"/>
      <c r="DP324" s="445"/>
      <c r="DQ324" s="445"/>
      <c r="DR324" s="445"/>
      <c r="DS324" s="445"/>
      <c r="DT324" s="445"/>
      <c r="DU324" s="445"/>
      <c r="DV324" s="445"/>
      <c r="DW324" s="446"/>
      <c r="DX324" s="445"/>
      <c r="DY324" s="445"/>
      <c r="DZ324" s="445"/>
      <c r="EA324" s="446"/>
      <c r="EE324" s="445"/>
      <c r="EF324" s="445"/>
      <c r="EG324" s="445"/>
      <c r="EH324" s="445"/>
      <c r="EI324" s="445"/>
      <c r="EJ324" s="445"/>
      <c r="EK324" s="445"/>
      <c r="EL324" s="445"/>
      <c r="EM324" s="445"/>
      <c r="EN324" s="445"/>
      <c r="EO324" s="445"/>
      <c r="EP324" s="445"/>
      <c r="EQ324" s="445"/>
      <c r="ER324" s="445"/>
      <c r="ES324" s="445"/>
      <c r="ET324" s="445"/>
      <c r="EU324" s="445"/>
      <c r="EV324" s="445"/>
      <c r="EW324" s="445"/>
      <c r="EX324" s="445"/>
      <c r="EY324" s="445"/>
      <c r="EZ324" s="445"/>
      <c r="FA324" s="445"/>
      <c r="FB324" s="445"/>
      <c r="FC324" s="445"/>
      <c r="FD324" s="446"/>
      <c r="FE324" s="445"/>
      <c r="FF324" s="445"/>
      <c r="FG324" s="445"/>
      <c r="FH324" s="446"/>
      <c r="FL324" s="445"/>
      <c r="FM324" s="445"/>
      <c r="FN324" s="445"/>
      <c r="FO324" s="445"/>
      <c r="FP324" s="445"/>
      <c r="FQ324" s="445"/>
      <c r="FR324" s="445"/>
      <c r="FS324" s="445"/>
      <c r="FT324" s="445"/>
      <c r="FU324" s="445"/>
      <c r="FV324" s="445"/>
      <c r="FW324" s="445"/>
      <c r="FX324" s="445"/>
      <c r="FY324" s="445"/>
      <c r="FZ324" s="445"/>
      <c r="GA324" s="445"/>
      <c r="GB324" s="445"/>
      <c r="GC324" s="445"/>
      <c r="GD324" s="445"/>
      <c r="GE324" s="445"/>
      <c r="GF324" s="445"/>
      <c r="GG324" s="445"/>
      <c r="GH324" s="445"/>
      <c r="GI324" s="445"/>
      <c r="GJ324" s="445"/>
      <c r="GK324" s="446"/>
      <c r="GL324" s="445"/>
      <c r="GM324" s="445"/>
      <c r="GN324" s="445"/>
      <c r="GO324" s="446"/>
      <c r="GS324" s="462"/>
      <c r="GT324" s="445"/>
      <c r="GU324" s="462"/>
      <c r="GV324" s="462"/>
      <c r="GW324" s="445"/>
      <c r="GX324" s="445"/>
      <c r="GY324" s="445"/>
      <c r="GZ324" s="445"/>
      <c r="HA324" s="445"/>
      <c r="HB324" s="445"/>
      <c r="HC324" s="445"/>
      <c r="HD324" s="445"/>
      <c r="HE324" s="445"/>
      <c r="HF324" s="445"/>
      <c r="HG324" s="445"/>
      <c r="HH324" s="445"/>
      <c r="HI324" s="445"/>
      <c r="HJ324" s="445"/>
      <c r="HK324" s="445"/>
      <c r="HL324" s="462"/>
      <c r="HM324" s="445"/>
      <c r="HN324" s="445"/>
      <c r="HO324" s="445"/>
      <c r="HP324" s="445"/>
      <c r="HQ324" s="445"/>
      <c r="HR324" s="446"/>
      <c r="HS324" s="445"/>
      <c r="HT324" s="445"/>
      <c r="HU324" s="445"/>
      <c r="HV324" s="446"/>
      <c r="HZ324" s="462"/>
      <c r="IA324" s="462"/>
      <c r="IB324" s="462"/>
      <c r="IC324" s="460" t="str">
        <f t="shared" ref="IC324:JD324" si="1755">IF(IC230&gt;IC323,"154 Application to be filed","Ignore")</f>
        <v>154 Application to be filed</v>
      </c>
      <c r="ID324" s="460" t="str">
        <f t="shared" si="1755"/>
        <v>Ignore</v>
      </c>
      <c r="IE324" s="460" t="str">
        <f t="shared" si="1755"/>
        <v>154 Application to be filed</v>
      </c>
      <c r="IF324" s="460" t="str">
        <f t="shared" si="1755"/>
        <v>Ignore</v>
      </c>
      <c r="IG324" s="460" t="str">
        <f t="shared" si="1755"/>
        <v>Ignore</v>
      </c>
      <c r="IH324" s="460" t="str">
        <f t="shared" si="1755"/>
        <v>Ignore</v>
      </c>
      <c r="II324" s="460" t="str">
        <f t="shared" si="1755"/>
        <v>154 Application to be filed</v>
      </c>
      <c r="IJ324" s="460" t="str">
        <f t="shared" si="1755"/>
        <v>Ignore</v>
      </c>
      <c r="IK324" s="460" t="str">
        <f t="shared" si="1755"/>
        <v>Ignore</v>
      </c>
      <c r="IL324" s="460" t="str">
        <f t="shared" si="1755"/>
        <v>Ignore</v>
      </c>
      <c r="IM324" s="460" t="str">
        <f t="shared" si="1755"/>
        <v>Ignore</v>
      </c>
      <c r="IN324" s="460" t="str">
        <f t="shared" si="1755"/>
        <v>Ignore</v>
      </c>
      <c r="IO324" s="460" t="str">
        <f t="shared" si="1755"/>
        <v>Ignore</v>
      </c>
      <c r="IP324" s="460" t="str">
        <f t="shared" si="1755"/>
        <v>Ignore</v>
      </c>
      <c r="IQ324" s="460" t="str">
        <f t="shared" si="1755"/>
        <v>Ignore</v>
      </c>
      <c r="IR324" s="460" t="str">
        <f t="shared" si="1755"/>
        <v>Ignore</v>
      </c>
      <c r="IS324" s="460" t="str">
        <f t="shared" si="1755"/>
        <v>Ignore</v>
      </c>
      <c r="IT324" s="460" t="str">
        <f t="shared" si="1755"/>
        <v>Ignore</v>
      </c>
      <c r="IU324" s="460" t="str">
        <f t="shared" si="1755"/>
        <v>Ignore</v>
      </c>
      <c r="IV324" s="460" t="str">
        <f t="shared" si="1755"/>
        <v>Ignore</v>
      </c>
      <c r="IW324" s="460" t="str">
        <f t="shared" si="1755"/>
        <v>Ignore</v>
      </c>
      <c r="IX324" s="460" t="str">
        <f t="shared" si="1755"/>
        <v>Ignore</v>
      </c>
      <c r="IY324" s="460" t="str">
        <f t="shared" si="1755"/>
        <v>Ignore</v>
      </c>
      <c r="IZ324" s="460" t="str">
        <f t="shared" si="1755"/>
        <v>Ignore</v>
      </c>
      <c r="JA324" s="600" t="str">
        <f t="shared" si="1755"/>
        <v>Ignore</v>
      </c>
      <c r="JB324" s="600" t="str">
        <f t="shared" si="1755"/>
        <v>Ignore</v>
      </c>
      <c r="JC324" s="600" t="str">
        <f t="shared" si="1755"/>
        <v>Ignore</v>
      </c>
      <c r="JD324" s="600" t="str">
        <f t="shared" si="1755"/>
        <v>Ignore</v>
      </c>
      <c r="JE324" s="234"/>
      <c r="JF324" s="250"/>
      <c r="JG324" s="463" t="str">
        <f t="shared" ref="JG324:KK324" si="1756">IF(JG230&gt;JG323,"154 Application to be filed","Mismatch but can be Ignored")</f>
        <v>Mismatch but can be Ignored</v>
      </c>
      <c r="JH324" s="463" t="str">
        <f t="shared" si="1756"/>
        <v>Mismatch but can be Ignored</v>
      </c>
      <c r="JI324" s="463" t="str">
        <f t="shared" si="1756"/>
        <v>Mismatch but can be Ignored</v>
      </c>
      <c r="JJ324" s="463" t="str">
        <f t="shared" si="1756"/>
        <v>Mismatch but can be Ignored</v>
      </c>
      <c r="JK324" s="463" t="str">
        <f t="shared" si="1756"/>
        <v>Mismatch but can be Ignored</v>
      </c>
      <c r="JL324" s="463" t="str">
        <f t="shared" si="1756"/>
        <v>Mismatch but can be Ignored</v>
      </c>
      <c r="JM324" s="463" t="str">
        <f t="shared" si="1756"/>
        <v>Mismatch but can be Ignored</v>
      </c>
      <c r="JN324" s="463" t="str">
        <f t="shared" si="1756"/>
        <v>Mismatch but can be Ignored</v>
      </c>
      <c r="JO324" s="463" t="str">
        <f t="shared" si="1756"/>
        <v>Mismatch but can be Ignored</v>
      </c>
      <c r="JP324" s="463" t="str">
        <f t="shared" si="1756"/>
        <v>Mismatch but can be Ignored</v>
      </c>
      <c r="JQ324" s="463" t="str">
        <f t="shared" si="1756"/>
        <v>Mismatch but can be Ignored</v>
      </c>
      <c r="JR324" s="463" t="str">
        <f t="shared" si="1756"/>
        <v>Mismatch but can be Ignored</v>
      </c>
      <c r="JS324" s="463" t="str">
        <f t="shared" si="1756"/>
        <v>Mismatch but can be Ignored</v>
      </c>
      <c r="JT324" s="463" t="str">
        <f t="shared" si="1756"/>
        <v>Mismatch but can be Ignored</v>
      </c>
      <c r="JU324" s="463" t="str">
        <f t="shared" si="1756"/>
        <v>Mismatch but can be Ignored</v>
      </c>
      <c r="JV324" s="463" t="str">
        <f t="shared" si="1756"/>
        <v>Mismatch but can be Ignored</v>
      </c>
      <c r="JW324" s="463" t="str">
        <f t="shared" si="1756"/>
        <v>Mismatch but can be Ignored</v>
      </c>
      <c r="JX324" s="463" t="str">
        <f t="shared" si="1756"/>
        <v>Mismatch but can be Ignored</v>
      </c>
      <c r="JY324" s="463" t="str">
        <f t="shared" si="1756"/>
        <v>Mismatch but can be Ignored</v>
      </c>
      <c r="JZ324" s="463" t="str">
        <f t="shared" si="1756"/>
        <v>Mismatch but can be Ignored</v>
      </c>
      <c r="KA324" s="463" t="str">
        <f t="shared" si="1756"/>
        <v>Mismatch but can be Ignored</v>
      </c>
      <c r="KB324" s="463" t="str">
        <f t="shared" si="1756"/>
        <v>Mismatch but can be Ignored</v>
      </c>
      <c r="KC324" s="463" t="str">
        <f t="shared" si="1756"/>
        <v>Mismatch but can be Ignored</v>
      </c>
      <c r="KD324" s="463" t="str">
        <f t="shared" si="1756"/>
        <v>Mismatch but can be Ignored</v>
      </c>
      <c r="KE324" s="463" t="str">
        <f t="shared" si="1756"/>
        <v>Mismatch but can be Ignored</v>
      </c>
      <c r="KF324" s="463" t="str">
        <f t="shared" si="1756"/>
        <v>Mismatch but can be Ignored</v>
      </c>
      <c r="KG324" s="463" t="str">
        <f t="shared" si="1756"/>
        <v>Mismatch but can be Ignored</v>
      </c>
      <c r="KH324" s="463" t="str">
        <f t="shared" si="1756"/>
        <v>Mismatch but can be Ignored</v>
      </c>
      <c r="KI324" s="463" t="str">
        <f t="shared" si="1756"/>
        <v>Mismatch but can be Ignored</v>
      </c>
      <c r="KJ324" s="463" t="str">
        <f t="shared" si="1756"/>
        <v>Mismatch but can be Ignored</v>
      </c>
      <c r="KK324" s="463" t="str">
        <f t="shared" si="1756"/>
        <v>Mismatch but can be Ignored</v>
      </c>
      <c r="KL324" s="234"/>
      <c r="KM324" s="250"/>
      <c r="KN324" s="463" t="str">
        <f t="shared" ref="KN324:LQ324" si="1757">IF(KN230&gt;KN323,"154 Application to be filed","Mismatch but can be Ignored")</f>
        <v>Mismatch but can be Ignored</v>
      </c>
      <c r="KO324" s="463" t="str">
        <f t="shared" si="1757"/>
        <v>Mismatch but can be Ignored</v>
      </c>
      <c r="KP324" s="463" t="str">
        <f t="shared" si="1757"/>
        <v>Mismatch but can be Ignored</v>
      </c>
      <c r="KQ324" s="463" t="str">
        <f t="shared" si="1757"/>
        <v>154 Application to be filed</v>
      </c>
      <c r="KR324" s="463" t="str">
        <f t="shared" si="1757"/>
        <v>Mismatch but can be Ignored</v>
      </c>
      <c r="KS324" s="463" t="str">
        <f t="shared" si="1757"/>
        <v>Mismatch but can be Ignored</v>
      </c>
      <c r="KT324" s="463" t="str">
        <f t="shared" si="1757"/>
        <v>Mismatch but can be Ignored</v>
      </c>
      <c r="KU324" s="463" t="str">
        <f t="shared" si="1757"/>
        <v>Mismatch but can be Ignored</v>
      </c>
      <c r="KV324" s="463" t="str">
        <f t="shared" si="1757"/>
        <v>Mismatch but can be Ignored</v>
      </c>
      <c r="KW324" s="463" t="str">
        <f t="shared" si="1757"/>
        <v>Mismatch but can be Ignored</v>
      </c>
      <c r="KX324" s="463" t="str">
        <f t="shared" si="1757"/>
        <v>Mismatch but can be Ignored</v>
      </c>
      <c r="KY324" s="463" t="str">
        <f t="shared" si="1757"/>
        <v>Mismatch but can be Ignored</v>
      </c>
      <c r="KZ324" s="463" t="str">
        <f t="shared" si="1757"/>
        <v>Mismatch but can be Ignored</v>
      </c>
      <c r="LA324" s="463" t="str">
        <f t="shared" si="1757"/>
        <v>154 Application to be filed</v>
      </c>
      <c r="LB324" s="463" t="str">
        <f t="shared" si="1757"/>
        <v>Mismatch but can be Ignored</v>
      </c>
      <c r="LC324" s="463" t="str">
        <f t="shared" si="1757"/>
        <v>Mismatch but can be Ignored</v>
      </c>
      <c r="LD324" s="463" t="str">
        <f t="shared" si="1757"/>
        <v>154 Application to be filed</v>
      </c>
      <c r="LE324" s="463" t="str">
        <f t="shared" si="1757"/>
        <v>154 Application to be filed</v>
      </c>
      <c r="LF324" s="463" t="str">
        <f t="shared" si="1757"/>
        <v>Mismatch but can be Ignored</v>
      </c>
      <c r="LG324" s="463" t="str">
        <f t="shared" si="1757"/>
        <v>Mismatch but can be Ignored</v>
      </c>
      <c r="LH324" s="463" t="str">
        <f t="shared" si="1757"/>
        <v>Mismatch but can be Ignored</v>
      </c>
      <c r="LI324" s="463" t="str">
        <f t="shared" si="1757"/>
        <v>Mismatch but can be Ignored</v>
      </c>
      <c r="LJ324" s="463" t="str">
        <f t="shared" si="1757"/>
        <v>Mismatch but can be Ignored</v>
      </c>
      <c r="LK324" s="463" t="str">
        <f t="shared" si="1757"/>
        <v>Mismatch but can be Ignored</v>
      </c>
      <c r="LL324" s="463" t="str">
        <f t="shared" si="1757"/>
        <v>Mismatch but can be Ignored</v>
      </c>
      <c r="LM324" s="463" t="str">
        <f t="shared" si="1757"/>
        <v>Mismatch but can be Ignored</v>
      </c>
      <c r="LN324" s="463" t="str">
        <f t="shared" si="1757"/>
        <v>Mismatch but can be Ignored</v>
      </c>
      <c r="LO324" s="463" t="str">
        <f t="shared" si="1757"/>
        <v>Mismatch but can be Ignored</v>
      </c>
      <c r="LP324" s="463" t="str">
        <f t="shared" si="1757"/>
        <v>Mismatch but can be Ignored</v>
      </c>
      <c r="LQ324" s="463" t="str">
        <f t="shared" si="1757"/>
        <v>Mismatch but can be Ignored</v>
      </c>
      <c r="LR324" s="463" t="str">
        <f t="shared" ref="LR324" si="1758">IF(LR230&gt;LR323,"154 Application to be filed","Mismatch but can be Ignored")</f>
        <v>Mismatch but can be Ignored</v>
      </c>
      <c r="LS324" s="250"/>
      <c r="LT324" s="250"/>
      <c r="LU324" s="463" t="str">
        <f>IF(LU230&gt;LU323,"154 Application to be filed","Mismatch but can be Ignored")</f>
        <v>Mismatch but can be Ignored</v>
      </c>
      <c r="LV324" s="463" t="s">
        <v>387</v>
      </c>
      <c r="LW324" s="463" t="str">
        <f t="shared" ref="LW324:MY324" si="1759">IF(LW230&gt;LW323,"154 Application to be filed","Mismatch but can be Ignored")</f>
        <v>Mismatch but can be Ignored</v>
      </c>
      <c r="LX324" s="463" t="str">
        <f t="shared" si="1759"/>
        <v>Mismatch but can be Ignored</v>
      </c>
      <c r="LY324" s="463" t="str">
        <f t="shared" si="1759"/>
        <v>Mismatch but can be Ignored</v>
      </c>
      <c r="LZ324" s="463" t="str">
        <f t="shared" si="1759"/>
        <v>Mismatch but can be Ignored</v>
      </c>
      <c r="MA324" s="463" t="str">
        <f t="shared" si="1759"/>
        <v>Mismatch but can be Ignored</v>
      </c>
      <c r="MB324" s="463" t="str">
        <f t="shared" si="1759"/>
        <v>Mismatch but can be Ignored</v>
      </c>
      <c r="MC324" s="463" t="str">
        <f t="shared" si="1759"/>
        <v>Mismatch but can be Ignored</v>
      </c>
      <c r="MD324" s="463" t="str">
        <f t="shared" si="1759"/>
        <v>Mismatch but can be Ignored</v>
      </c>
      <c r="ME324" s="463" t="str">
        <f t="shared" si="1759"/>
        <v>Mismatch but can be Ignored</v>
      </c>
      <c r="MF324" s="463" t="str">
        <f t="shared" si="1759"/>
        <v>Mismatch but can be Ignored</v>
      </c>
      <c r="MG324" s="463" t="str">
        <f t="shared" si="1759"/>
        <v>Mismatch but can be Ignored</v>
      </c>
      <c r="MH324" s="463" t="str">
        <f t="shared" si="1759"/>
        <v>Mismatch but can be Ignored</v>
      </c>
      <c r="MI324" s="463" t="str">
        <f t="shared" si="1759"/>
        <v>Mismatch but can be Ignored</v>
      </c>
      <c r="MJ324" s="463" t="str">
        <f t="shared" si="1759"/>
        <v>Mismatch but can be Ignored</v>
      </c>
      <c r="MK324" s="463" t="str">
        <f t="shared" si="1759"/>
        <v>Mismatch but can be Ignored</v>
      </c>
      <c r="ML324" s="463" t="str">
        <f t="shared" si="1759"/>
        <v>Mismatch but can be Ignored</v>
      </c>
      <c r="MM324" s="463" t="str">
        <f t="shared" si="1759"/>
        <v>Mismatch but can be Ignored</v>
      </c>
      <c r="MN324" s="463" t="str">
        <f t="shared" si="1759"/>
        <v>Mismatch but can be Ignored</v>
      </c>
      <c r="MO324" s="463" t="str">
        <f t="shared" si="1759"/>
        <v>Mismatch but can be Ignored</v>
      </c>
      <c r="MP324" s="463" t="str">
        <f t="shared" si="1759"/>
        <v>Mismatch but can be Ignored</v>
      </c>
      <c r="MQ324" s="463" t="str">
        <f t="shared" si="1759"/>
        <v>Mismatch but can be Ignored</v>
      </c>
      <c r="MR324" s="463" t="str">
        <f t="shared" si="1759"/>
        <v>Mismatch but can be Ignored</v>
      </c>
      <c r="MS324" s="463" t="str">
        <f t="shared" si="1759"/>
        <v>Mismatch but can be Ignored</v>
      </c>
      <c r="MT324" s="463" t="str">
        <f t="shared" si="1759"/>
        <v>Mismatch but can be Ignored</v>
      </c>
      <c r="MU324" s="463" t="str">
        <f t="shared" si="1759"/>
        <v>Mismatch but can be Ignored</v>
      </c>
      <c r="MV324" s="463" t="str">
        <f t="shared" si="1759"/>
        <v>Mismatch but can be Ignored</v>
      </c>
      <c r="MW324" s="463" t="str">
        <f t="shared" si="1759"/>
        <v>Mismatch but can be Ignored</v>
      </c>
      <c r="MX324" s="463" t="str">
        <f t="shared" si="1759"/>
        <v>Mismatch but can be Ignored</v>
      </c>
      <c r="MY324" s="463" t="str">
        <f t="shared" si="1759"/>
        <v>154 Application to be filed</v>
      </c>
      <c r="NB324" s="463" t="str">
        <f>IF(NB230&gt;=NB323,"154 Application to be filed","Mismatch but can be Ignored")</f>
        <v>154 Application to be filed</v>
      </c>
      <c r="NC324" s="463" t="str">
        <f t="shared" ref="NC324:OE324" si="1760">IF(NC230&gt;NC323,"154 Application to be filed","Mismatch but can be Ignored")</f>
        <v>Mismatch but can be Ignored</v>
      </c>
      <c r="ND324" s="463" t="str">
        <f t="shared" si="1760"/>
        <v>Mismatch but can be Ignored</v>
      </c>
      <c r="NE324" s="463" t="str">
        <f t="shared" si="1760"/>
        <v>Mismatch but can be Ignored</v>
      </c>
      <c r="NF324" s="463" t="str">
        <f t="shared" si="1760"/>
        <v>Mismatch but can be Ignored</v>
      </c>
      <c r="NG324" s="463" t="str">
        <f t="shared" si="1760"/>
        <v>Mismatch but can be Ignored</v>
      </c>
      <c r="NH324" s="463" t="str">
        <f t="shared" si="1760"/>
        <v>Mismatch but can be Ignored</v>
      </c>
      <c r="NI324" s="463" t="str">
        <f t="shared" si="1760"/>
        <v>Mismatch but can be Ignored</v>
      </c>
      <c r="NJ324" s="463" t="str">
        <f t="shared" si="1760"/>
        <v>Mismatch but can be Ignored</v>
      </c>
      <c r="NK324" s="463" t="str">
        <f t="shared" si="1760"/>
        <v>Mismatch but can be Ignored</v>
      </c>
      <c r="NL324" s="463" t="str">
        <f t="shared" si="1760"/>
        <v>Mismatch but can be Ignored</v>
      </c>
      <c r="NM324" s="463" t="str">
        <f t="shared" si="1760"/>
        <v>Mismatch but can be Ignored</v>
      </c>
      <c r="NN324" s="463" t="str">
        <f t="shared" si="1760"/>
        <v>Mismatch but can be Ignored</v>
      </c>
      <c r="NO324" s="463" t="str">
        <f t="shared" si="1760"/>
        <v>Mismatch but can be Ignored</v>
      </c>
      <c r="NP324" s="463" t="str">
        <f t="shared" si="1760"/>
        <v>154 Application to be filed</v>
      </c>
      <c r="NQ324" s="463" t="str">
        <f t="shared" si="1760"/>
        <v>Mismatch but can be Ignored</v>
      </c>
      <c r="NR324" s="463" t="str">
        <f t="shared" si="1760"/>
        <v>Mismatch but can be Ignored</v>
      </c>
      <c r="NS324" s="463" t="str">
        <f t="shared" si="1760"/>
        <v>154 Application to be filed</v>
      </c>
      <c r="NT324" s="463" t="str">
        <f t="shared" si="1760"/>
        <v>Mismatch but can be Ignored</v>
      </c>
      <c r="NU324" s="463" t="str">
        <f t="shared" si="1760"/>
        <v>Mismatch but can be Ignored</v>
      </c>
      <c r="NV324" s="463" t="str">
        <f t="shared" si="1760"/>
        <v>Mismatch but can be Ignored</v>
      </c>
      <c r="NW324" s="463" t="str">
        <f t="shared" si="1760"/>
        <v>Mismatch but can be Ignored</v>
      </c>
      <c r="NX324" s="463" t="str">
        <f t="shared" si="1760"/>
        <v>Mismatch but can be Ignored</v>
      </c>
      <c r="NY324" s="463" t="str">
        <f t="shared" si="1760"/>
        <v>Mismatch but can be Ignored</v>
      </c>
      <c r="NZ324" s="463" t="str">
        <f t="shared" si="1760"/>
        <v>Mismatch but can be Ignored</v>
      </c>
      <c r="OA324" s="463" t="str">
        <f t="shared" si="1760"/>
        <v>Mismatch but can be Ignored</v>
      </c>
      <c r="OB324" s="463" t="str">
        <f t="shared" si="1760"/>
        <v>Mismatch but can be Ignored</v>
      </c>
      <c r="OC324" s="463" t="str">
        <f t="shared" si="1760"/>
        <v>Mismatch but can be Ignored</v>
      </c>
      <c r="OD324" s="463" t="str">
        <f t="shared" si="1760"/>
        <v>Mismatch but can be Ignored</v>
      </c>
      <c r="OE324" s="463" t="str">
        <f t="shared" si="1760"/>
        <v>Mismatch but can be Ignored</v>
      </c>
      <c r="OF324" s="463" t="str">
        <f t="shared" ref="OF324:PK324" si="1761">IF(OF230&gt;OF323,"154 Application to be filed","Mismatch but can be Ignored")</f>
        <v>Mismatch but can be Ignored</v>
      </c>
      <c r="OI324" s="463" t="str">
        <f t="shared" si="1761"/>
        <v>154 Application to be filed</v>
      </c>
      <c r="OJ324" s="463" t="str">
        <f t="shared" si="1761"/>
        <v>Mismatch but can be Ignored</v>
      </c>
      <c r="OK324" s="463" t="str">
        <f t="shared" si="1761"/>
        <v>Mismatch but can be Ignored</v>
      </c>
      <c r="OL324" s="463" t="str">
        <f t="shared" si="1761"/>
        <v>Mismatch but can be Ignored</v>
      </c>
      <c r="OM324" s="463" t="str">
        <f t="shared" si="1761"/>
        <v>Mismatch but can be Ignored</v>
      </c>
      <c r="ON324" s="463" t="str">
        <f t="shared" si="1761"/>
        <v>Mismatch but can be Ignored</v>
      </c>
      <c r="OO324" s="463" t="str">
        <f t="shared" si="1761"/>
        <v>Mismatch but can be Ignored</v>
      </c>
      <c r="OP324" s="463" t="str">
        <f t="shared" si="1761"/>
        <v>Mismatch but can be Ignored</v>
      </c>
      <c r="OQ324" s="463" t="str">
        <f t="shared" si="1761"/>
        <v>Mismatch but can be Ignored</v>
      </c>
      <c r="OR324" s="463" t="str">
        <f t="shared" si="1761"/>
        <v>Mismatch but can be Ignored</v>
      </c>
      <c r="OS324" s="463" t="str">
        <f t="shared" si="1761"/>
        <v>Mismatch but can be Ignored</v>
      </c>
      <c r="OT324" s="463" t="str">
        <f t="shared" si="1761"/>
        <v>Mismatch but can be Ignored</v>
      </c>
      <c r="OU324" s="463" t="str">
        <f t="shared" si="1761"/>
        <v>Mismatch but can be Ignored</v>
      </c>
      <c r="OV324" s="463" t="str">
        <f t="shared" si="1761"/>
        <v>Mismatch but can be Ignored</v>
      </c>
      <c r="OW324" s="463" t="str">
        <f t="shared" si="1761"/>
        <v>Mismatch but can be Ignored</v>
      </c>
      <c r="OX324" s="463" t="str">
        <f t="shared" si="1761"/>
        <v>Mismatch but can be Ignored</v>
      </c>
      <c r="OY324" s="463" t="str">
        <f t="shared" si="1761"/>
        <v>Mismatch but can be Ignored</v>
      </c>
      <c r="OZ324" s="463" t="str">
        <f t="shared" si="1761"/>
        <v>Mismatch but can be Ignored</v>
      </c>
      <c r="PA324" s="463" t="str">
        <f t="shared" si="1761"/>
        <v>Mismatch but can be Ignored</v>
      </c>
      <c r="PB324" s="463" t="str">
        <f t="shared" si="1761"/>
        <v>Mismatch but can be Ignored</v>
      </c>
      <c r="PC324" s="463" t="str">
        <f t="shared" si="1761"/>
        <v>Mismatch but can be Ignored</v>
      </c>
      <c r="PD324" s="463" t="str">
        <f t="shared" si="1761"/>
        <v>Mismatch but can be Ignored</v>
      </c>
      <c r="PE324" s="463" t="str">
        <f t="shared" si="1761"/>
        <v>Mismatch but can be Ignored</v>
      </c>
      <c r="PF324" s="463" t="str">
        <f t="shared" si="1761"/>
        <v>Mismatch but can be Ignored</v>
      </c>
      <c r="PG324" s="463" t="str">
        <f t="shared" si="1761"/>
        <v>Mismatch but can be Ignored</v>
      </c>
      <c r="PH324" s="463" t="str">
        <f t="shared" si="1761"/>
        <v>Mismatch but can be Ignored</v>
      </c>
      <c r="PI324" s="463" t="str">
        <f t="shared" si="1761"/>
        <v>Mismatch but can be Ignored</v>
      </c>
      <c r="PJ324" s="463" t="str">
        <f t="shared" si="1761"/>
        <v>Mismatch but can be Ignored</v>
      </c>
      <c r="PK324" s="463" t="str">
        <f t="shared" si="1761"/>
        <v>Mismatch but can be Ignored</v>
      </c>
      <c r="PL324" s="463" t="str">
        <f t="shared" ref="PL324:QQ324" si="1762">IF(PL230&gt;PL323,"154 Application to be filed","Mismatch but can be Ignored")</f>
        <v>Mismatch but can be Ignored</v>
      </c>
      <c r="PM324" s="463" t="str">
        <f t="shared" si="1762"/>
        <v>154 Application to be filed</v>
      </c>
      <c r="PN324" s="250"/>
      <c r="PO324" s="250"/>
      <c r="PP324" s="463" t="str">
        <f t="shared" si="1762"/>
        <v>Mismatch but can be Ignored</v>
      </c>
      <c r="PQ324" s="463" t="str">
        <f t="shared" si="1762"/>
        <v>Mismatch but can be Ignored</v>
      </c>
      <c r="PR324" s="463" t="str">
        <f t="shared" si="1762"/>
        <v>Mismatch but can be Ignored</v>
      </c>
      <c r="PS324" s="463" t="str">
        <f t="shared" si="1762"/>
        <v>Mismatch but can be Ignored</v>
      </c>
      <c r="PT324" s="463" t="str">
        <f t="shared" si="1762"/>
        <v>Mismatch but can be Ignored</v>
      </c>
      <c r="PU324" s="463" t="str">
        <f t="shared" si="1762"/>
        <v>Mismatch but can be Ignored</v>
      </c>
      <c r="PV324" s="463" t="str">
        <f t="shared" si="1762"/>
        <v>Mismatch but can be Ignored</v>
      </c>
      <c r="PW324" s="463" t="str">
        <f t="shared" si="1762"/>
        <v>Mismatch but can be Ignored</v>
      </c>
      <c r="PX324" s="463" t="str">
        <f t="shared" si="1762"/>
        <v>Mismatch but can be Ignored</v>
      </c>
      <c r="PY324" s="463" t="str">
        <f t="shared" si="1762"/>
        <v>Mismatch but can be Ignored</v>
      </c>
      <c r="PZ324" s="463" t="str">
        <f t="shared" si="1762"/>
        <v>Mismatch but can be Ignored</v>
      </c>
      <c r="QA324" s="463" t="str">
        <f t="shared" si="1762"/>
        <v>Mismatch but can be Ignored</v>
      </c>
      <c r="QB324" s="463" t="str">
        <f t="shared" si="1762"/>
        <v>Mismatch but can be Ignored</v>
      </c>
      <c r="QC324" s="463" t="str">
        <f t="shared" si="1762"/>
        <v>Mismatch but can be Ignored</v>
      </c>
      <c r="QD324" s="463" t="str">
        <f t="shared" si="1762"/>
        <v>Mismatch but can be Ignored</v>
      </c>
      <c r="QE324" s="463" t="str">
        <f t="shared" si="1762"/>
        <v>Mismatch but can be Ignored</v>
      </c>
      <c r="QF324" s="463" t="str">
        <f t="shared" si="1762"/>
        <v>Mismatch but can be Ignored</v>
      </c>
      <c r="QG324" s="463" t="str">
        <f t="shared" si="1762"/>
        <v>Mismatch but can be Ignored</v>
      </c>
      <c r="QH324" s="463" t="str">
        <f t="shared" si="1762"/>
        <v>Mismatch but can be Ignored</v>
      </c>
      <c r="QI324" s="463" t="str">
        <f t="shared" si="1762"/>
        <v>Mismatch but can be Ignored</v>
      </c>
      <c r="QJ324" s="463" t="str">
        <f t="shared" si="1762"/>
        <v>Mismatch but can be Ignored</v>
      </c>
      <c r="QK324" s="463" t="str">
        <f t="shared" si="1762"/>
        <v>Mismatch but can be Ignored</v>
      </c>
      <c r="QL324" s="463" t="str">
        <f t="shared" si="1762"/>
        <v>Mismatch but can be Ignored</v>
      </c>
      <c r="QM324" s="463" t="str">
        <f t="shared" si="1762"/>
        <v>Mismatch but can be Ignored</v>
      </c>
      <c r="QN324" s="463" t="str">
        <f t="shared" si="1762"/>
        <v>Mismatch but can be Ignored</v>
      </c>
      <c r="QO324" s="463" t="str">
        <f t="shared" si="1762"/>
        <v>Mismatch but can be Ignored</v>
      </c>
      <c r="QP324" s="463" t="str">
        <f t="shared" si="1762"/>
        <v>Mismatch but can be Ignored</v>
      </c>
      <c r="QQ324" s="463" t="str">
        <f t="shared" si="1762"/>
        <v>Mismatch but can be Ignored</v>
      </c>
      <c r="QR324" s="463" t="str">
        <f t="shared" ref="QR324:RW324" si="1763">IF(QR230&gt;QR323,"154 Application to be filed","Mismatch but can be Ignored")</f>
        <v>Mismatch but can be Ignored</v>
      </c>
      <c r="QS324" s="463" t="str">
        <f t="shared" si="1763"/>
        <v>Mismatch but can be Ignored</v>
      </c>
      <c r="QT324" s="463" t="str">
        <f t="shared" si="1763"/>
        <v>Mismatch but can be Ignored</v>
      </c>
      <c r="QU324" s="235"/>
      <c r="QV324" s="235"/>
      <c r="QW324" s="463" t="str">
        <f t="shared" si="1763"/>
        <v>Mismatch but can be Ignored</v>
      </c>
      <c r="QX324" s="463" t="str">
        <f t="shared" si="1763"/>
        <v>Mismatch but can be Ignored</v>
      </c>
      <c r="QY324" s="463" t="str">
        <f t="shared" si="1763"/>
        <v>Mismatch but can be Ignored</v>
      </c>
      <c r="QZ324" s="463" t="str">
        <f t="shared" si="1763"/>
        <v>Mismatch but can be Ignored</v>
      </c>
      <c r="RA324" s="463" t="str">
        <f t="shared" si="1763"/>
        <v>Mismatch but can be Ignored</v>
      </c>
      <c r="RB324" s="463" t="str">
        <f t="shared" si="1763"/>
        <v>Mismatch but can be Ignored</v>
      </c>
      <c r="RC324" s="463" t="str">
        <f t="shared" si="1763"/>
        <v>Mismatch but can be Ignored</v>
      </c>
      <c r="RD324" s="463" t="str">
        <f t="shared" si="1763"/>
        <v>Mismatch but can be Ignored</v>
      </c>
      <c r="RE324" s="463" t="str">
        <f t="shared" si="1763"/>
        <v>Mismatch but can be Ignored</v>
      </c>
      <c r="RF324" s="463" t="str">
        <f t="shared" si="1763"/>
        <v>Mismatch but can be Ignored</v>
      </c>
      <c r="RG324" s="463" t="str">
        <f t="shared" si="1763"/>
        <v>Mismatch but can be Ignored</v>
      </c>
      <c r="RH324" s="463" t="str">
        <f t="shared" si="1763"/>
        <v>Mismatch but can be Ignored</v>
      </c>
      <c r="RI324" s="463" t="str">
        <f t="shared" si="1763"/>
        <v>Mismatch but can be Ignored</v>
      </c>
      <c r="RJ324" s="463" t="str">
        <f t="shared" si="1763"/>
        <v>Mismatch but can be Ignored</v>
      </c>
      <c r="RK324" s="463" t="str">
        <f t="shared" si="1763"/>
        <v>154 Application to be filed</v>
      </c>
      <c r="RL324" s="463" t="str">
        <f t="shared" si="1763"/>
        <v>Mismatch but can be Ignored</v>
      </c>
      <c r="RM324" s="463" t="str">
        <f t="shared" si="1763"/>
        <v>Mismatch but can be Ignored</v>
      </c>
      <c r="RN324" s="463" t="str">
        <f t="shared" si="1763"/>
        <v>Mismatch but can be Ignored</v>
      </c>
      <c r="RO324" s="463" t="str">
        <f t="shared" si="1763"/>
        <v>Mismatch but can be Ignored</v>
      </c>
      <c r="RP324" s="463" t="str">
        <f t="shared" si="1763"/>
        <v>Mismatch but can be Ignored</v>
      </c>
      <c r="RQ324" s="463" t="str">
        <f t="shared" si="1763"/>
        <v>Mismatch but can be Ignored</v>
      </c>
      <c r="RR324" s="463" t="str">
        <f t="shared" si="1763"/>
        <v>Mismatch but can be Ignored</v>
      </c>
      <c r="RS324" s="463" t="str">
        <f t="shared" si="1763"/>
        <v>Mismatch but can be Ignored</v>
      </c>
      <c r="RT324" s="463" t="str">
        <f t="shared" si="1763"/>
        <v>Mismatch but can be Ignored</v>
      </c>
      <c r="RU324" s="463" t="str">
        <f t="shared" si="1763"/>
        <v>Mismatch but can be Ignored</v>
      </c>
      <c r="RV324" s="463" t="str">
        <f t="shared" si="1763"/>
        <v>Mismatch but can be Ignored</v>
      </c>
      <c r="RW324" s="463" t="str">
        <f t="shared" si="1763"/>
        <v>Mismatch but can be Ignored</v>
      </c>
      <c r="RX324" s="463" t="str">
        <f t="shared" ref="RX324:RZ324" si="1764">IF(RX230&gt;RX323,"154 Application to be filed","Mismatch but can be Ignored")</f>
        <v>Mismatch but can be Ignored</v>
      </c>
      <c r="RY324" s="463" t="str">
        <f t="shared" si="1764"/>
        <v>Mismatch but can be Ignored</v>
      </c>
      <c r="RZ324" s="463" t="str">
        <f t="shared" si="1764"/>
        <v>Mismatch but can be Ignored</v>
      </c>
    </row>
    <row r="325" spans="1:494" s="766" customFormat="1" ht="30" hidden="1" outlineLevel="1" collapsed="1">
      <c r="A325" s="603">
        <f t="shared" si="1586"/>
        <v>313</v>
      </c>
      <c r="B325" s="762" t="s">
        <v>413</v>
      </c>
      <c r="C325" s="763"/>
      <c r="D325" s="764"/>
      <c r="E325" s="726"/>
      <c r="F325" s="726"/>
      <c r="G325" s="726"/>
      <c r="H325" s="726"/>
      <c r="I325" s="726"/>
      <c r="J325" s="726"/>
      <c r="K325" s="726"/>
      <c r="L325" s="726"/>
      <c r="M325" s="726"/>
      <c r="N325" s="726"/>
      <c r="O325" s="726"/>
      <c r="P325" s="726"/>
      <c r="Q325" s="726"/>
      <c r="R325" s="726"/>
      <c r="S325" s="726"/>
      <c r="T325" s="726"/>
      <c r="U325" s="726"/>
      <c r="V325" s="726"/>
      <c r="W325" s="726"/>
      <c r="X325" s="765"/>
      <c r="Y325" s="726"/>
      <c r="Z325" s="726"/>
      <c r="AA325" s="726"/>
      <c r="AB325" s="726"/>
      <c r="AC325" s="726"/>
      <c r="AD325" s="726"/>
      <c r="AE325" s="726"/>
      <c r="AF325" s="765"/>
      <c r="AJ325" s="763"/>
      <c r="AK325" s="764"/>
      <c r="AL325" s="726"/>
      <c r="AM325" s="726"/>
      <c r="AN325" s="726"/>
      <c r="AO325" s="726"/>
      <c r="AP325" s="726"/>
      <c r="AQ325" s="726"/>
      <c r="AR325" s="726"/>
      <c r="AS325" s="726"/>
      <c r="AT325" s="726"/>
      <c r="AU325" s="726"/>
      <c r="AV325" s="726"/>
      <c r="AW325" s="726"/>
      <c r="AX325" s="726"/>
      <c r="AY325" s="726"/>
      <c r="AZ325" s="726"/>
      <c r="BA325" s="726"/>
      <c r="BB325" s="726"/>
      <c r="BC325" s="726"/>
      <c r="BD325" s="726"/>
      <c r="BE325" s="726"/>
      <c r="BF325" s="726"/>
      <c r="BG325" s="726"/>
      <c r="BH325" s="726"/>
      <c r="BI325" s="765"/>
      <c r="BJ325" s="726"/>
      <c r="BK325" s="726"/>
      <c r="BL325" s="726"/>
      <c r="BM325" s="765"/>
      <c r="BQ325" s="763"/>
      <c r="BR325" s="764"/>
      <c r="BS325" s="726"/>
      <c r="BT325" s="726"/>
      <c r="BU325" s="726"/>
      <c r="BV325" s="726"/>
      <c r="BW325" s="726"/>
      <c r="BX325" s="726"/>
      <c r="BY325" s="726"/>
      <c r="BZ325" s="726"/>
      <c r="CA325" s="726"/>
      <c r="CB325" s="726"/>
      <c r="CC325" s="726"/>
      <c r="CD325" s="726"/>
      <c r="CE325" s="726"/>
      <c r="CF325" s="726"/>
      <c r="CG325" s="726"/>
      <c r="CH325" s="726"/>
      <c r="CI325" s="726"/>
      <c r="CJ325" s="726"/>
      <c r="CK325" s="726"/>
      <c r="CL325" s="726"/>
      <c r="CM325" s="726"/>
      <c r="CN325" s="726"/>
      <c r="CO325" s="726"/>
      <c r="CP325" s="765"/>
      <c r="CQ325" s="726"/>
      <c r="CR325" s="726"/>
      <c r="CS325" s="726"/>
      <c r="CT325" s="765"/>
      <c r="CX325" s="763"/>
      <c r="CY325" s="764"/>
      <c r="CZ325" s="726"/>
      <c r="DA325" s="726"/>
      <c r="DB325" s="726"/>
      <c r="DC325" s="726"/>
      <c r="DD325" s="726"/>
      <c r="DE325" s="726"/>
      <c r="DF325" s="726"/>
      <c r="DG325" s="726"/>
      <c r="DH325" s="726"/>
      <c r="DI325" s="726"/>
      <c r="DJ325" s="726"/>
      <c r="DK325" s="726"/>
      <c r="DL325" s="726"/>
      <c r="DM325" s="726"/>
      <c r="DN325" s="726"/>
      <c r="DO325" s="726"/>
      <c r="DP325" s="726"/>
      <c r="DQ325" s="726"/>
      <c r="DR325" s="726"/>
      <c r="DS325" s="726"/>
      <c r="DT325" s="726"/>
      <c r="DU325" s="726"/>
      <c r="DV325" s="726"/>
      <c r="DW325" s="765"/>
      <c r="DX325" s="726"/>
      <c r="DY325" s="726"/>
      <c r="DZ325" s="726"/>
      <c r="EA325" s="765"/>
      <c r="EE325" s="763"/>
      <c r="EF325" s="764"/>
      <c r="EG325" s="726"/>
      <c r="EH325" s="726"/>
      <c r="EI325" s="726"/>
      <c r="EJ325" s="726"/>
      <c r="EK325" s="726"/>
      <c r="EL325" s="726"/>
      <c r="EM325" s="726"/>
      <c r="EN325" s="726"/>
      <c r="EO325" s="726"/>
      <c r="EP325" s="726"/>
      <c r="EQ325" s="726"/>
      <c r="ER325" s="726"/>
      <c r="ES325" s="726"/>
      <c r="ET325" s="726"/>
      <c r="EU325" s="726"/>
      <c r="EV325" s="726"/>
      <c r="EW325" s="726"/>
      <c r="EX325" s="726"/>
      <c r="EY325" s="726"/>
      <c r="EZ325" s="726"/>
      <c r="FA325" s="726"/>
      <c r="FB325" s="726"/>
      <c r="FC325" s="726"/>
      <c r="FD325" s="765"/>
      <c r="FE325" s="726"/>
      <c r="FF325" s="726"/>
      <c r="FG325" s="726"/>
      <c r="FH325" s="765"/>
      <c r="FL325" s="763"/>
      <c r="FM325" s="764"/>
      <c r="FN325" s="726"/>
      <c r="FO325" s="726"/>
      <c r="FP325" s="726"/>
      <c r="FQ325" s="726"/>
      <c r="FR325" s="726"/>
      <c r="FS325" s="726"/>
      <c r="FT325" s="726"/>
      <c r="FU325" s="726"/>
      <c r="FV325" s="726"/>
      <c r="FW325" s="726"/>
      <c r="FX325" s="726"/>
      <c r="FY325" s="726"/>
      <c r="FZ325" s="726"/>
      <c r="GA325" s="726"/>
      <c r="GB325" s="726"/>
      <c r="GC325" s="726"/>
      <c r="GD325" s="726"/>
      <c r="GE325" s="726"/>
      <c r="GF325" s="726"/>
      <c r="GG325" s="726"/>
      <c r="GH325" s="726"/>
      <c r="GI325" s="726"/>
      <c r="GJ325" s="726"/>
      <c r="GK325" s="765"/>
      <c r="GL325" s="726"/>
      <c r="GM325" s="726"/>
      <c r="GN325" s="726"/>
      <c r="GO325" s="765"/>
      <c r="GS325" s="763"/>
      <c r="GT325" s="764"/>
      <c r="GU325" s="726"/>
      <c r="GV325" s="726"/>
      <c r="GW325" s="726"/>
      <c r="GX325" s="726"/>
      <c r="GY325" s="726"/>
      <c r="GZ325" s="726"/>
      <c r="HA325" s="726"/>
      <c r="HB325" s="726"/>
      <c r="HC325" s="726"/>
      <c r="HD325" s="726"/>
      <c r="HE325" s="726"/>
      <c r="HF325" s="726"/>
      <c r="HG325" s="726"/>
      <c r="HH325" s="726"/>
      <c r="HI325" s="726"/>
      <c r="HJ325" s="726"/>
      <c r="HK325" s="726"/>
      <c r="HL325" s="726"/>
      <c r="HM325" s="726"/>
      <c r="HN325" s="726"/>
      <c r="HO325" s="726"/>
      <c r="HP325" s="726"/>
      <c r="HQ325" s="726"/>
      <c r="HR325" s="765"/>
      <c r="HS325" s="726"/>
      <c r="HT325" s="726"/>
      <c r="HU325" s="726"/>
      <c r="HV325" s="765"/>
      <c r="HZ325" s="763"/>
      <c r="IA325" s="763"/>
      <c r="IB325" s="763"/>
      <c r="IC325" s="763"/>
      <c r="ID325" s="763"/>
      <c r="IE325" s="763"/>
      <c r="IF325" s="763"/>
      <c r="IG325" s="763"/>
      <c r="IH325" s="763"/>
      <c r="II325" s="763"/>
      <c r="IJ325" s="763"/>
      <c r="IK325" s="763"/>
      <c r="IL325" s="763"/>
      <c r="IM325" s="763"/>
      <c r="IN325" s="763"/>
      <c r="IO325" s="763"/>
      <c r="IP325" s="763"/>
      <c r="IQ325" s="763"/>
      <c r="IR325" s="763"/>
      <c r="IS325" s="763"/>
      <c r="IT325" s="763"/>
      <c r="IU325" s="763"/>
      <c r="IV325" s="763"/>
      <c r="IW325" s="763"/>
      <c r="IX325" s="763"/>
      <c r="IY325" s="763"/>
      <c r="IZ325" s="767"/>
      <c r="JA325" s="768"/>
      <c r="JB325" s="768"/>
      <c r="JC325" s="768"/>
      <c r="JD325" s="768"/>
      <c r="JE325" s="769"/>
      <c r="JF325" s="770"/>
      <c r="JG325" s="763"/>
      <c r="JH325" s="763"/>
      <c r="JI325" s="763"/>
      <c r="JJ325" s="763"/>
      <c r="JK325" s="763"/>
      <c r="JL325" s="763"/>
      <c r="JM325" s="763"/>
      <c r="JN325" s="763"/>
      <c r="JO325" s="763"/>
      <c r="JP325" s="763"/>
      <c r="JQ325" s="763"/>
      <c r="JR325" s="763"/>
      <c r="JS325" s="763"/>
      <c r="JT325" s="763"/>
      <c r="JU325" s="763"/>
      <c r="JV325" s="763"/>
      <c r="JW325" s="763"/>
      <c r="JX325" s="763"/>
      <c r="JY325" s="763"/>
      <c r="JZ325" s="763"/>
      <c r="KA325" s="763"/>
      <c r="KB325" s="763"/>
      <c r="KC325" s="763"/>
      <c r="KD325" s="763"/>
      <c r="KE325" s="763"/>
      <c r="KF325" s="763"/>
      <c r="KG325" s="763"/>
      <c r="KH325" s="763"/>
      <c r="KI325" s="763"/>
      <c r="KJ325" s="763"/>
      <c r="KK325" s="763"/>
      <c r="KL325" s="763"/>
      <c r="KM325" s="763"/>
      <c r="KN325" s="763"/>
      <c r="KO325" s="763"/>
      <c r="KP325" s="763"/>
      <c r="KQ325" s="763"/>
      <c r="KR325" s="763"/>
      <c r="KS325" s="763"/>
      <c r="KT325" s="763"/>
      <c r="KU325" s="763"/>
      <c r="KV325" s="763"/>
      <c r="KW325" s="763"/>
      <c r="KX325" s="763"/>
      <c r="KY325" s="763"/>
      <c r="KZ325" s="763"/>
      <c r="LA325" s="763"/>
      <c r="LB325" s="763"/>
      <c r="LC325" s="763"/>
      <c r="LD325" s="763"/>
      <c r="LE325" s="763"/>
      <c r="LF325" s="763"/>
      <c r="LG325" s="763"/>
      <c r="LH325" s="763"/>
      <c r="LI325" s="763"/>
      <c r="LJ325" s="763"/>
      <c r="LK325" s="763"/>
      <c r="LL325" s="763"/>
      <c r="LM325" s="763"/>
      <c r="LN325" s="763"/>
      <c r="LO325" s="763"/>
      <c r="LP325" s="763"/>
      <c r="LQ325" s="763"/>
      <c r="LR325" s="763"/>
      <c r="LS325" s="763"/>
      <c r="LT325" s="763"/>
      <c r="LU325" s="763"/>
      <c r="LV325" s="763"/>
      <c r="LW325" s="763"/>
      <c r="LX325" s="763"/>
      <c r="LY325" s="763"/>
      <c r="LZ325" s="763"/>
      <c r="MA325" s="763"/>
      <c r="MB325" s="763"/>
      <c r="MC325" s="763"/>
      <c r="MD325" s="763"/>
      <c r="ME325" s="763"/>
      <c r="MF325" s="763"/>
      <c r="MG325" s="763"/>
      <c r="MH325" s="763"/>
      <c r="MI325" s="763"/>
      <c r="MJ325" s="763"/>
      <c r="MK325" s="763"/>
      <c r="ML325" s="763"/>
      <c r="MM325" s="763"/>
      <c r="MN325" s="763"/>
      <c r="MO325" s="763"/>
      <c r="MP325" s="763"/>
      <c r="MQ325" s="763"/>
      <c r="MR325" s="763"/>
      <c r="MS325" s="763"/>
      <c r="MT325" s="763"/>
      <c r="MU325" s="763"/>
      <c r="MV325" s="763"/>
      <c r="MW325" s="763"/>
      <c r="MX325" s="763"/>
      <c r="MY325" s="763"/>
      <c r="MZ325" s="763"/>
      <c r="NA325" s="763"/>
      <c r="NB325" s="763"/>
      <c r="NC325" s="763"/>
      <c r="ND325" s="763"/>
      <c r="NE325" s="763"/>
      <c r="NF325" s="763"/>
      <c r="NG325" s="763"/>
      <c r="NH325" s="763"/>
      <c r="NI325" s="763"/>
      <c r="NJ325" s="763"/>
      <c r="NK325" s="763"/>
      <c r="NL325" s="763"/>
      <c r="NM325" s="763"/>
      <c r="NN325" s="763"/>
      <c r="NO325" s="763"/>
      <c r="NP325" s="763"/>
      <c r="NQ325" s="763"/>
      <c r="NR325" s="763"/>
      <c r="NS325" s="763"/>
      <c r="NT325" s="763"/>
      <c r="NU325" s="763"/>
      <c r="NV325" s="763"/>
      <c r="NW325" s="763"/>
      <c r="NX325" s="763"/>
      <c r="NY325" s="763"/>
      <c r="NZ325" s="763"/>
      <c r="OA325" s="763"/>
      <c r="OB325" s="763"/>
      <c r="OC325" s="763"/>
      <c r="OD325" s="763"/>
      <c r="OE325" s="763"/>
      <c r="OF325" s="763"/>
      <c r="OG325" s="763"/>
      <c r="OH325" s="763"/>
      <c r="OI325" s="763"/>
      <c r="OJ325" s="763"/>
      <c r="OK325" s="763"/>
      <c r="OL325" s="763"/>
      <c r="OM325" s="763"/>
      <c r="ON325" s="763"/>
      <c r="OO325" s="763"/>
      <c r="OP325" s="763"/>
      <c r="OQ325" s="763"/>
      <c r="OR325" s="763"/>
      <c r="OS325" s="763"/>
      <c r="OT325" s="763"/>
      <c r="OU325" s="763"/>
      <c r="OV325" s="763"/>
      <c r="OW325" s="763"/>
      <c r="OX325" s="763"/>
      <c r="OY325" s="763"/>
      <c r="OZ325" s="763"/>
      <c r="PA325" s="763"/>
      <c r="PB325" s="763"/>
      <c r="PC325" s="763"/>
      <c r="PD325" s="763"/>
      <c r="PE325" s="763"/>
      <c r="PF325" s="763"/>
      <c r="PG325" s="763"/>
      <c r="PH325" s="763"/>
      <c r="PI325" s="763"/>
      <c r="PJ325" s="763"/>
      <c r="PK325" s="763"/>
      <c r="PL325" s="763"/>
      <c r="PM325" s="763"/>
      <c r="PN325" s="763"/>
      <c r="PO325" s="763"/>
      <c r="PP325" s="763"/>
      <c r="PQ325" s="763"/>
      <c r="PR325" s="763"/>
      <c r="PS325" s="763"/>
      <c r="PT325" s="763"/>
      <c r="PU325" s="763"/>
      <c r="PV325" s="763"/>
      <c r="PW325" s="763"/>
      <c r="PX325" s="763"/>
      <c r="PY325" s="763"/>
      <c r="PZ325" s="763"/>
      <c r="QA325" s="763"/>
      <c r="QB325" s="763"/>
      <c r="QC325" s="763"/>
      <c r="QD325" s="763"/>
      <c r="QE325" s="763"/>
      <c r="QF325" s="763"/>
      <c r="QG325" s="763"/>
      <c r="QH325" s="763"/>
      <c r="QI325" s="763"/>
      <c r="QJ325" s="763"/>
      <c r="QK325" s="763"/>
      <c r="QL325" s="763"/>
      <c r="QM325" s="763"/>
      <c r="QN325" s="763"/>
      <c r="QO325" s="763"/>
      <c r="QP325" s="763"/>
      <c r="QQ325" s="763"/>
      <c r="QR325" s="763"/>
      <c r="QS325" s="763"/>
      <c r="QT325" s="763"/>
      <c r="QU325" s="763"/>
      <c r="QV325" s="763"/>
      <c r="QW325" s="763"/>
      <c r="QX325" s="763"/>
      <c r="QY325" s="763"/>
      <c r="QZ325" s="763"/>
      <c r="RA325" s="763"/>
      <c r="RB325" s="763"/>
      <c r="RC325" s="763"/>
      <c r="RD325" s="726"/>
      <c r="RE325" s="726"/>
      <c r="RF325" s="726"/>
      <c r="RG325" s="726"/>
      <c r="RH325" s="726"/>
      <c r="RI325" s="726"/>
      <c r="RJ325" s="726"/>
      <c r="RK325" s="726"/>
      <c r="RL325" s="726"/>
      <c r="RM325" s="726"/>
      <c r="RN325" s="726"/>
      <c r="RO325" s="726"/>
      <c r="RP325" s="726"/>
      <c r="RQ325" s="726"/>
      <c r="RR325" s="726"/>
      <c r="RS325" s="726"/>
      <c r="RT325" s="726"/>
      <c r="RU325" s="726"/>
      <c r="RV325" s="765"/>
      <c r="RW325" s="726"/>
      <c r="RX325" s="726"/>
      <c r="RY325" s="726"/>
      <c r="RZ325" s="765"/>
    </row>
    <row r="326" spans="1:494" s="223" customFormat="1" hidden="1" outlineLevel="1">
      <c r="A326" s="603">
        <f t="shared" si="1586"/>
        <v>314</v>
      </c>
      <c r="B326" s="424" t="s">
        <v>156</v>
      </c>
      <c r="C326" s="744">
        <f>+C214</f>
        <v>0</v>
      </c>
      <c r="D326" s="745"/>
      <c r="E326" s="445"/>
      <c r="F326" s="445"/>
      <c r="G326" s="445"/>
      <c r="H326" s="445"/>
      <c r="I326" s="445"/>
      <c r="J326" s="445"/>
      <c r="K326" s="445"/>
      <c r="L326" s="445"/>
      <c r="M326" s="445"/>
      <c r="N326" s="445"/>
      <c r="O326" s="445"/>
      <c r="P326" s="445"/>
      <c r="Q326" s="445"/>
      <c r="R326" s="445"/>
      <c r="S326" s="445"/>
      <c r="T326" s="445"/>
      <c r="U326" s="445"/>
      <c r="V326" s="445"/>
      <c r="W326" s="445"/>
      <c r="X326" s="446"/>
      <c r="Y326" s="445"/>
      <c r="Z326" s="445"/>
      <c r="AA326" s="445"/>
      <c r="AB326" s="445"/>
      <c r="AC326" s="445"/>
      <c r="AD326" s="445"/>
      <c r="AE326" s="445"/>
      <c r="AF326" s="446"/>
      <c r="AJ326" s="744">
        <f>+AJ214</f>
        <v>0</v>
      </c>
      <c r="AK326" s="745"/>
      <c r="AL326" s="445"/>
      <c r="AM326" s="445"/>
      <c r="AN326" s="445"/>
      <c r="AO326" s="445"/>
      <c r="AP326" s="445"/>
      <c r="AQ326" s="445"/>
      <c r="AR326" s="445"/>
      <c r="AS326" s="445"/>
      <c r="AT326" s="445"/>
      <c r="AU326" s="445"/>
      <c r="AV326" s="445"/>
      <c r="AW326" s="445"/>
      <c r="AX326" s="445"/>
      <c r="AY326" s="445"/>
      <c r="AZ326" s="445"/>
      <c r="BA326" s="445"/>
      <c r="BB326" s="445"/>
      <c r="BC326" s="445"/>
      <c r="BD326" s="445"/>
      <c r="BE326" s="445"/>
      <c r="BF326" s="445"/>
      <c r="BG326" s="445"/>
      <c r="BH326" s="445"/>
      <c r="BI326" s="446"/>
      <c r="BJ326" s="445"/>
      <c r="BK326" s="445"/>
      <c r="BL326" s="445"/>
      <c r="BM326" s="446"/>
      <c r="BQ326" s="744">
        <f>+BQ214</f>
        <v>0</v>
      </c>
      <c r="BR326" s="745"/>
      <c r="BS326" s="445"/>
      <c r="BT326" s="445"/>
      <c r="BU326" s="445"/>
      <c r="BV326" s="445"/>
      <c r="BW326" s="445"/>
      <c r="BX326" s="445"/>
      <c r="BY326" s="445"/>
      <c r="BZ326" s="445"/>
      <c r="CA326" s="445"/>
      <c r="CB326" s="445"/>
      <c r="CC326" s="445"/>
      <c r="CD326" s="445"/>
      <c r="CE326" s="445"/>
      <c r="CF326" s="445"/>
      <c r="CG326" s="445"/>
      <c r="CH326" s="445"/>
      <c r="CI326" s="445"/>
      <c r="CJ326" s="445"/>
      <c r="CK326" s="445"/>
      <c r="CL326" s="445"/>
      <c r="CM326" s="445"/>
      <c r="CN326" s="445"/>
      <c r="CO326" s="445"/>
      <c r="CP326" s="446"/>
      <c r="CQ326" s="445"/>
      <c r="CR326" s="445"/>
      <c r="CS326" s="445"/>
      <c r="CT326" s="446"/>
      <c r="CX326" s="744">
        <f>+CX214</f>
        <v>0</v>
      </c>
      <c r="CY326" s="745"/>
      <c r="CZ326" s="445"/>
      <c r="DA326" s="445"/>
      <c r="DB326" s="445"/>
      <c r="DC326" s="445"/>
      <c r="DD326" s="445"/>
      <c r="DE326" s="445"/>
      <c r="DF326" s="445"/>
      <c r="DG326" s="445"/>
      <c r="DH326" s="445"/>
      <c r="DI326" s="445"/>
      <c r="DJ326" s="445"/>
      <c r="DK326" s="445"/>
      <c r="DL326" s="445"/>
      <c r="DM326" s="445"/>
      <c r="DN326" s="445"/>
      <c r="DO326" s="445"/>
      <c r="DP326" s="445"/>
      <c r="DQ326" s="445"/>
      <c r="DR326" s="445"/>
      <c r="DS326" s="445"/>
      <c r="DT326" s="445"/>
      <c r="DU326" s="445"/>
      <c r="DV326" s="445"/>
      <c r="DW326" s="446"/>
      <c r="DX326" s="445"/>
      <c r="DY326" s="445"/>
      <c r="DZ326" s="445"/>
      <c r="EA326" s="446"/>
      <c r="EE326" s="744">
        <f>+EE214</f>
        <v>0</v>
      </c>
      <c r="EF326" s="745"/>
      <c r="EG326" s="445"/>
      <c r="EH326" s="445"/>
      <c r="EI326" s="445"/>
      <c r="EJ326" s="445"/>
      <c r="EK326" s="445"/>
      <c r="EL326" s="445"/>
      <c r="EM326" s="445"/>
      <c r="EN326" s="445"/>
      <c r="EO326" s="445"/>
      <c r="EP326" s="445"/>
      <c r="EQ326" s="445"/>
      <c r="ER326" s="445"/>
      <c r="ES326" s="445"/>
      <c r="ET326" s="445"/>
      <c r="EU326" s="445"/>
      <c r="EV326" s="445"/>
      <c r="EW326" s="445"/>
      <c r="EX326" s="445"/>
      <c r="EY326" s="445"/>
      <c r="EZ326" s="445"/>
      <c r="FA326" s="445"/>
      <c r="FB326" s="445"/>
      <c r="FC326" s="445"/>
      <c r="FD326" s="446"/>
      <c r="FE326" s="445"/>
      <c r="FF326" s="445"/>
      <c r="FG326" s="445"/>
      <c r="FH326" s="446"/>
      <c r="FL326" s="744">
        <f>+FL214</f>
        <v>0</v>
      </c>
      <c r="FM326" s="745"/>
      <c r="FN326" s="445"/>
      <c r="FO326" s="445"/>
      <c r="FP326" s="445"/>
      <c r="FQ326" s="445"/>
      <c r="FR326" s="445"/>
      <c r="FS326" s="445"/>
      <c r="FT326" s="445"/>
      <c r="FU326" s="445"/>
      <c r="FV326" s="445"/>
      <c r="FW326" s="445"/>
      <c r="FX326" s="445"/>
      <c r="FY326" s="445"/>
      <c r="FZ326" s="445"/>
      <c r="GA326" s="445"/>
      <c r="GB326" s="445"/>
      <c r="GC326" s="445"/>
      <c r="GD326" s="445"/>
      <c r="GE326" s="445"/>
      <c r="GF326" s="445"/>
      <c r="GG326" s="445"/>
      <c r="GH326" s="445"/>
      <c r="GI326" s="445"/>
      <c r="GJ326" s="445"/>
      <c r="GK326" s="446"/>
      <c r="GL326" s="445"/>
      <c r="GM326" s="445"/>
      <c r="GN326" s="445"/>
      <c r="GO326" s="446"/>
      <c r="GS326" s="744"/>
      <c r="GT326" s="745"/>
      <c r="GU326" s="445"/>
      <c r="GV326" s="445"/>
      <c r="GW326" s="445"/>
      <c r="GX326" s="445"/>
      <c r="GY326" s="445"/>
      <c r="GZ326" s="445"/>
      <c r="HA326" s="445"/>
      <c r="HB326" s="445"/>
      <c r="HC326" s="445"/>
      <c r="HD326" s="445"/>
      <c r="HE326" s="445"/>
      <c r="HF326" s="445"/>
      <c r="HG326" s="445"/>
      <c r="HH326" s="445"/>
      <c r="HI326" s="445"/>
      <c r="HJ326" s="445"/>
      <c r="HK326" s="445"/>
      <c r="HL326" s="445"/>
      <c r="HM326" s="445"/>
      <c r="HN326" s="445"/>
      <c r="HO326" s="445"/>
      <c r="HP326" s="445"/>
      <c r="HQ326" s="445"/>
      <c r="HR326" s="446"/>
      <c r="HS326" s="445"/>
      <c r="HT326" s="445"/>
      <c r="HU326" s="445"/>
      <c r="HV326" s="446"/>
      <c r="HZ326" s="744">
        <f>HZ310</f>
        <v>339786483.597</v>
      </c>
      <c r="IA326" s="744">
        <f t="shared" ref="IA326:KK326" si="1765">IA310</f>
        <v>339786483.597</v>
      </c>
      <c r="IB326" s="744">
        <f t="shared" si="1765"/>
        <v>0</v>
      </c>
      <c r="IC326" s="744">
        <f t="shared" si="1765"/>
        <v>370957285.01700002</v>
      </c>
      <c r="ID326" s="744">
        <f t="shared" si="1765"/>
        <v>0</v>
      </c>
      <c r="IE326" s="744">
        <f t="shared" si="1765"/>
        <v>372620075.81699997</v>
      </c>
      <c r="IF326" s="744">
        <f t="shared" si="1765"/>
        <v>0</v>
      </c>
      <c r="IG326" s="744">
        <f t="shared" si="1765"/>
        <v>0</v>
      </c>
      <c r="IH326" s="744">
        <f t="shared" si="1765"/>
        <v>0</v>
      </c>
      <c r="II326" s="744">
        <f t="shared" si="1765"/>
        <v>1471044828.066</v>
      </c>
      <c r="IJ326" s="744">
        <f t="shared" si="1765"/>
        <v>0</v>
      </c>
      <c r="IK326" s="744">
        <f t="shared" si="1765"/>
        <v>0</v>
      </c>
      <c r="IL326" s="744">
        <f t="shared" si="1765"/>
        <v>0</v>
      </c>
      <c r="IM326" s="744">
        <f t="shared" si="1765"/>
        <v>0</v>
      </c>
      <c r="IN326" s="744">
        <f t="shared" si="1765"/>
        <v>371366358.06599998</v>
      </c>
      <c r="IO326" s="744">
        <f t="shared" si="1765"/>
        <v>0</v>
      </c>
      <c r="IP326" s="744">
        <f t="shared" si="1765"/>
        <v>0</v>
      </c>
      <c r="IQ326" s="744">
        <f t="shared" si="1765"/>
        <v>0</v>
      </c>
      <c r="IR326" s="744">
        <f t="shared" si="1765"/>
        <v>0</v>
      </c>
      <c r="IS326" s="744">
        <f t="shared" si="1765"/>
        <v>0</v>
      </c>
      <c r="IT326" s="744">
        <f t="shared" si="1765"/>
        <v>0</v>
      </c>
      <c r="IU326" s="744">
        <f t="shared" si="1765"/>
        <v>0</v>
      </c>
      <c r="IV326" s="744">
        <f t="shared" si="1765"/>
        <v>0</v>
      </c>
      <c r="IW326" s="744">
        <f t="shared" si="1765"/>
        <v>0</v>
      </c>
      <c r="IX326" s="744">
        <f t="shared" si="1765"/>
        <v>0</v>
      </c>
      <c r="IY326" s="744">
        <f t="shared" si="1765"/>
        <v>0</v>
      </c>
      <c r="IZ326" s="746">
        <f t="shared" si="1765"/>
        <v>0</v>
      </c>
      <c r="JA326" s="747">
        <f t="shared" si="1765"/>
        <v>0</v>
      </c>
      <c r="JB326" s="747">
        <f t="shared" si="1765"/>
        <v>0</v>
      </c>
      <c r="JC326" s="747">
        <f t="shared" si="1765"/>
        <v>0</v>
      </c>
      <c r="JD326" s="747">
        <f t="shared" si="1765"/>
        <v>371366358.06599998</v>
      </c>
      <c r="JE326" s="234"/>
      <c r="JF326" s="250"/>
      <c r="JG326" s="744">
        <f t="shared" si="1765"/>
        <v>205286583.18959999</v>
      </c>
      <c r="JH326" s="744">
        <f t="shared" si="1765"/>
        <v>205286583.18959999</v>
      </c>
      <c r="JI326" s="744">
        <f t="shared" si="1765"/>
        <v>0</v>
      </c>
      <c r="JJ326" s="744">
        <f t="shared" si="1765"/>
        <v>272479509.38999999</v>
      </c>
      <c r="JK326" s="744">
        <f t="shared" si="1765"/>
        <v>0</v>
      </c>
      <c r="JL326" s="744">
        <f t="shared" si="1765"/>
        <v>272479507.69050002</v>
      </c>
      <c r="JM326" s="744">
        <f t="shared" si="1765"/>
        <v>0</v>
      </c>
      <c r="JN326" s="744">
        <f t="shared" si="1765"/>
        <v>0</v>
      </c>
      <c r="JO326" s="744">
        <f t="shared" si="1765"/>
        <v>0</v>
      </c>
      <c r="JP326" s="744">
        <f t="shared" si="1765"/>
        <v>0</v>
      </c>
      <c r="JQ326" s="744">
        <f t="shared" si="1765"/>
        <v>0</v>
      </c>
      <c r="JR326" s="744">
        <f t="shared" si="1765"/>
        <v>0</v>
      </c>
      <c r="JS326" s="744">
        <f t="shared" si="1765"/>
        <v>0</v>
      </c>
      <c r="JT326" s="744">
        <f t="shared" si="1765"/>
        <v>0</v>
      </c>
      <c r="JU326" s="744">
        <f t="shared" si="1765"/>
        <v>0</v>
      </c>
      <c r="JV326" s="744">
        <f t="shared" si="1765"/>
        <v>0</v>
      </c>
      <c r="JW326" s="744">
        <f t="shared" si="1765"/>
        <v>0</v>
      </c>
      <c r="JX326" s="744">
        <f t="shared" si="1765"/>
        <v>0</v>
      </c>
      <c r="JY326" s="744">
        <f t="shared" si="1765"/>
        <v>0</v>
      </c>
      <c r="JZ326" s="744">
        <f t="shared" si="1765"/>
        <v>0</v>
      </c>
      <c r="KA326" s="744">
        <f t="shared" si="1765"/>
        <v>0</v>
      </c>
      <c r="KB326" s="744">
        <f t="shared" si="1765"/>
        <v>0</v>
      </c>
      <c r="KC326" s="744">
        <f t="shared" si="1765"/>
        <v>0</v>
      </c>
      <c r="KD326" s="744">
        <f t="shared" si="1765"/>
        <v>0</v>
      </c>
      <c r="KE326" s="744">
        <f t="shared" si="1765"/>
        <v>0</v>
      </c>
      <c r="KF326" s="744">
        <f t="shared" si="1765"/>
        <v>0</v>
      </c>
      <c r="KG326" s="744">
        <f t="shared" si="1765"/>
        <v>0</v>
      </c>
      <c r="KH326" s="744">
        <f t="shared" si="1765"/>
        <v>0</v>
      </c>
      <c r="KI326" s="744">
        <f t="shared" si="1765"/>
        <v>0</v>
      </c>
      <c r="KJ326" s="744">
        <f t="shared" si="1765"/>
        <v>0</v>
      </c>
      <c r="KK326" s="744">
        <f t="shared" si="1765"/>
        <v>272452984.61370003</v>
      </c>
      <c r="KL326" s="744"/>
      <c r="KM326" s="744">
        <f t="shared" ref="KM326:MX326" si="1766">KM310</f>
        <v>0</v>
      </c>
      <c r="KN326" s="744">
        <f t="shared" si="1766"/>
        <v>202220303.99175</v>
      </c>
      <c r="KO326" s="744">
        <f t="shared" si="1766"/>
        <v>47892370.33275</v>
      </c>
      <c r="KP326" s="744">
        <f t="shared" si="1766"/>
        <v>0</v>
      </c>
      <c r="KQ326" s="744">
        <f t="shared" si="1766"/>
        <v>120583979.46675</v>
      </c>
      <c r="KR326" s="744">
        <f t="shared" si="1766"/>
        <v>0</v>
      </c>
      <c r="KS326" s="744">
        <f t="shared" si="1766"/>
        <v>120583979.46675</v>
      </c>
      <c r="KT326" s="744">
        <f t="shared" si="1766"/>
        <v>0</v>
      </c>
      <c r="KU326" s="744">
        <f t="shared" si="1766"/>
        <v>0</v>
      </c>
      <c r="KV326" s="744">
        <f t="shared" si="1766"/>
        <v>0</v>
      </c>
      <c r="KW326" s="744">
        <f t="shared" si="1766"/>
        <v>0</v>
      </c>
      <c r="KX326" s="744">
        <f t="shared" si="1766"/>
        <v>0</v>
      </c>
      <c r="KY326" s="744">
        <f t="shared" si="1766"/>
        <v>0</v>
      </c>
      <c r="KZ326" s="744">
        <f t="shared" si="1766"/>
        <v>0</v>
      </c>
      <c r="LA326" s="744">
        <f t="shared" si="1766"/>
        <v>0</v>
      </c>
      <c r="LB326" s="744">
        <f t="shared" si="1766"/>
        <v>0</v>
      </c>
      <c r="LC326" s="744">
        <f t="shared" si="1766"/>
        <v>0</v>
      </c>
      <c r="LD326" s="744">
        <f t="shared" si="1766"/>
        <v>0</v>
      </c>
      <c r="LE326" s="744">
        <f t="shared" si="1766"/>
        <v>0</v>
      </c>
      <c r="LF326" s="744">
        <f t="shared" si="1766"/>
        <v>0</v>
      </c>
      <c r="LG326" s="744">
        <f t="shared" si="1766"/>
        <v>0</v>
      </c>
      <c r="LH326" s="744">
        <f t="shared" si="1766"/>
        <v>0</v>
      </c>
      <c r="LI326" s="744">
        <f t="shared" si="1766"/>
        <v>0</v>
      </c>
      <c r="LJ326" s="744">
        <f t="shared" si="1766"/>
        <v>0</v>
      </c>
      <c r="LK326" s="744">
        <f t="shared" si="1766"/>
        <v>0</v>
      </c>
      <c r="LL326" s="744">
        <f t="shared" si="1766"/>
        <v>0</v>
      </c>
      <c r="LM326" s="744">
        <f t="shared" si="1766"/>
        <v>0</v>
      </c>
      <c r="LN326" s="744">
        <f t="shared" si="1766"/>
        <v>0</v>
      </c>
      <c r="LO326" s="744">
        <f t="shared" si="1766"/>
        <v>0</v>
      </c>
      <c r="LP326" s="744">
        <f t="shared" si="1766"/>
        <v>0</v>
      </c>
      <c r="LQ326" s="744">
        <f t="shared" si="1766"/>
        <v>0</v>
      </c>
      <c r="LR326" s="744">
        <f t="shared" si="1766"/>
        <v>120583979.46675</v>
      </c>
      <c r="LS326" s="744">
        <f t="shared" si="1766"/>
        <v>0</v>
      </c>
      <c r="LT326" s="744">
        <f t="shared" si="1766"/>
        <v>0</v>
      </c>
      <c r="LU326" s="744">
        <f t="shared" si="1766"/>
        <v>386392248.45900005</v>
      </c>
      <c r="LV326" s="744">
        <f t="shared" si="1766"/>
        <v>385354008.45899999</v>
      </c>
      <c r="LW326" s="744">
        <f t="shared" si="1766"/>
        <v>0</v>
      </c>
      <c r="LX326" s="744">
        <f t="shared" si="1766"/>
        <v>570117670.69949996</v>
      </c>
      <c r="LY326" s="744">
        <f t="shared" si="1766"/>
        <v>0</v>
      </c>
      <c r="LZ326" s="744">
        <f t="shared" si="1766"/>
        <v>570117670.69949996</v>
      </c>
      <c r="MA326" s="744">
        <f t="shared" si="1766"/>
        <v>0</v>
      </c>
      <c r="MB326" s="744">
        <f t="shared" si="1766"/>
        <v>0</v>
      </c>
      <c r="MC326" s="744">
        <f t="shared" si="1766"/>
        <v>0</v>
      </c>
      <c r="MD326" s="744">
        <f t="shared" si="1766"/>
        <v>0</v>
      </c>
      <c r="ME326" s="744">
        <f t="shared" si="1766"/>
        <v>0</v>
      </c>
      <c r="MF326" s="744">
        <f t="shared" si="1766"/>
        <v>0</v>
      </c>
      <c r="MG326" s="744">
        <f t="shared" si="1766"/>
        <v>0</v>
      </c>
      <c r="MH326" s="744">
        <f t="shared" si="1766"/>
        <v>0</v>
      </c>
      <c r="MI326" s="744">
        <f t="shared" si="1766"/>
        <v>0</v>
      </c>
      <c r="MJ326" s="744">
        <f t="shared" si="1766"/>
        <v>0</v>
      </c>
      <c r="MK326" s="744">
        <f t="shared" si="1766"/>
        <v>0</v>
      </c>
      <c r="ML326" s="744">
        <f t="shared" si="1766"/>
        <v>0</v>
      </c>
      <c r="MM326" s="744">
        <f t="shared" si="1766"/>
        <v>0</v>
      </c>
      <c r="MN326" s="744">
        <f t="shared" si="1766"/>
        <v>0</v>
      </c>
      <c r="MO326" s="744">
        <f t="shared" si="1766"/>
        <v>0</v>
      </c>
      <c r="MP326" s="744">
        <f t="shared" si="1766"/>
        <v>0</v>
      </c>
      <c r="MQ326" s="744">
        <f t="shared" si="1766"/>
        <v>0</v>
      </c>
      <c r="MR326" s="744">
        <f t="shared" si="1766"/>
        <v>0</v>
      </c>
      <c r="MS326" s="744">
        <f t="shared" si="1766"/>
        <v>0</v>
      </c>
      <c r="MT326" s="744">
        <f t="shared" si="1766"/>
        <v>0</v>
      </c>
      <c r="MU326" s="744">
        <f t="shared" si="1766"/>
        <v>0</v>
      </c>
      <c r="MV326" s="744">
        <f t="shared" si="1766"/>
        <v>0</v>
      </c>
      <c r="MW326" s="744">
        <f t="shared" si="1766"/>
        <v>0</v>
      </c>
      <c r="MX326" s="744">
        <f t="shared" si="1766"/>
        <v>0</v>
      </c>
      <c r="MY326" s="744">
        <f t="shared" ref="MY326:PJ326" si="1767">MY310</f>
        <v>570117670.69949996</v>
      </c>
      <c r="MZ326" s="744">
        <f t="shared" si="1767"/>
        <v>0</v>
      </c>
      <c r="NA326" s="744">
        <f t="shared" si="1767"/>
        <v>0</v>
      </c>
      <c r="NB326" s="744">
        <f t="shared" si="1767"/>
        <v>1731272571.5039999</v>
      </c>
      <c r="NC326" s="744">
        <f t="shared" si="1767"/>
        <v>0</v>
      </c>
      <c r="ND326" s="744">
        <f t="shared" si="1767"/>
        <v>0</v>
      </c>
      <c r="NE326" s="744">
        <f t="shared" si="1767"/>
        <v>1822062830.994</v>
      </c>
      <c r="NF326" s="744">
        <f t="shared" si="1767"/>
        <v>0</v>
      </c>
      <c r="NG326" s="744">
        <f t="shared" si="1767"/>
        <v>0</v>
      </c>
      <c r="NH326" s="744">
        <f t="shared" si="1767"/>
        <v>0</v>
      </c>
      <c r="NI326" s="744">
        <f t="shared" si="1767"/>
        <v>0</v>
      </c>
      <c r="NJ326" s="744">
        <f t="shared" si="1767"/>
        <v>0</v>
      </c>
      <c r="NK326" s="744">
        <f t="shared" si="1767"/>
        <v>0</v>
      </c>
      <c r="NL326" s="744">
        <f t="shared" si="1767"/>
        <v>0</v>
      </c>
      <c r="NM326" s="744">
        <f t="shared" si="1767"/>
        <v>0</v>
      </c>
      <c r="NN326" s="744">
        <f t="shared" si="1767"/>
        <v>0</v>
      </c>
      <c r="NO326" s="744">
        <f t="shared" si="1767"/>
        <v>0</v>
      </c>
      <c r="NP326" s="744">
        <f t="shared" si="1767"/>
        <v>0</v>
      </c>
      <c r="NQ326" s="744">
        <f t="shared" si="1767"/>
        <v>0</v>
      </c>
      <c r="NR326" s="744">
        <f t="shared" si="1767"/>
        <v>0</v>
      </c>
      <c r="NS326" s="744">
        <f t="shared" si="1767"/>
        <v>0</v>
      </c>
      <c r="NT326" s="744">
        <f t="shared" si="1767"/>
        <v>0</v>
      </c>
      <c r="NU326" s="744">
        <f t="shared" si="1767"/>
        <v>0</v>
      </c>
      <c r="NV326" s="744">
        <f t="shared" si="1767"/>
        <v>0</v>
      </c>
      <c r="NW326" s="744">
        <f t="shared" si="1767"/>
        <v>0</v>
      </c>
      <c r="NX326" s="744">
        <f t="shared" si="1767"/>
        <v>0</v>
      </c>
      <c r="NY326" s="744">
        <f t="shared" si="1767"/>
        <v>0</v>
      </c>
      <c r="NZ326" s="744">
        <f t="shared" si="1767"/>
        <v>0</v>
      </c>
      <c r="OA326" s="744">
        <f t="shared" si="1767"/>
        <v>0</v>
      </c>
      <c r="OB326" s="744">
        <f t="shared" si="1767"/>
        <v>0</v>
      </c>
      <c r="OC326" s="744">
        <f t="shared" si="1767"/>
        <v>0</v>
      </c>
      <c r="OD326" s="744">
        <f t="shared" si="1767"/>
        <v>0</v>
      </c>
      <c r="OE326" s="744">
        <f t="shared" si="1767"/>
        <v>0</v>
      </c>
      <c r="OF326" s="744">
        <f t="shared" si="1767"/>
        <v>1822062830.994</v>
      </c>
      <c r="OG326" s="744">
        <f t="shared" si="1767"/>
        <v>0</v>
      </c>
      <c r="OH326" s="744">
        <f t="shared" si="1767"/>
        <v>0</v>
      </c>
      <c r="OI326" s="744">
        <f t="shared" si="1767"/>
        <v>2236167688.5240002</v>
      </c>
      <c r="OJ326" s="744">
        <f t="shared" si="1767"/>
        <v>2236167688.5240002</v>
      </c>
      <c r="OK326" s="744">
        <f t="shared" si="1767"/>
        <v>0</v>
      </c>
      <c r="OL326" s="744">
        <f t="shared" si="1767"/>
        <v>2568711436.7640004</v>
      </c>
      <c r="OM326" s="744">
        <f t="shared" si="1767"/>
        <v>0</v>
      </c>
      <c r="ON326" s="744">
        <f t="shared" si="1767"/>
        <v>0</v>
      </c>
      <c r="OO326" s="744">
        <f t="shared" si="1767"/>
        <v>0</v>
      </c>
      <c r="OP326" s="744">
        <f t="shared" si="1767"/>
        <v>0</v>
      </c>
      <c r="OQ326" s="744">
        <f t="shared" si="1767"/>
        <v>0</v>
      </c>
      <c r="OR326" s="744">
        <f t="shared" si="1767"/>
        <v>0</v>
      </c>
      <c r="OS326" s="744">
        <f t="shared" si="1767"/>
        <v>0</v>
      </c>
      <c r="OT326" s="744">
        <f t="shared" si="1767"/>
        <v>0</v>
      </c>
      <c r="OU326" s="744">
        <f t="shared" si="1767"/>
        <v>0</v>
      </c>
      <c r="OV326" s="744">
        <f t="shared" si="1767"/>
        <v>0</v>
      </c>
      <c r="OW326" s="744">
        <f t="shared" si="1767"/>
        <v>0</v>
      </c>
      <c r="OX326" s="744">
        <f t="shared" si="1767"/>
        <v>0</v>
      </c>
      <c r="OY326" s="744">
        <f t="shared" si="1767"/>
        <v>0</v>
      </c>
      <c r="OZ326" s="744">
        <f t="shared" si="1767"/>
        <v>0</v>
      </c>
      <c r="PA326" s="744">
        <f t="shared" si="1767"/>
        <v>0</v>
      </c>
      <c r="PB326" s="744">
        <f t="shared" si="1767"/>
        <v>0</v>
      </c>
      <c r="PC326" s="744">
        <f t="shared" si="1767"/>
        <v>0</v>
      </c>
      <c r="PD326" s="744">
        <f t="shared" si="1767"/>
        <v>0</v>
      </c>
      <c r="PE326" s="744">
        <f t="shared" si="1767"/>
        <v>0</v>
      </c>
      <c r="PF326" s="744">
        <f t="shared" si="1767"/>
        <v>0</v>
      </c>
      <c r="PG326" s="744">
        <f t="shared" si="1767"/>
        <v>0</v>
      </c>
      <c r="PH326" s="744">
        <f t="shared" si="1767"/>
        <v>0</v>
      </c>
      <c r="PI326" s="744">
        <f t="shared" si="1767"/>
        <v>0</v>
      </c>
      <c r="PJ326" s="744">
        <f t="shared" si="1767"/>
        <v>0</v>
      </c>
      <c r="PK326" s="744">
        <f t="shared" ref="PK326:RC326" si="1768">PK310</f>
        <v>0</v>
      </c>
      <c r="PL326" s="744">
        <f t="shared" si="1768"/>
        <v>0</v>
      </c>
      <c r="PM326" s="744">
        <f t="shared" si="1768"/>
        <v>2568711436.7640004</v>
      </c>
      <c r="PN326" s="744">
        <f t="shared" si="1768"/>
        <v>0</v>
      </c>
      <c r="PO326" s="744">
        <f t="shared" si="1768"/>
        <v>0</v>
      </c>
      <c r="PP326" s="744">
        <f t="shared" si="1768"/>
        <v>2741154593.0669999</v>
      </c>
      <c r="PQ326" s="744">
        <f t="shared" si="1768"/>
        <v>0</v>
      </c>
      <c r="PR326" s="744">
        <f t="shared" si="1768"/>
        <v>0</v>
      </c>
      <c r="PS326" s="744">
        <f t="shared" si="1768"/>
        <v>0</v>
      </c>
      <c r="PT326" s="744">
        <f t="shared" si="1768"/>
        <v>0</v>
      </c>
      <c r="PU326" s="744">
        <f t="shared" si="1768"/>
        <v>0</v>
      </c>
      <c r="PV326" s="744">
        <f t="shared" si="1768"/>
        <v>0</v>
      </c>
      <c r="PW326" s="744">
        <f t="shared" si="1768"/>
        <v>0</v>
      </c>
      <c r="PX326" s="744">
        <f t="shared" si="1768"/>
        <v>0</v>
      </c>
      <c r="PY326" s="744">
        <f t="shared" si="1768"/>
        <v>0</v>
      </c>
      <c r="PZ326" s="744">
        <f t="shared" si="1768"/>
        <v>0</v>
      </c>
      <c r="QA326" s="744">
        <f t="shared" si="1768"/>
        <v>0</v>
      </c>
      <c r="QB326" s="744">
        <f t="shared" si="1768"/>
        <v>0</v>
      </c>
      <c r="QC326" s="744">
        <f t="shared" si="1768"/>
        <v>0</v>
      </c>
      <c r="QD326" s="744">
        <f t="shared" si="1768"/>
        <v>0</v>
      </c>
      <c r="QE326" s="744">
        <f t="shared" si="1768"/>
        <v>0</v>
      </c>
      <c r="QF326" s="744">
        <f t="shared" si="1768"/>
        <v>0</v>
      </c>
      <c r="QG326" s="744">
        <f t="shared" si="1768"/>
        <v>0</v>
      </c>
      <c r="QH326" s="744">
        <f t="shared" si="1768"/>
        <v>0</v>
      </c>
      <c r="QI326" s="744">
        <f t="shared" si="1768"/>
        <v>0</v>
      </c>
      <c r="QJ326" s="744">
        <f t="shared" si="1768"/>
        <v>0</v>
      </c>
      <c r="QK326" s="744">
        <f t="shared" si="1768"/>
        <v>0</v>
      </c>
      <c r="QL326" s="744">
        <f t="shared" si="1768"/>
        <v>0</v>
      </c>
      <c r="QM326" s="744">
        <f t="shared" si="1768"/>
        <v>0</v>
      </c>
      <c r="QN326" s="744">
        <f t="shared" si="1768"/>
        <v>0</v>
      </c>
      <c r="QO326" s="744">
        <f t="shared" si="1768"/>
        <v>0</v>
      </c>
      <c r="QP326" s="744">
        <f t="shared" si="1768"/>
        <v>0</v>
      </c>
      <c r="QQ326" s="744">
        <f t="shared" si="1768"/>
        <v>0</v>
      </c>
      <c r="QR326" s="744">
        <f t="shared" si="1768"/>
        <v>0</v>
      </c>
      <c r="QS326" s="744">
        <f t="shared" si="1768"/>
        <v>0</v>
      </c>
      <c r="QT326" s="744">
        <f t="shared" si="1768"/>
        <v>2741154593.0669999</v>
      </c>
      <c r="QU326" s="744">
        <f t="shared" si="1768"/>
        <v>0</v>
      </c>
      <c r="QV326" s="744">
        <f t="shared" si="1768"/>
        <v>0</v>
      </c>
      <c r="QW326" s="744">
        <f t="shared" si="1768"/>
        <v>0</v>
      </c>
      <c r="QX326" s="744">
        <f t="shared" si="1768"/>
        <v>0</v>
      </c>
      <c r="QY326" s="744">
        <f t="shared" si="1768"/>
        <v>0</v>
      </c>
      <c r="QZ326" s="744">
        <f t="shared" si="1768"/>
        <v>0</v>
      </c>
      <c r="RA326" s="744">
        <f t="shared" si="1768"/>
        <v>0</v>
      </c>
      <c r="RB326" s="744">
        <f t="shared" si="1768"/>
        <v>0</v>
      </c>
      <c r="RC326" s="744">
        <f t="shared" si="1768"/>
        <v>0</v>
      </c>
      <c r="RD326" s="445"/>
      <c r="RE326" s="445"/>
      <c r="RF326" s="445"/>
      <c r="RG326" s="445"/>
      <c r="RH326" s="445"/>
      <c r="RI326" s="445"/>
      <c r="RJ326" s="445"/>
      <c r="RK326" s="445"/>
      <c r="RL326" s="445"/>
      <c r="RM326" s="445"/>
      <c r="RN326" s="445"/>
      <c r="RO326" s="445"/>
      <c r="RP326" s="445"/>
      <c r="RQ326" s="445"/>
      <c r="RR326" s="445"/>
      <c r="RS326" s="445"/>
      <c r="RT326" s="445"/>
      <c r="RU326" s="445"/>
      <c r="RV326" s="446"/>
      <c r="RW326" s="445"/>
      <c r="RX326" s="445"/>
      <c r="RY326" s="445"/>
      <c r="RZ326" s="446"/>
    </row>
    <row r="327" spans="1:494" s="223" customFormat="1" hidden="1" outlineLevel="1">
      <c r="A327" s="603">
        <f t="shared" si="1586"/>
        <v>315</v>
      </c>
      <c r="B327" s="428" t="s">
        <v>157</v>
      </c>
      <c r="C327" s="367">
        <f>+C226</f>
        <v>0</v>
      </c>
      <c r="D327" s="745"/>
      <c r="E327" s="445"/>
      <c r="F327" s="445"/>
      <c r="G327" s="445"/>
      <c r="H327" s="445"/>
      <c r="I327" s="445"/>
      <c r="J327" s="445"/>
      <c r="K327" s="445"/>
      <c r="L327" s="445"/>
      <c r="M327" s="445"/>
      <c r="N327" s="445"/>
      <c r="O327" s="445"/>
      <c r="P327" s="445"/>
      <c r="Q327" s="445"/>
      <c r="R327" s="445"/>
      <c r="S327" s="445"/>
      <c r="T327" s="445"/>
      <c r="U327" s="445"/>
      <c r="V327" s="445"/>
      <c r="W327" s="445"/>
      <c r="X327" s="446"/>
      <c r="Y327" s="445"/>
      <c r="Z327" s="445"/>
      <c r="AA327" s="445"/>
      <c r="AB327" s="445"/>
      <c r="AC327" s="445"/>
      <c r="AD327" s="445"/>
      <c r="AE327" s="445"/>
      <c r="AF327" s="446"/>
      <c r="AJ327" s="367">
        <f>+AJ226</f>
        <v>0</v>
      </c>
      <c r="AK327" s="745"/>
      <c r="AL327" s="445"/>
      <c r="AM327" s="445"/>
      <c r="AN327" s="445"/>
      <c r="AO327" s="445"/>
      <c r="AP327" s="445"/>
      <c r="AQ327" s="445"/>
      <c r="AR327" s="445"/>
      <c r="AS327" s="445"/>
      <c r="AT327" s="445"/>
      <c r="AU327" s="445"/>
      <c r="AV327" s="445"/>
      <c r="AW327" s="445"/>
      <c r="AX327" s="445"/>
      <c r="AY327" s="445"/>
      <c r="AZ327" s="445"/>
      <c r="BA327" s="445"/>
      <c r="BB327" s="445"/>
      <c r="BC327" s="445"/>
      <c r="BD327" s="445"/>
      <c r="BE327" s="445"/>
      <c r="BF327" s="445"/>
      <c r="BG327" s="445"/>
      <c r="BH327" s="445"/>
      <c r="BI327" s="446"/>
      <c r="BJ327" s="445"/>
      <c r="BK327" s="445"/>
      <c r="BL327" s="445"/>
      <c r="BM327" s="446"/>
      <c r="BQ327" s="367">
        <f>+BQ226</f>
        <v>0</v>
      </c>
      <c r="BR327" s="745"/>
      <c r="BS327" s="445"/>
      <c r="BT327" s="445"/>
      <c r="BU327" s="445"/>
      <c r="BV327" s="445"/>
      <c r="BW327" s="445"/>
      <c r="BX327" s="445"/>
      <c r="BY327" s="445"/>
      <c r="BZ327" s="445"/>
      <c r="CA327" s="445"/>
      <c r="CB327" s="445"/>
      <c r="CC327" s="445"/>
      <c r="CD327" s="445"/>
      <c r="CE327" s="445"/>
      <c r="CF327" s="445"/>
      <c r="CG327" s="445"/>
      <c r="CH327" s="445"/>
      <c r="CI327" s="445"/>
      <c r="CJ327" s="445"/>
      <c r="CK327" s="445"/>
      <c r="CL327" s="445"/>
      <c r="CM327" s="445"/>
      <c r="CN327" s="445"/>
      <c r="CO327" s="445"/>
      <c r="CP327" s="446"/>
      <c r="CQ327" s="445"/>
      <c r="CR327" s="445"/>
      <c r="CS327" s="445"/>
      <c r="CT327" s="446"/>
      <c r="CX327" s="367">
        <f>+CX226</f>
        <v>0</v>
      </c>
      <c r="CY327" s="745"/>
      <c r="CZ327" s="445"/>
      <c r="DA327" s="445"/>
      <c r="DB327" s="445"/>
      <c r="DC327" s="445"/>
      <c r="DD327" s="445"/>
      <c r="DE327" s="445"/>
      <c r="DF327" s="445"/>
      <c r="DG327" s="445"/>
      <c r="DH327" s="445"/>
      <c r="DI327" s="445"/>
      <c r="DJ327" s="445"/>
      <c r="DK327" s="445"/>
      <c r="DL327" s="445"/>
      <c r="DM327" s="445"/>
      <c r="DN327" s="445"/>
      <c r="DO327" s="445"/>
      <c r="DP327" s="445"/>
      <c r="DQ327" s="445"/>
      <c r="DR327" s="445"/>
      <c r="DS327" s="445"/>
      <c r="DT327" s="445"/>
      <c r="DU327" s="445"/>
      <c r="DV327" s="445"/>
      <c r="DW327" s="446"/>
      <c r="DX327" s="445"/>
      <c r="DY327" s="445"/>
      <c r="DZ327" s="445"/>
      <c r="EA327" s="446"/>
      <c r="EE327" s="367">
        <f>+EE226</f>
        <v>0</v>
      </c>
      <c r="EF327" s="745"/>
      <c r="EG327" s="445"/>
      <c r="EH327" s="445"/>
      <c r="EI327" s="445"/>
      <c r="EJ327" s="445"/>
      <c r="EK327" s="445"/>
      <c r="EL327" s="445"/>
      <c r="EM327" s="445"/>
      <c r="EN327" s="445"/>
      <c r="EO327" s="445"/>
      <c r="EP327" s="445"/>
      <c r="EQ327" s="445"/>
      <c r="ER327" s="445"/>
      <c r="ES327" s="445"/>
      <c r="ET327" s="445"/>
      <c r="EU327" s="445"/>
      <c r="EV327" s="445"/>
      <c r="EW327" s="445"/>
      <c r="EX327" s="445"/>
      <c r="EY327" s="445"/>
      <c r="EZ327" s="445"/>
      <c r="FA327" s="445"/>
      <c r="FB327" s="445"/>
      <c r="FC327" s="445"/>
      <c r="FD327" s="446"/>
      <c r="FE327" s="445"/>
      <c r="FF327" s="445"/>
      <c r="FG327" s="445"/>
      <c r="FH327" s="446"/>
      <c r="FL327" s="367">
        <f>+FL226</f>
        <v>0</v>
      </c>
      <c r="FM327" s="745"/>
      <c r="FN327" s="445"/>
      <c r="FO327" s="445"/>
      <c r="FP327" s="445"/>
      <c r="FQ327" s="445"/>
      <c r="FR327" s="445"/>
      <c r="FS327" s="445"/>
      <c r="FT327" s="445"/>
      <c r="FU327" s="445"/>
      <c r="FV327" s="445"/>
      <c r="FW327" s="445"/>
      <c r="FX327" s="445"/>
      <c r="FY327" s="445"/>
      <c r="FZ327" s="445"/>
      <c r="GA327" s="445"/>
      <c r="GB327" s="445"/>
      <c r="GC327" s="445"/>
      <c r="GD327" s="445"/>
      <c r="GE327" s="445"/>
      <c r="GF327" s="445"/>
      <c r="GG327" s="445"/>
      <c r="GH327" s="445"/>
      <c r="GI327" s="445"/>
      <c r="GJ327" s="445"/>
      <c r="GK327" s="446"/>
      <c r="GL327" s="445"/>
      <c r="GM327" s="445"/>
      <c r="GN327" s="445"/>
      <c r="GO327" s="446"/>
      <c r="GS327" s="367"/>
      <c r="GT327" s="745"/>
      <c r="GU327" s="445"/>
      <c r="GV327" s="445"/>
      <c r="GW327" s="445"/>
      <c r="GX327" s="445"/>
      <c r="GY327" s="445"/>
      <c r="GZ327" s="445"/>
      <c r="HA327" s="445"/>
      <c r="HB327" s="445"/>
      <c r="HC327" s="445"/>
      <c r="HD327" s="445"/>
      <c r="HE327" s="445"/>
      <c r="HF327" s="445"/>
      <c r="HG327" s="445"/>
      <c r="HH327" s="445"/>
      <c r="HI327" s="445"/>
      <c r="HJ327" s="445"/>
      <c r="HK327" s="445"/>
      <c r="HL327" s="445"/>
      <c r="HM327" s="445"/>
      <c r="HN327" s="445"/>
      <c r="HO327" s="445"/>
      <c r="HP327" s="445"/>
      <c r="HQ327" s="445"/>
      <c r="HR327" s="446"/>
      <c r="HS327" s="445"/>
      <c r="HT327" s="445"/>
      <c r="HU327" s="445"/>
      <c r="HV327" s="446"/>
      <c r="HZ327" s="367">
        <f>HZ311</f>
        <v>-264211784</v>
      </c>
      <c r="IA327" s="367">
        <f t="shared" ref="IA327:KK327" si="1769">IA311</f>
        <v>-261283799</v>
      </c>
      <c r="IB327" s="367">
        <f t="shared" si="1769"/>
        <v>0</v>
      </c>
      <c r="IC327" s="367">
        <f t="shared" si="1769"/>
        <v>-261283799</v>
      </c>
      <c r="ID327" s="367">
        <f t="shared" si="1769"/>
        <v>0</v>
      </c>
      <c r="IE327" s="367">
        <f t="shared" si="1769"/>
        <v>-261283799</v>
      </c>
      <c r="IF327" s="367">
        <f t="shared" si="1769"/>
        <v>0</v>
      </c>
      <c r="IG327" s="367">
        <f t="shared" si="1769"/>
        <v>0</v>
      </c>
      <c r="IH327" s="367">
        <f t="shared" si="1769"/>
        <v>0</v>
      </c>
      <c r="II327" s="367">
        <f t="shared" si="1769"/>
        <v>-239427703</v>
      </c>
      <c r="IJ327" s="367">
        <f t="shared" si="1769"/>
        <v>0</v>
      </c>
      <c r="IK327" s="367">
        <f t="shared" si="1769"/>
        <v>0</v>
      </c>
      <c r="IL327" s="367">
        <f t="shared" si="1769"/>
        <v>0</v>
      </c>
      <c r="IM327" s="367">
        <f t="shared" si="1769"/>
        <v>0</v>
      </c>
      <c r="IN327" s="367">
        <f t="shared" si="1769"/>
        <v>-261283799</v>
      </c>
      <c r="IO327" s="367">
        <f t="shared" si="1769"/>
        <v>0</v>
      </c>
      <c r="IP327" s="367">
        <f t="shared" si="1769"/>
        <v>0</v>
      </c>
      <c r="IQ327" s="367">
        <f t="shared" si="1769"/>
        <v>0</v>
      </c>
      <c r="IR327" s="367">
        <f t="shared" si="1769"/>
        <v>0</v>
      </c>
      <c r="IS327" s="367">
        <f t="shared" si="1769"/>
        <v>0</v>
      </c>
      <c r="IT327" s="367">
        <f t="shared" si="1769"/>
        <v>0</v>
      </c>
      <c r="IU327" s="367">
        <f t="shared" si="1769"/>
        <v>0</v>
      </c>
      <c r="IV327" s="367">
        <f t="shared" si="1769"/>
        <v>0</v>
      </c>
      <c r="IW327" s="367">
        <f t="shared" si="1769"/>
        <v>0</v>
      </c>
      <c r="IX327" s="367">
        <f t="shared" si="1769"/>
        <v>0</v>
      </c>
      <c r="IY327" s="367">
        <f t="shared" si="1769"/>
        <v>0</v>
      </c>
      <c r="IZ327" s="748">
        <f t="shared" si="1769"/>
        <v>0</v>
      </c>
      <c r="JA327" s="747">
        <f t="shared" si="1769"/>
        <v>0</v>
      </c>
      <c r="JB327" s="747">
        <f t="shared" si="1769"/>
        <v>0</v>
      </c>
      <c r="JC327" s="747">
        <f t="shared" si="1769"/>
        <v>0</v>
      </c>
      <c r="JD327" s="747">
        <f t="shared" si="1769"/>
        <v>-261283799</v>
      </c>
      <c r="JE327" s="234"/>
      <c r="JF327" s="250"/>
      <c r="JG327" s="367">
        <f t="shared" si="1769"/>
        <v>-20747843</v>
      </c>
      <c r="JH327" s="367">
        <f t="shared" si="1769"/>
        <v>-22376432</v>
      </c>
      <c r="JI327" s="367">
        <f t="shared" si="1769"/>
        <v>0</v>
      </c>
      <c r="JJ327" s="367">
        <f t="shared" si="1769"/>
        <v>-20115212</v>
      </c>
      <c r="JK327" s="367">
        <f t="shared" si="1769"/>
        <v>0</v>
      </c>
      <c r="JL327" s="367">
        <f t="shared" si="1769"/>
        <v>-20115212</v>
      </c>
      <c r="JM327" s="367">
        <f t="shared" si="1769"/>
        <v>0</v>
      </c>
      <c r="JN327" s="367">
        <f t="shared" si="1769"/>
        <v>0</v>
      </c>
      <c r="JO327" s="367">
        <f t="shared" si="1769"/>
        <v>0</v>
      </c>
      <c r="JP327" s="367">
        <f t="shared" si="1769"/>
        <v>0</v>
      </c>
      <c r="JQ327" s="367">
        <f t="shared" si="1769"/>
        <v>0</v>
      </c>
      <c r="JR327" s="367">
        <f t="shared" si="1769"/>
        <v>0</v>
      </c>
      <c r="JS327" s="367">
        <f t="shared" si="1769"/>
        <v>0</v>
      </c>
      <c r="JT327" s="367">
        <f t="shared" si="1769"/>
        <v>0</v>
      </c>
      <c r="JU327" s="367">
        <f t="shared" si="1769"/>
        <v>0</v>
      </c>
      <c r="JV327" s="367">
        <f t="shared" si="1769"/>
        <v>0</v>
      </c>
      <c r="JW327" s="367">
        <f t="shared" si="1769"/>
        <v>0</v>
      </c>
      <c r="JX327" s="367">
        <f t="shared" si="1769"/>
        <v>0</v>
      </c>
      <c r="JY327" s="367">
        <f t="shared" si="1769"/>
        <v>0</v>
      </c>
      <c r="JZ327" s="367">
        <f t="shared" si="1769"/>
        <v>0</v>
      </c>
      <c r="KA327" s="367">
        <f t="shared" si="1769"/>
        <v>0</v>
      </c>
      <c r="KB327" s="367">
        <f t="shared" si="1769"/>
        <v>0</v>
      </c>
      <c r="KC327" s="367">
        <f t="shared" si="1769"/>
        <v>0</v>
      </c>
      <c r="KD327" s="367">
        <f t="shared" si="1769"/>
        <v>0</v>
      </c>
      <c r="KE327" s="367">
        <f t="shared" si="1769"/>
        <v>0</v>
      </c>
      <c r="KF327" s="367">
        <f t="shared" si="1769"/>
        <v>0</v>
      </c>
      <c r="KG327" s="367">
        <f t="shared" si="1769"/>
        <v>0</v>
      </c>
      <c r="KH327" s="367">
        <f t="shared" si="1769"/>
        <v>0</v>
      </c>
      <c r="KI327" s="367">
        <f t="shared" si="1769"/>
        <v>0</v>
      </c>
      <c r="KJ327" s="367">
        <f t="shared" si="1769"/>
        <v>0</v>
      </c>
      <c r="KK327" s="367">
        <f t="shared" si="1769"/>
        <v>-22376432</v>
      </c>
      <c r="KL327" s="367"/>
      <c r="KM327" s="367">
        <f t="shared" ref="KM327:MX327" si="1770">KM311</f>
        <v>0</v>
      </c>
      <c r="KN327" s="367">
        <f t="shared" si="1770"/>
        <v>-73807856</v>
      </c>
      <c r="KO327" s="367">
        <f t="shared" si="1770"/>
        <v>-75377820</v>
      </c>
      <c r="KP327" s="367">
        <f t="shared" si="1770"/>
        <v>0</v>
      </c>
      <c r="KQ327" s="367">
        <f t="shared" si="1770"/>
        <v>-73322871</v>
      </c>
      <c r="KR327" s="367">
        <f t="shared" si="1770"/>
        <v>0</v>
      </c>
      <c r="KS327" s="367">
        <f t="shared" si="1770"/>
        <v>-73805608</v>
      </c>
      <c r="KT327" s="367">
        <f t="shared" si="1770"/>
        <v>0</v>
      </c>
      <c r="KU327" s="367">
        <f t="shared" si="1770"/>
        <v>0</v>
      </c>
      <c r="KV327" s="367">
        <f t="shared" si="1770"/>
        <v>0</v>
      </c>
      <c r="KW327" s="367">
        <f t="shared" si="1770"/>
        <v>0</v>
      </c>
      <c r="KX327" s="367">
        <f t="shared" si="1770"/>
        <v>0</v>
      </c>
      <c r="KY327" s="367">
        <f t="shared" si="1770"/>
        <v>0</v>
      </c>
      <c r="KZ327" s="367">
        <f t="shared" si="1770"/>
        <v>0</v>
      </c>
      <c r="LA327" s="367">
        <f t="shared" si="1770"/>
        <v>0</v>
      </c>
      <c r="LB327" s="367">
        <f t="shared" si="1770"/>
        <v>0</v>
      </c>
      <c r="LC327" s="367">
        <f t="shared" si="1770"/>
        <v>0</v>
      </c>
      <c r="LD327" s="367">
        <f t="shared" si="1770"/>
        <v>0</v>
      </c>
      <c r="LE327" s="367">
        <f t="shared" si="1770"/>
        <v>0</v>
      </c>
      <c r="LF327" s="367">
        <f t="shared" si="1770"/>
        <v>0</v>
      </c>
      <c r="LG327" s="367">
        <f t="shared" si="1770"/>
        <v>0</v>
      </c>
      <c r="LH327" s="367">
        <f t="shared" si="1770"/>
        <v>0</v>
      </c>
      <c r="LI327" s="367">
        <f t="shared" si="1770"/>
        <v>0</v>
      </c>
      <c r="LJ327" s="367">
        <f t="shared" si="1770"/>
        <v>0</v>
      </c>
      <c r="LK327" s="367">
        <f t="shared" si="1770"/>
        <v>0</v>
      </c>
      <c r="LL327" s="367">
        <f t="shared" si="1770"/>
        <v>0</v>
      </c>
      <c r="LM327" s="367">
        <f t="shared" si="1770"/>
        <v>0</v>
      </c>
      <c r="LN327" s="367">
        <f t="shared" si="1770"/>
        <v>0</v>
      </c>
      <c r="LO327" s="367">
        <f t="shared" si="1770"/>
        <v>0</v>
      </c>
      <c r="LP327" s="367">
        <f t="shared" si="1770"/>
        <v>0</v>
      </c>
      <c r="LQ327" s="367">
        <f t="shared" si="1770"/>
        <v>0</v>
      </c>
      <c r="LR327" s="367">
        <f t="shared" si="1770"/>
        <v>-75377820</v>
      </c>
      <c r="LS327" s="367">
        <f t="shared" si="1770"/>
        <v>0</v>
      </c>
      <c r="LT327" s="367">
        <f t="shared" si="1770"/>
        <v>0</v>
      </c>
      <c r="LU327" s="367">
        <f t="shared" si="1770"/>
        <v>-154586844</v>
      </c>
      <c r="LV327" s="367">
        <f t="shared" si="1770"/>
        <v>-162970924</v>
      </c>
      <c r="LW327" s="367">
        <f t="shared" si="1770"/>
        <v>0</v>
      </c>
      <c r="LX327" s="367">
        <f t="shared" si="1770"/>
        <v>-154392084</v>
      </c>
      <c r="LY327" s="367">
        <f t="shared" si="1770"/>
        <v>0</v>
      </c>
      <c r="LZ327" s="367">
        <f t="shared" si="1770"/>
        <v>-154392084</v>
      </c>
      <c r="MA327" s="367">
        <f t="shared" si="1770"/>
        <v>0</v>
      </c>
      <c r="MB327" s="367">
        <f t="shared" si="1770"/>
        <v>0</v>
      </c>
      <c r="MC327" s="367">
        <f t="shared" si="1770"/>
        <v>0</v>
      </c>
      <c r="MD327" s="367">
        <f t="shared" si="1770"/>
        <v>0</v>
      </c>
      <c r="ME327" s="367">
        <f t="shared" si="1770"/>
        <v>0</v>
      </c>
      <c r="MF327" s="367">
        <f t="shared" si="1770"/>
        <v>0</v>
      </c>
      <c r="MG327" s="367">
        <f t="shared" si="1770"/>
        <v>0</v>
      </c>
      <c r="MH327" s="367">
        <f t="shared" si="1770"/>
        <v>0</v>
      </c>
      <c r="MI327" s="367">
        <f t="shared" si="1770"/>
        <v>0</v>
      </c>
      <c r="MJ327" s="367">
        <f t="shared" si="1770"/>
        <v>0</v>
      </c>
      <c r="MK327" s="367">
        <f t="shared" si="1770"/>
        <v>0</v>
      </c>
      <c r="ML327" s="367">
        <f t="shared" si="1770"/>
        <v>0</v>
      </c>
      <c r="MM327" s="367">
        <f t="shared" si="1770"/>
        <v>0</v>
      </c>
      <c r="MN327" s="367">
        <f t="shared" si="1770"/>
        <v>0</v>
      </c>
      <c r="MO327" s="367">
        <f t="shared" si="1770"/>
        <v>0</v>
      </c>
      <c r="MP327" s="367">
        <f t="shared" si="1770"/>
        <v>0</v>
      </c>
      <c r="MQ327" s="367">
        <f t="shared" si="1770"/>
        <v>0</v>
      </c>
      <c r="MR327" s="367">
        <f t="shared" si="1770"/>
        <v>0</v>
      </c>
      <c r="MS327" s="367">
        <f t="shared" si="1770"/>
        <v>0</v>
      </c>
      <c r="MT327" s="367">
        <f t="shared" si="1770"/>
        <v>0</v>
      </c>
      <c r="MU327" s="367">
        <f t="shared" si="1770"/>
        <v>0</v>
      </c>
      <c r="MV327" s="367">
        <f t="shared" si="1770"/>
        <v>0</v>
      </c>
      <c r="MW327" s="367">
        <f t="shared" si="1770"/>
        <v>0</v>
      </c>
      <c r="MX327" s="367">
        <f t="shared" si="1770"/>
        <v>0</v>
      </c>
      <c r="MY327" s="367">
        <f t="shared" ref="MY327:PJ327" si="1771">MY311</f>
        <v>-162970924</v>
      </c>
      <c r="MZ327" s="367">
        <f t="shared" si="1771"/>
        <v>0</v>
      </c>
      <c r="NA327" s="367">
        <f t="shared" si="1771"/>
        <v>0</v>
      </c>
      <c r="NB327" s="367">
        <f t="shared" si="1771"/>
        <v>-157193298</v>
      </c>
      <c r="NC327" s="367">
        <f t="shared" si="1771"/>
        <v>0</v>
      </c>
      <c r="ND327" s="367">
        <f t="shared" si="1771"/>
        <v>0</v>
      </c>
      <c r="NE327" s="367">
        <f t="shared" si="1771"/>
        <v>-156764784</v>
      </c>
      <c r="NF327" s="367">
        <f t="shared" si="1771"/>
        <v>0</v>
      </c>
      <c r="NG327" s="367">
        <f t="shared" si="1771"/>
        <v>0</v>
      </c>
      <c r="NH327" s="367">
        <f t="shared" si="1771"/>
        <v>0</v>
      </c>
      <c r="NI327" s="367">
        <f t="shared" si="1771"/>
        <v>0</v>
      </c>
      <c r="NJ327" s="367">
        <f t="shared" si="1771"/>
        <v>0</v>
      </c>
      <c r="NK327" s="367">
        <f t="shared" si="1771"/>
        <v>0</v>
      </c>
      <c r="NL327" s="367">
        <f t="shared" si="1771"/>
        <v>0</v>
      </c>
      <c r="NM327" s="367">
        <f t="shared" si="1771"/>
        <v>0</v>
      </c>
      <c r="NN327" s="367">
        <f t="shared" si="1771"/>
        <v>0</v>
      </c>
      <c r="NO327" s="367">
        <f t="shared" si="1771"/>
        <v>0</v>
      </c>
      <c r="NP327" s="367">
        <f t="shared" si="1771"/>
        <v>0</v>
      </c>
      <c r="NQ327" s="367">
        <f t="shared" si="1771"/>
        <v>0</v>
      </c>
      <c r="NR327" s="367">
        <f t="shared" si="1771"/>
        <v>0</v>
      </c>
      <c r="NS327" s="367">
        <f t="shared" si="1771"/>
        <v>0</v>
      </c>
      <c r="NT327" s="367">
        <f t="shared" si="1771"/>
        <v>0</v>
      </c>
      <c r="NU327" s="367">
        <f t="shared" si="1771"/>
        <v>0</v>
      </c>
      <c r="NV327" s="367">
        <f t="shared" si="1771"/>
        <v>0</v>
      </c>
      <c r="NW327" s="367">
        <f t="shared" si="1771"/>
        <v>0</v>
      </c>
      <c r="NX327" s="367">
        <f t="shared" si="1771"/>
        <v>0</v>
      </c>
      <c r="NY327" s="367">
        <f t="shared" si="1771"/>
        <v>0</v>
      </c>
      <c r="NZ327" s="367">
        <f t="shared" si="1771"/>
        <v>0</v>
      </c>
      <c r="OA327" s="367">
        <f t="shared" si="1771"/>
        <v>0</v>
      </c>
      <c r="OB327" s="367">
        <f t="shared" si="1771"/>
        <v>0</v>
      </c>
      <c r="OC327" s="367">
        <f t="shared" si="1771"/>
        <v>0</v>
      </c>
      <c r="OD327" s="367">
        <f t="shared" si="1771"/>
        <v>0</v>
      </c>
      <c r="OE327" s="367">
        <f t="shared" si="1771"/>
        <v>0</v>
      </c>
      <c r="OF327" s="367">
        <f t="shared" si="1771"/>
        <v>-157193298</v>
      </c>
      <c r="OG327" s="367">
        <f t="shared" si="1771"/>
        <v>0</v>
      </c>
      <c r="OH327" s="367">
        <f t="shared" si="1771"/>
        <v>0</v>
      </c>
      <c r="OI327" s="367">
        <f t="shared" si="1771"/>
        <v>-210219767</v>
      </c>
      <c r="OJ327" s="367">
        <f t="shared" si="1771"/>
        <v>-219458679</v>
      </c>
      <c r="OK327" s="367">
        <f t="shared" si="1771"/>
        <v>0</v>
      </c>
      <c r="OL327" s="367">
        <f t="shared" si="1771"/>
        <v>-210211636</v>
      </c>
      <c r="OM327" s="367">
        <f t="shared" si="1771"/>
        <v>0</v>
      </c>
      <c r="ON327" s="367">
        <f t="shared" si="1771"/>
        <v>0</v>
      </c>
      <c r="OO327" s="367">
        <f t="shared" si="1771"/>
        <v>0</v>
      </c>
      <c r="OP327" s="367">
        <f t="shared" si="1771"/>
        <v>0</v>
      </c>
      <c r="OQ327" s="367">
        <f t="shared" si="1771"/>
        <v>0</v>
      </c>
      <c r="OR327" s="367">
        <f t="shared" si="1771"/>
        <v>0</v>
      </c>
      <c r="OS327" s="367">
        <f t="shared" si="1771"/>
        <v>0</v>
      </c>
      <c r="OT327" s="367">
        <f t="shared" si="1771"/>
        <v>0</v>
      </c>
      <c r="OU327" s="367">
        <f t="shared" si="1771"/>
        <v>0</v>
      </c>
      <c r="OV327" s="367">
        <f t="shared" si="1771"/>
        <v>0</v>
      </c>
      <c r="OW327" s="367">
        <f t="shared" si="1771"/>
        <v>0</v>
      </c>
      <c r="OX327" s="367">
        <f t="shared" si="1771"/>
        <v>0</v>
      </c>
      <c r="OY327" s="367">
        <f t="shared" si="1771"/>
        <v>0</v>
      </c>
      <c r="OZ327" s="367">
        <f t="shared" si="1771"/>
        <v>0</v>
      </c>
      <c r="PA327" s="367">
        <f t="shared" si="1771"/>
        <v>0</v>
      </c>
      <c r="PB327" s="367">
        <f t="shared" si="1771"/>
        <v>0</v>
      </c>
      <c r="PC327" s="367">
        <f t="shared" si="1771"/>
        <v>0</v>
      </c>
      <c r="PD327" s="367">
        <f t="shared" si="1771"/>
        <v>0</v>
      </c>
      <c r="PE327" s="367">
        <f t="shared" si="1771"/>
        <v>0</v>
      </c>
      <c r="PF327" s="367">
        <f t="shared" si="1771"/>
        <v>0</v>
      </c>
      <c r="PG327" s="367">
        <f t="shared" si="1771"/>
        <v>0</v>
      </c>
      <c r="PH327" s="367">
        <f t="shared" si="1771"/>
        <v>0</v>
      </c>
      <c r="PI327" s="367">
        <f t="shared" si="1771"/>
        <v>0</v>
      </c>
      <c r="PJ327" s="367">
        <f t="shared" si="1771"/>
        <v>0</v>
      </c>
      <c r="PK327" s="367">
        <f t="shared" ref="PK327:RC327" si="1772">PK311</f>
        <v>0</v>
      </c>
      <c r="PL327" s="367">
        <f t="shared" si="1772"/>
        <v>0</v>
      </c>
      <c r="PM327" s="367">
        <f t="shared" si="1772"/>
        <v>-210211636</v>
      </c>
      <c r="PN327" s="367">
        <f t="shared" si="1772"/>
        <v>0</v>
      </c>
      <c r="PO327" s="367">
        <f t="shared" si="1772"/>
        <v>0</v>
      </c>
      <c r="PP327" s="367">
        <f t="shared" si="1772"/>
        <v>-242639878</v>
      </c>
      <c r="PQ327" s="367">
        <f t="shared" si="1772"/>
        <v>0</v>
      </c>
      <c r="PR327" s="367">
        <f t="shared" si="1772"/>
        <v>0</v>
      </c>
      <c r="PS327" s="367">
        <f t="shared" si="1772"/>
        <v>0</v>
      </c>
      <c r="PT327" s="367">
        <f t="shared" si="1772"/>
        <v>0</v>
      </c>
      <c r="PU327" s="367">
        <f t="shared" si="1772"/>
        <v>0</v>
      </c>
      <c r="PV327" s="367">
        <f t="shared" si="1772"/>
        <v>0</v>
      </c>
      <c r="PW327" s="367">
        <f t="shared" si="1772"/>
        <v>0</v>
      </c>
      <c r="PX327" s="367">
        <f t="shared" si="1772"/>
        <v>0</v>
      </c>
      <c r="PY327" s="367">
        <f t="shared" si="1772"/>
        <v>0</v>
      </c>
      <c r="PZ327" s="367">
        <f t="shared" si="1772"/>
        <v>0</v>
      </c>
      <c r="QA327" s="367">
        <f t="shared" si="1772"/>
        <v>0</v>
      </c>
      <c r="QB327" s="367">
        <f t="shared" si="1772"/>
        <v>0</v>
      </c>
      <c r="QC327" s="367">
        <f t="shared" si="1772"/>
        <v>0</v>
      </c>
      <c r="QD327" s="367">
        <f t="shared" si="1772"/>
        <v>0</v>
      </c>
      <c r="QE327" s="367">
        <f t="shared" si="1772"/>
        <v>0</v>
      </c>
      <c r="QF327" s="367">
        <f t="shared" si="1772"/>
        <v>0</v>
      </c>
      <c r="QG327" s="367">
        <f t="shared" si="1772"/>
        <v>0</v>
      </c>
      <c r="QH327" s="367">
        <f t="shared" si="1772"/>
        <v>0</v>
      </c>
      <c r="QI327" s="367">
        <f t="shared" si="1772"/>
        <v>0</v>
      </c>
      <c r="QJ327" s="367">
        <f t="shared" si="1772"/>
        <v>0</v>
      </c>
      <c r="QK327" s="367">
        <f t="shared" si="1772"/>
        <v>0</v>
      </c>
      <c r="QL327" s="367">
        <f t="shared" si="1772"/>
        <v>0</v>
      </c>
      <c r="QM327" s="367">
        <f t="shared" si="1772"/>
        <v>0</v>
      </c>
      <c r="QN327" s="367">
        <f t="shared" si="1772"/>
        <v>0</v>
      </c>
      <c r="QO327" s="367">
        <f t="shared" si="1772"/>
        <v>0</v>
      </c>
      <c r="QP327" s="367">
        <f t="shared" si="1772"/>
        <v>0</v>
      </c>
      <c r="QQ327" s="367">
        <f t="shared" si="1772"/>
        <v>0</v>
      </c>
      <c r="QR327" s="367">
        <f t="shared" si="1772"/>
        <v>0</v>
      </c>
      <c r="QS327" s="367">
        <f t="shared" si="1772"/>
        <v>0</v>
      </c>
      <c r="QT327" s="367">
        <f t="shared" si="1772"/>
        <v>-242639878</v>
      </c>
      <c r="QU327" s="367">
        <f t="shared" si="1772"/>
        <v>0</v>
      </c>
      <c r="QV327" s="367">
        <f t="shared" si="1772"/>
        <v>0</v>
      </c>
      <c r="QW327" s="367">
        <f t="shared" si="1772"/>
        <v>0</v>
      </c>
      <c r="QX327" s="367">
        <f t="shared" si="1772"/>
        <v>0</v>
      </c>
      <c r="QY327" s="367">
        <f t="shared" si="1772"/>
        <v>0</v>
      </c>
      <c r="QZ327" s="367">
        <f t="shared" si="1772"/>
        <v>0</v>
      </c>
      <c r="RA327" s="367">
        <f t="shared" si="1772"/>
        <v>0</v>
      </c>
      <c r="RB327" s="367">
        <f t="shared" si="1772"/>
        <v>0</v>
      </c>
      <c r="RC327" s="367">
        <f t="shared" si="1772"/>
        <v>0</v>
      </c>
      <c r="RD327" s="445"/>
      <c r="RE327" s="445"/>
      <c r="RF327" s="445"/>
      <c r="RG327" s="445"/>
      <c r="RH327" s="445"/>
      <c r="RI327" s="445"/>
      <c r="RJ327" s="445"/>
      <c r="RK327" s="445"/>
      <c r="RL327" s="445"/>
      <c r="RM327" s="445"/>
      <c r="RN327" s="445"/>
      <c r="RO327" s="445"/>
      <c r="RP327" s="445"/>
      <c r="RQ327" s="445"/>
      <c r="RR327" s="445"/>
      <c r="RS327" s="445"/>
      <c r="RT327" s="445"/>
      <c r="RU327" s="445"/>
      <c r="RV327" s="446"/>
      <c r="RW327" s="445"/>
      <c r="RX327" s="445"/>
      <c r="RY327" s="445"/>
      <c r="RZ327" s="446"/>
    </row>
    <row r="328" spans="1:494" s="223" customFormat="1" ht="15" hidden="1" outlineLevel="1">
      <c r="A328" s="603">
        <f t="shared" si="1586"/>
        <v>316</v>
      </c>
      <c r="B328" s="341" t="s">
        <v>158</v>
      </c>
      <c r="C328" s="593">
        <f>+C326-C327</f>
        <v>0</v>
      </c>
      <c r="D328" s="749"/>
      <c r="E328" s="445"/>
      <c r="F328" s="445"/>
      <c r="G328" s="445"/>
      <c r="H328" s="445"/>
      <c r="I328" s="445"/>
      <c r="J328" s="445"/>
      <c r="K328" s="445"/>
      <c r="L328" s="445"/>
      <c r="M328" s="445"/>
      <c r="N328" s="445"/>
      <c r="O328" s="445"/>
      <c r="P328" s="445"/>
      <c r="Q328" s="445"/>
      <c r="R328" s="445"/>
      <c r="S328" s="445"/>
      <c r="T328" s="445"/>
      <c r="U328" s="445"/>
      <c r="V328" s="445"/>
      <c r="W328" s="445"/>
      <c r="X328" s="446"/>
      <c r="Y328" s="445"/>
      <c r="Z328" s="445"/>
      <c r="AA328" s="445"/>
      <c r="AB328" s="445"/>
      <c r="AC328" s="445"/>
      <c r="AD328" s="445"/>
      <c r="AE328" s="445"/>
      <c r="AF328" s="446"/>
      <c r="AJ328" s="593">
        <f>+AJ326-AJ327</f>
        <v>0</v>
      </c>
      <c r="AK328" s="749"/>
      <c r="AL328" s="445"/>
      <c r="AM328" s="445"/>
      <c r="AN328" s="445"/>
      <c r="AO328" s="445"/>
      <c r="AP328" s="445"/>
      <c r="AQ328" s="445"/>
      <c r="AR328" s="445"/>
      <c r="AS328" s="445"/>
      <c r="AT328" s="445"/>
      <c r="AU328" s="445"/>
      <c r="AV328" s="445"/>
      <c r="AW328" s="445"/>
      <c r="AX328" s="445"/>
      <c r="AY328" s="445"/>
      <c r="AZ328" s="445"/>
      <c r="BA328" s="445"/>
      <c r="BB328" s="445"/>
      <c r="BC328" s="445"/>
      <c r="BD328" s="445"/>
      <c r="BE328" s="445"/>
      <c r="BF328" s="445"/>
      <c r="BG328" s="445"/>
      <c r="BH328" s="445"/>
      <c r="BI328" s="446"/>
      <c r="BJ328" s="445"/>
      <c r="BK328" s="445"/>
      <c r="BL328" s="445"/>
      <c r="BM328" s="446"/>
      <c r="BQ328" s="593">
        <f>+BQ326-BQ327</f>
        <v>0</v>
      </c>
      <c r="BR328" s="749"/>
      <c r="BS328" s="445"/>
      <c r="BT328" s="445"/>
      <c r="BU328" s="445"/>
      <c r="BV328" s="445"/>
      <c r="BW328" s="445"/>
      <c r="BX328" s="445"/>
      <c r="BY328" s="445"/>
      <c r="BZ328" s="445"/>
      <c r="CA328" s="445"/>
      <c r="CB328" s="445"/>
      <c r="CC328" s="445"/>
      <c r="CD328" s="445"/>
      <c r="CE328" s="445"/>
      <c r="CF328" s="445"/>
      <c r="CG328" s="445"/>
      <c r="CH328" s="445"/>
      <c r="CI328" s="445"/>
      <c r="CJ328" s="445"/>
      <c r="CK328" s="445"/>
      <c r="CL328" s="445"/>
      <c r="CM328" s="445"/>
      <c r="CN328" s="445"/>
      <c r="CO328" s="445"/>
      <c r="CP328" s="446"/>
      <c r="CQ328" s="445"/>
      <c r="CR328" s="445"/>
      <c r="CS328" s="445"/>
      <c r="CT328" s="446"/>
      <c r="CX328" s="593">
        <f>+CX326-CX327</f>
        <v>0</v>
      </c>
      <c r="CY328" s="749"/>
      <c r="CZ328" s="445"/>
      <c r="DA328" s="445"/>
      <c r="DB328" s="445"/>
      <c r="DC328" s="445"/>
      <c r="DD328" s="445"/>
      <c r="DE328" s="445"/>
      <c r="DF328" s="445"/>
      <c r="DG328" s="445"/>
      <c r="DH328" s="445"/>
      <c r="DI328" s="445"/>
      <c r="DJ328" s="445"/>
      <c r="DK328" s="445"/>
      <c r="DL328" s="445"/>
      <c r="DM328" s="445"/>
      <c r="DN328" s="445"/>
      <c r="DO328" s="445"/>
      <c r="DP328" s="445"/>
      <c r="DQ328" s="445"/>
      <c r="DR328" s="445"/>
      <c r="DS328" s="445"/>
      <c r="DT328" s="445"/>
      <c r="DU328" s="445"/>
      <c r="DV328" s="445"/>
      <c r="DW328" s="446"/>
      <c r="DX328" s="445"/>
      <c r="DY328" s="445"/>
      <c r="DZ328" s="445"/>
      <c r="EA328" s="446"/>
      <c r="EE328" s="593">
        <f>+EE326-EE327</f>
        <v>0</v>
      </c>
      <c r="EF328" s="749"/>
      <c r="EG328" s="445"/>
      <c r="EH328" s="445"/>
      <c r="EI328" s="445"/>
      <c r="EJ328" s="445"/>
      <c r="EK328" s="445"/>
      <c r="EL328" s="445"/>
      <c r="EM328" s="445"/>
      <c r="EN328" s="445"/>
      <c r="EO328" s="445"/>
      <c r="EP328" s="445"/>
      <c r="EQ328" s="445"/>
      <c r="ER328" s="445"/>
      <c r="ES328" s="445"/>
      <c r="ET328" s="445"/>
      <c r="EU328" s="445"/>
      <c r="EV328" s="445"/>
      <c r="EW328" s="445"/>
      <c r="EX328" s="445"/>
      <c r="EY328" s="445"/>
      <c r="EZ328" s="445"/>
      <c r="FA328" s="445"/>
      <c r="FB328" s="445"/>
      <c r="FC328" s="445"/>
      <c r="FD328" s="446"/>
      <c r="FE328" s="445"/>
      <c r="FF328" s="445"/>
      <c r="FG328" s="445"/>
      <c r="FH328" s="446"/>
      <c r="FL328" s="593">
        <f>+FL326-FL327</f>
        <v>0</v>
      </c>
      <c r="FM328" s="749"/>
      <c r="FN328" s="445"/>
      <c r="FO328" s="445"/>
      <c r="FP328" s="445"/>
      <c r="FQ328" s="445"/>
      <c r="FR328" s="445"/>
      <c r="FS328" s="445"/>
      <c r="FT328" s="445"/>
      <c r="FU328" s="445"/>
      <c r="FV328" s="445"/>
      <c r="FW328" s="445"/>
      <c r="FX328" s="445"/>
      <c r="FY328" s="445"/>
      <c r="FZ328" s="445"/>
      <c r="GA328" s="445"/>
      <c r="GB328" s="445"/>
      <c r="GC328" s="445"/>
      <c r="GD328" s="445"/>
      <c r="GE328" s="445"/>
      <c r="GF328" s="445"/>
      <c r="GG328" s="445"/>
      <c r="GH328" s="445"/>
      <c r="GI328" s="445"/>
      <c r="GJ328" s="445"/>
      <c r="GK328" s="446"/>
      <c r="GL328" s="445"/>
      <c r="GM328" s="445"/>
      <c r="GN328" s="445"/>
      <c r="GO328" s="446"/>
      <c r="GS328" s="593"/>
      <c r="GT328" s="749"/>
      <c r="GU328" s="445"/>
      <c r="GV328" s="445"/>
      <c r="GW328" s="445"/>
      <c r="GX328" s="445"/>
      <c r="GY328" s="445"/>
      <c r="GZ328" s="445"/>
      <c r="HA328" s="445"/>
      <c r="HB328" s="445"/>
      <c r="HC328" s="445"/>
      <c r="HD328" s="445"/>
      <c r="HE328" s="445"/>
      <c r="HF328" s="445"/>
      <c r="HG328" s="445"/>
      <c r="HH328" s="445"/>
      <c r="HI328" s="445"/>
      <c r="HJ328" s="445"/>
      <c r="HK328" s="445"/>
      <c r="HL328" s="445"/>
      <c r="HM328" s="445"/>
      <c r="HN328" s="445"/>
      <c r="HO328" s="445"/>
      <c r="HP328" s="445"/>
      <c r="HQ328" s="445"/>
      <c r="HR328" s="446"/>
      <c r="HS328" s="445"/>
      <c r="HT328" s="445"/>
      <c r="HU328" s="445"/>
      <c r="HV328" s="446"/>
      <c r="HZ328" s="593">
        <f>HZ312</f>
        <v>75574699.597000003</v>
      </c>
      <c r="IA328" s="593">
        <f t="shared" ref="IA328:KK328" si="1773">IA312</f>
        <v>78502684.597000003</v>
      </c>
      <c r="IB328" s="593">
        <f t="shared" si="1773"/>
        <v>0</v>
      </c>
      <c r="IC328" s="593">
        <f t="shared" si="1773"/>
        <v>109673486.01700002</v>
      </c>
      <c r="ID328" s="593">
        <f t="shared" si="1773"/>
        <v>0</v>
      </c>
      <c r="IE328" s="593">
        <f t="shared" si="1773"/>
        <v>111336276.81699997</v>
      </c>
      <c r="IF328" s="593">
        <f t="shared" si="1773"/>
        <v>0</v>
      </c>
      <c r="IG328" s="593">
        <f t="shared" si="1773"/>
        <v>0</v>
      </c>
      <c r="IH328" s="593">
        <f t="shared" si="1773"/>
        <v>0</v>
      </c>
      <c r="II328" s="593">
        <f t="shared" si="1773"/>
        <v>1231617125.066</v>
      </c>
      <c r="IJ328" s="593">
        <f t="shared" si="1773"/>
        <v>0</v>
      </c>
      <c r="IK328" s="593">
        <f t="shared" si="1773"/>
        <v>0</v>
      </c>
      <c r="IL328" s="593">
        <f t="shared" si="1773"/>
        <v>0</v>
      </c>
      <c r="IM328" s="593">
        <f t="shared" si="1773"/>
        <v>0</v>
      </c>
      <c r="IN328" s="593">
        <f t="shared" si="1773"/>
        <v>110082559.06599998</v>
      </c>
      <c r="IO328" s="593">
        <f t="shared" si="1773"/>
        <v>0</v>
      </c>
      <c r="IP328" s="593">
        <f t="shared" si="1773"/>
        <v>0</v>
      </c>
      <c r="IQ328" s="593">
        <f t="shared" si="1773"/>
        <v>0</v>
      </c>
      <c r="IR328" s="593">
        <f t="shared" si="1773"/>
        <v>0</v>
      </c>
      <c r="IS328" s="593">
        <f t="shared" si="1773"/>
        <v>0</v>
      </c>
      <c r="IT328" s="593">
        <f t="shared" si="1773"/>
        <v>0</v>
      </c>
      <c r="IU328" s="593">
        <f t="shared" si="1773"/>
        <v>0</v>
      </c>
      <c r="IV328" s="593">
        <f t="shared" si="1773"/>
        <v>0</v>
      </c>
      <c r="IW328" s="593">
        <f t="shared" si="1773"/>
        <v>0</v>
      </c>
      <c r="IX328" s="593">
        <f t="shared" si="1773"/>
        <v>0</v>
      </c>
      <c r="IY328" s="593">
        <f t="shared" si="1773"/>
        <v>0</v>
      </c>
      <c r="IZ328" s="750">
        <f t="shared" si="1773"/>
        <v>0</v>
      </c>
      <c r="JA328" s="751">
        <f t="shared" si="1773"/>
        <v>0</v>
      </c>
      <c r="JB328" s="751">
        <f t="shared" si="1773"/>
        <v>0</v>
      </c>
      <c r="JC328" s="751">
        <f t="shared" si="1773"/>
        <v>0</v>
      </c>
      <c r="JD328" s="751">
        <f t="shared" si="1773"/>
        <v>110082559.06599998</v>
      </c>
      <c r="JE328" s="234"/>
      <c r="JF328" s="250"/>
      <c r="JG328" s="593">
        <f t="shared" si="1773"/>
        <v>184538740.18959999</v>
      </c>
      <c r="JH328" s="593">
        <f t="shared" si="1773"/>
        <v>182910151.18959999</v>
      </c>
      <c r="JI328" s="593">
        <f t="shared" si="1773"/>
        <v>0</v>
      </c>
      <c r="JJ328" s="593">
        <f t="shared" si="1773"/>
        <v>252364297.38999999</v>
      </c>
      <c r="JK328" s="593">
        <f t="shared" si="1773"/>
        <v>0</v>
      </c>
      <c r="JL328" s="593">
        <f t="shared" si="1773"/>
        <v>252364295.69050002</v>
      </c>
      <c r="JM328" s="593">
        <f t="shared" si="1773"/>
        <v>0</v>
      </c>
      <c r="JN328" s="593">
        <f t="shared" si="1773"/>
        <v>0</v>
      </c>
      <c r="JO328" s="593">
        <f t="shared" si="1773"/>
        <v>0</v>
      </c>
      <c r="JP328" s="593">
        <f t="shared" si="1773"/>
        <v>0</v>
      </c>
      <c r="JQ328" s="593">
        <f t="shared" si="1773"/>
        <v>0</v>
      </c>
      <c r="JR328" s="593">
        <f t="shared" si="1773"/>
        <v>0</v>
      </c>
      <c r="JS328" s="593">
        <f t="shared" si="1773"/>
        <v>0</v>
      </c>
      <c r="JT328" s="593">
        <f t="shared" si="1773"/>
        <v>0</v>
      </c>
      <c r="JU328" s="593">
        <f t="shared" si="1773"/>
        <v>0</v>
      </c>
      <c r="JV328" s="593">
        <f t="shared" si="1773"/>
        <v>0</v>
      </c>
      <c r="JW328" s="593">
        <f t="shared" si="1773"/>
        <v>0</v>
      </c>
      <c r="JX328" s="593">
        <f t="shared" si="1773"/>
        <v>0</v>
      </c>
      <c r="JY328" s="593">
        <f t="shared" si="1773"/>
        <v>0</v>
      </c>
      <c r="JZ328" s="593">
        <f t="shared" si="1773"/>
        <v>0</v>
      </c>
      <c r="KA328" s="593">
        <f t="shared" si="1773"/>
        <v>0</v>
      </c>
      <c r="KB328" s="593">
        <f t="shared" si="1773"/>
        <v>0</v>
      </c>
      <c r="KC328" s="593">
        <f t="shared" si="1773"/>
        <v>0</v>
      </c>
      <c r="KD328" s="593">
        <f t="shared" si="1773"/>
        <v>0</v>
      </c>
      <c r="KE328" s="593">
        <f t="shared" si="1773"/>
        <v>0</v>
      </c>
      <c r="KF328" s="593">
        <f t="shared" si="1773"/>
        <v>0</v>
      </c>
      <c r="KG328" s="593">
        <f t="shared" si="1773"/>
        <v>0</v>
      </c>
      <c r="KH328" s="593">
        <f t="shared" si="1773"/>
        <v>0</v>
      </c>
      <c r="KI328" s="593">
        <f t="shared" si="1773"/>
        <v>0</v>
      </c>
      <c r="KJ328" s="593">
        <f t="shared" si="1773"/>
        <v>0</v>
      </c>
      <c r="KK328" s="593">
        <f t="shared" si="1773"/>
        <v>250076552.61370003</v>
      </c>
      <c r="KL328" s="593"/>
      <c r="KM328" s="593">
        <f t="shared" ref="KM328:MX328" si="1774">KM312</f>
        <v>0</v>
      </c>
      <c r="KN328" s="593">
        <f t="shared" si="1774"/>
        <v>128412447.99175</v>
      </c>
      <c r="KO328" s="593">
        <f t="shared" si="1774"/>
        <v>-27485449.66725</v>
      </c>
      <c r="KP328" s="593">
        <f t="shared" si="1774"/>
        <v>0</v>
      </c>
      <c r="KQ328" s="593">
        <f t="shared" si="1774"/>
        <v>47261108.466749996</v>
      </c>
      <c r="KR328" s="593">
        <f t="shared" si="1774"/>
        <v>0</v>
      </c>
      <c r="KS328" s="593">
        <f t="shared" si="1774"/>
        <v>46778371.466749996</v>
      </c>
      <c r="KT328" s="593">
        <f t="shared" si="1774"/>
        <v>0</v>
      </c>
      <c r="KU328" s="593">
        <f t="shared" si="1774"/>
        <v>0</v>
      </c>
      <c r="KV328" s="593">
        <f t="shared" si="1774"/>
        <v>0</v>
      </c>
      <c r="KW328" s="593">
        <f t="shared" si="1774"/>
        <v>0</v>
      </c>
      <c r="KX328" s="593">
        <f t="shared" si="1774"/>
        <v>0</v>
      </c>
      <c r="KY328" s="593">
        <f t="shared" si="1774"/>
        <v>0</v>
      </c>
      <c r="KZ328" s="593">
        <f t="shared" si="1774"/>
        <v>0</v>
      </c>
      <c r="LA328" s="593">
        <f t="shared" si="1774"/>
        <v>0</v>
      </c>
      <c r="LB328" s="593">
        <f t="shared" si="1774"/>
        <v>0</v>
      </c>
      <c r="LC328" s="593">
        <f t="shared" si="1774"/>
        <v>0</v>
      </c>
      <c r="LD328" s="593">
        <f t="shared" si="1774"/>
        <v>0</v>
      </c>
      <c r="LE328" s="593">
        <f t="shared" si="1774"/>
        <v>0</v>
      </c>
      <c r="LF328" s="593">
        <f t="shared" si="1774"/>
        <v>0</v>
      </c>
      <c r="LG328" s="593">
        <f t="shared" si="1774"/>
        <v>0</v>
      </c>
      <c r="LH328" s="593">
        <f t="shared" si="1774"/>
        <v>0</v>
      </c>
      <c r="LI328" s="593">
        <f t="shared" si="1774"/>
        <v>0</v>
      </c>
      <c r="LJ328" s="593">
        <f t="shared" si="1774"/>
        <v>0</v>
      </c>
      <c r="LK328" s="593">
        <f t="shared" si="1774"/>
        <v>0</v>
      </c>
      <c r="LL328" s="593">
        <f t="shared" si="1774"/>
        <v>0</v>
      </c>
      <c r="LM328" s="593">
        <f t="shared" si="1774"/>
        <v>0</v>
      </c>
      <c r="LN328" s="593">
        <f t="shared" si="1774"/>
        <v>0</v>
      </c>
      <c r="LO328" s="593">
        <f t="shared" si="1774"/>
        <v>0</v>
      </c>
      <c r="LP328" s="593">
        <f t="shared" si="1774"/>
        <v>0</v>
      </c>
      <c r="LQ328" s="593">
        <f t="shared" si="1774"/>
        <v>0</v>
      </c>
      <c r="LR328" s="593">
        <f t="shared" si="1774"/>
        <v>45206159.466749996</v>
      </c>
      <c r="LS328" s="593">
        <f t="shared" si="1774"/>
        <v>0</v>
      </c>
      <c r="LT328" s="593">
        <f t="shared" si="1774"/>
        <v>0</v>
      </c>
      <c r="LU328" s="593">
        <f t="shared" si="1774"/>
        <v>231805404.45900005</v>
      </c>
      <c r="LV328" s="593">
        <f t="shared" si="1774"/>
        <v>222383084.45899999</v>
      </c>
      <c r="LW328" s="593">
        <f t="shared" si="1774"/>
        <v>0</v>
      </c>
      <c r="LX328" s="593">
        <f t="shared" si="1774"/>
        <v>415725586.69949996</v>
      </c>
      <c r="LY328" s="593">
        <f t="shared" si="1774"/>
        <v>0</v>
      </c>
      <c r="LZ328" s="593">
        <f t="shared" si="1774"/>
        <v>415725586.69949996</v>
      </c>
      <c r="MA328" s="593">
        <f t="shared" si="1774"/>
        <v>0</v>
      </c>
      <c r="MB328" s="593">
        <f t="shared" si="1774"/>
        <v>0</v>
      </c>
      <c r="MC328" s="593">
        <f t="shared" si="1774"/>
        <v>0</v>
      </c>
      <c r="MD328" s="593">
        <f t="shared" si="1774"/>
        <v>0</v>
      </c>
      <c r="ME328" s="593">
        <f t="shared" si="1774"/>
        <v>0</v>
      </c>
      <c r="MF328" s="593">
        <f t="shared" si="1774"/>
        <v>0</v>
      </c>
      <c r="MG328" s="593">
        <f t="shared" si="1774"/>
        <v>0</v>
      </c>
      <c r="MH328" s="593">
        <f t="shared" si="1774"/>
        <v>0</v>
      </c>
      <c r="MI328" s="593">
        <f t="shared" si="1774"/>
        <v>0</v>
      </c>
      <c r="MJ328" s="593">
        <f t="shared" si="1774"/>
        <v>0</v>
      </c>
      <c r="MK328" s="593">
        <f t="shared" si="1774"/>
        <v>0</v>
      </c>
      <c r="ML328" s="593">
        <f t="shared" si="1774"/>
        <v>0</v>
      </c>
      <c r="MM328" s="593">
        <f t="shared" si="1774"/>
        <v>0</v>
      </c>
      <c r="MN328" s="593">
        <f t="shared" si="1774"/>
        <v>0</v>
      </c>
      <c r="MO328" s="593">
        <f t="shared" si="1774"/>
        <v>0</v>
      </c>
      <c r="MP328" s="593">
        <f t="shared" si="1774"/>
        <v>0</v>
      </c>
      <c r="MQ328" s="593">
        <f t="shared" si="1774"/>
        <v>0</v>
      </c>
      <c r="MR328" s="593">
        <f t="shared" si="1774"/>
        <v>0</v>
      </c>
      <c r="MS328" s="593">
        <f t="shared" si="1774"/>
        <v>0</v>
      </c>
      <c r="MT328" s="593">
        <f t="shared" si="1774"/>
        <v>0</v>
      </c>
      <c r="MU328" s="593">
        <f t="shared" si="1774"/>
        <v>0</v>
      </c>
      <c r="MV328" s="593">
        <f t="shared" si="1774"/>
        <v>0</v>
      </c>
      <c r="MW328" s="593">
        <f t="shared" si="1774"/>
        <v>0</v>
      </c>
      <c r="MX328" s="593">
        <f t="shared" si="1774"/>
        <v>0</v>
      </c>
      <c r="MY328" s="593">
        <f t="shared" ref="MY328:PJ328" si="1775">MY312</f>
        <v>407146746.69949996</v>
      </c>
      <c r="MZ328" s="593">
        <f t="shared" si="1775"/>
        <v>0</v>
      </c>
      <c r="NA328" s="593">
        <f t="shared" si="1775"/>
        <v>0</v>
      </c>
      <c r="NB328" s="593">
        <f t="shared" si="1775"/>
        <v>1574079273.5039999</v>
      </c>
      <c r="NC328" s="593">
        <f t="shared" si="1775"/>
        <v>0</v>
      </c>
      <c r="ND328" s="593">
        <f t="shared" si="1775"/>
        <v>0</v>
      </c>
      <c r="NE328" s="593">
        <f t="shared" si="1775"/>
        <v>1665298046.994</v>
      </c>
      <c r="NF328" s="593">
        <f t="shared" si="1775"/>
        <v>0</v>
      </c>
      <c r="NG328" s="593">
        <f t="shared" si="1775"/>
        <v>0</v>
      </c>
      <c r="NH328" s="593">
        <f t="shared" si="1775"/>
        <v>0</v>
      </c>
      <c r="NI328" s="593">
        <f t="shared" si="1775"/>
        <v>0</v>
      </c>
      <c r="NJ328" s="593">
        <f t="shared" si="1775"/>
        <v>0</v>
      </c>
      <c r="NK328" s="593">
        <f t="shared" si="1775"/>
        <v>0</v>
      </c>
      <c r="NL328" s="593">
        <f t="shared" si="1775"/>
        <v>0</v>
      </c>
      <c r="NM328" s="593">
        <f t="shared" si="1775"/>
        <v>0</v>
      </c>
      <c r="NN328" s="593">
        <f t="shared" si="1775"/>
        <v>0</v>
      </c>
      <c r="NO328" s="593">
        <f t="shared" si="1775"/>
        <v>0</v>
      </c>
      <c r="NP328" s="593">
        <f t="shared" si="1775"/>
        <v>0</v>
      </c>
      <c r="NQ328" s="593">
        <f t="shared" si="1775"/>
        <v>0</v>
      </c>
      <c r="NR328" s="593">
        <f t="shared" si="1775"/>
        <v>0</v>
      </c>
      <c r="NS328" s="593">
        <f t="shared" si="1775"/>
        <v>0</v>
      </c>
      <c r="NT328" s="593">
        <f t="shared" si="1775"/>
        <v>0</v>
      </c>
      <c r="NU328" s="593">
        <f t="shared" si="1775"/>
        <v>0</v>
      </c>
      <c r="NV328" s="593">
        <f t="shared" si="1775"/>
        <v>0</v>
      </c>
      <c r="NW328" s="593">
        <f t="shared" si="1775"/>
        <v>0</v>
      </c>
      <c r="NX328" s="593">
        <f t="shared" si="1775"/>
        <v>0</v>
      </c>
      <c r="NY328" s="593">
        <f t="shared" si="1775"/>
        <v>0</v>
      </c>
      <c r="NZ328" s="593">
        <f t="shared" si="1775"/>
        <v>0</v>
      </c>
      <c r="OA328" s="593">
        <f t="shared" si="1775"/>
        <v>0</v>
      </c>
      <c r="OB328" s="593">
        <f t="shared" si="1775"/>
        <v>0</v>
      </c>
      <c r="OC328" s="593">
        <f t="shared" si="1775"/>
        <v>0</v>
      </c>
      <c r="OD328" s="593">
        <f t="shared" si="1775"/>
        <v>0</v>
      </c>
      <c r="OE328" s="593">
        <f t="shared" si="1775"/>
        <v>0</v>
      </c>
      <c r="OF328" s="593">
        <f t="shared" si="1775"/>
        <v>1664869532.994</v>
      </c>
      <c r="OG328" s="593">
        <f t="shared" si="1775"/>
        <v>0</v>
      </c>
      <c r="OH328" s="593">
        <f t="shared" si="1775"/>
        <v>0</v>
      </c>
      <c r="OI328" s="593">
        <f t="shared" si="1775"/>
        <v>2025947921.5240002</v>
      </c>
      <c r="OJ328" s="593">
        <f t="shared" si="1775"/>
        <v>2016709009.5240002</v>
      </c>
      <c r="OK328" s="593">
        <f t="shared" si="1775"/>
        <v>0</v>
      </c>
      <c r="OL328" s="593">
        <f t="shared" si="1775"/>
        <v>2358499800.7640004</v>
      </c>
      <c r="OM328" s="593">
        <f t="shared" si="1775"/>
        <v>0</v>
      </c>
      <c r="ON328" s="593">
        <f t="shared" si="1775"/>
        <v>0</v>
      </c>
      <c r="OO328" s="593">
        <f t="shared" si="1775"/>
        <v>0</v>
      </c>
      <c r="OP328" s="593">
        <f t="shared" si="1775"/>
        <v>0</v>
      </c>
      <c r="OQ328" s="593">
        <f t="shared" si="1775"/>
        <v>0</v>
      </c>
      <c r="OR328" s="593">
        <f t="shared" si="1775"/>
        <v>0</v>
      </c>
      <c r="OS328" s="593">
        <f t="shared" si="1775"/>
        <v>0</v>
      </c>
      <c r="OT328" s="593">
        <f t="shared" si="1775"/>
        <v>0</v>
      </c>
      <c r="OU328" s="593">
        <f t="shared" si="1775"/>
        <v>0</v>
      </c>
      <c r="OV328" s="593">
        <f t="shared" si="1775"/>
        <v>0</v>
      </c>
      <c r="OW328" s="593">
        <f t="shared" si="1775"/>
        <v>0</v>
      </c>
      <c r="OX328" s="593">
        <f t="shared" si="1775"/>
        <v>0</v>
      </c>
      <c r="OY328" s="593">
        <f t="shared" si="1775"/>
        <v>0</v>
      </c>
      <c r="OZ328" s="593">
        <f t="shared" si="1775"/>
        <v>0</v>
      </c>
      <c r="PA328" s="593">
        <f t="shared" si="1775"/>
        <v>0</v>
      </c>
      <c r="PB328" s="593">
        <f t="shared" si="1775"/>
        <v>0</v>
      </c>
      <c r="PC328" s="593">
        <f t="shared" si="1775"/>
        <v>0</v>
      </c>
      <c r="PD328" s="593">
        <f t="shared" si="1775"/>
        <v>0</v>
      </c>
      <c r="PE328" s="593">
        <f t="shared" si="1775"/>
        <v>0</v>
      </c>
      <c r="PF328" s="593">
        <f t="shared" si="1775"/>
        <v>0</v>
      </c>
      <c r="PG328" s="593">
        <f t="shared" si="1775"/>
        <v>0</v>
      </c>
      <c r="PH328" s="593">
        <f t="shared" si="1775"/>
        <v>0</v>
      </c>
      <c r="PI328" s="593">
        <f t="shared" si="1775"/>
        <v>0</v>
      </c>
      <c r="PJ328" s="593">
        <f t="shared" si="1775"/>
        <v>0</v>
      </c>
      <c r="PK328" s="593">
        <f t="shared" ref="PK328:RC328" si="1776">PK312</f>
        <v>0</v>
      </c>
      <c r="PL328" s="593">
        <f t="shared" si="1776"/>
        <v>0</v>
      </c>
      <c r="PM328" s="593">
        <f t="shared" si="1776"/>
        <v>2358499800.7640004</v>
      </c>
      <c r="PN328" s="593">
        <f t="shared" si="1776"/>
        <v>0</v>
      </c>
      <c r="PO328" s="593">
        <f t="shared" si="1776"/>
        <v>0</v>
      </c>
      <c r="PP328" s="593">
        <f t="shared" si="1776"/>
        <v>2498514715.0669999</v>
      </c>
      <c r="PQ328" s="593">
        <f t="shared" si="1776"/>
        <v>0</v>
      </c>
      <c r="PR328" s="593">
        <f t="shared" si="1776"/>
        <v>0</v>
      </c>
      <c r="PS328" s="593">
        <f t="shared" si="1776"/>
        <v>0</v>
      </c>
      <c r="PT328" s="593">
        <f t="shared" si="1776"/>
        <v>0</v>
      </c>
      <c r="PU328" s="593">
        <f t="shared" si="1776"/>
        <v>0</v>
      </c>
      <c r="PV328" s="593">
        <f t="shared" si="1776"/>
        <v>0</v>
      </c>
      <c r="PW328" s="593">
        <f t="shared" si="1776"/>
        <v>0</v>
      </c>
      <c r="PX328" s="593">
        <f t="shared" si="1776"/>
        <v>0</v>
      </c>
      <c r="PY328" s="593">
        <f t="shared" si="1776"/>
        <v>0</v>
      </c>
      <c r="PZ328" s="593">
        <f t="shared" si="1776"/>
        <v>0</v>
      </c>
      <c r="QA328" s="593">
        <f t="shared" si="1776"/>
        <v>0</v>
      </c>
      <c r="QB328" s="593">
        <f t="shared" si="1776"/>
        <v>0</v>
      </c>
      <c r="QC328" s="593">
        <f t="shared" si="1776"/>
        <v>0</v>
      </c>
      <c r="QD328" s="593">
        <f t="shared" si="1776"/>
        <v>0</v>
      </c>
      <c r="QE328" s="593">
        <f t="shared" si="1776"/>
        <v>0</v>
      </c>
      <c r="QF328" s="593">
        <f t="shared" si="1776"/>
        <v>0</v>
      </c>
      <c r="QG328" s="593">
        <f t="shared" si="1776"/>
        <v>0</v>
      </c>
      <c r="QH328" s="593">
        <f t="shared" si="1776"/>
        <v>0</v>
      </c>
      <c r="QI328" s="593">
        <f t="shared" si="1776"/>
        <v>0</v>
      </c>
      <c r="QJ328" s="593">
        <f t="shared" si="1776"/>
        <v>0</v>
      </c>
      <c r="QK328" s="593">
        <f t="shared" si="1776"/>
        <v>0</v>
      </c>
      <c r="QL328" s="593">
        <f t="shared" si="1776"/>
        <v>0</v>
      </c>
      <c r="QM328" s="593">
        <f t="shared" si="1776"/>
        <v>0</v>
      </c>
      <c r="QN328" s="593">
        <f t="shared" si="1776"/>
        <v>0</v>
      </c>
      <c r="QO328" s="593">
        <f t="shared" si="1776"/>
        <v>0</v>
      </c>
      <c r="QP328" s="593">
        <f t="shared" si="1776"/>
        <v>0</v>
      </c>
      <c r="QQ328" s="593">
        <f t="shared" si="1776"/>
        <v>0</v>
      </c>
      <c r="QR328" s="593">
        <f t="shared" si="1776"/>
        <v>0</v>
      </c>
      <c r="QS328" s="593">
        <f t="shared" si="1776"/>
        <v>0</v>
      </c>
      <c r="QT328" s="593">
        <f t="shared" si="1776"/>
        <v>2498514715.0669999</v>
      </c>
      <c r="QU328" s="593">
        <f t="shared" si="1776"/>
        <v>0</v>
      </c>
      <c r="QV328" s="593">
        <f t="shared" si="1776"/>
        <v>0</v>
      </c>
      <c r="QW328" s="593">
        <f t="shared" si="1776"/>
        <v>0</v>
      </c>
      <c r="QX328" s="593">
        <f t="shared" si="1776"/>
        <v>0</v>
      </c>
      <c r="QY328" s="593">
        <f t="shared" si="1776"/>
        <v>0</v>
      </c>
      <c r="QZ328" s="593">
        <f t="shared" si="1776"/>
        <v>0</v>
      </c>
      <c r="RA328" s="593">
        <f t="shared" si="1776"/>
        <v>0</v>
      </c>
      <c r="RB328" s="593">
        <f t="shared" si="1776"/>
        <v>0</v>
      </c>
      <c r="RC328" s="593">
        <f t="shared" si="1776"/>
        <v>0</v>
      </c>
      <c r="RD328" s="445"/>
      <c r="RE328" s="445"/>
      <c r="RF328" s="445"/>
      <c r="RG328" s="445"/>
      <c r="RH328" s="445"/>
      <c r="RI328" s="445"/>
      <c r="RJ328" s="445"/>
      <c r="RK328" s="445"/>
      <c r="RL328" s="445"/>
      <c r="RM328" s="445"/>
      <c r="RN328" s="445"/>
      <c r="RO328" s="445"/>
      <c r="RP328" s="445"/>
      <c r="RQ328" s="445"/>
      <c r="RR328" s="445"/>
      <c r="RS328" s="445"/>
      <c r="RT328" s="445"/>
      <c r="RU328" s="445"/>
      <c r="RV328" s="446"/>
      <c r="RW328" s="445"/>
      <c r="RX328" s="445"/>
      <c r="RY328" s="445"/>
      <c r="RZ328" s="446"/>
    </row>
    <row r="329" spans="1:494" s="223" customFormat="1" hidden="1" outlineLevel="1">
      <c r="A329" s="603">
        <f t="shared" si="1586"/>
        <v>317</v>
      </c>
      <c r="B329" s="428" t="s">
        <v>159</v>
      </c>
      <c r="C329" s="367">
        <f>+C217</f>
        <v>0</v>
      </c>
      <c r="D329" s="745"/>
      <c r="E329" s="445"/>
      <c r="F329" s="445"/>
      <c r="G329" s="445"/>
      <c r="H329" s="445"/>
      <c r="I329" s="445"/>
      <c r="J329" s="445"/>
      <c r="K329" s="445"/>
      <c r="L329" s="445"/>
      <c r="M329" s="445"/>
      <c r="N329" s="445"/>
      <c r="O329" s="445"/>
      <c r="P329" s="445"/>
      <c r="Q329" s="445"/>
      <c r="R329" s="445"/>
      <c r="S329" s="445"/>
      <c r="T329" s="445"/>
      <c r="U329" s="445"/>
      <c r="V329" s="445"/>
      <c r="W329" s="445"/>
      <c r="X329" s="446"/>
      <c r="Y329" s="445"/>
      <c r="Z329" s="445"/>
      <c r="AA329" s="445"/>
      <c r="AB329" s="445"/>
      <c r="AC329" s="445"/>
      <c r="AD329" s="445"/>
      <c r="AE329" s="445"/>
      <c r="AF329" s="446"/>
      <c r="AJ329" s="367">
        <f>+AJ217</f>
        <v>0</v>
      </c>
      <c r="AK329" s="745"/>
      <c r="AL329" s="445"/>
      <c r="AM329" s="445"/>
      <c r="AN329" s="445"/>
      <c r="AO329" s="445"/>
      <c r="AP329" s="445"/>
      <c r="AQ329" s="445"/>
      <c r="AR329" s="445"/>
      <c r="AS329" s="445"/>
      <c r="AT329" s="445"/>
      <c r="AU329" s="445"/>
      <c r="AV329" s="445"/>
      <c r="AW329" s="445"/>
      <c r="AX329" s="445"/>
      <c r="AY329" s="445"/>
      <c r="AZ329" s="445"/>
      <c r="BA329" s="445"/>
      <c r="BB329" s="445"/>
      <c r="BC329" s="445"/>
      <c r="BD329" s="445"/>
      <c r="BE329" s="445"/>
      <c r="BF329" s="445"/>
      <c r="BG329" s="445"/>
      <c r="BH329" s="445"/>
      <c r="BI329" s="446"/>
      <c r="BJ329" s="445"/>
      <c r="BK329" s="445"/>
      <c r="BL329" s="445"/>
      <c r="BM329" s="446"/>
      <c r="BQ329" s="367">
        <f>+BQ217</f>
        <v>0</v>
      </c>
      <c r="BR329" s="745"/>
      <c r="BS329" s="445"/>
      <c r="BT329" s="445"/>
      <c r="BU329" s="445"/>
      <c r="BV329" s="445"/>
      <c r="BW329" s="445"/>
      <c r="BX329" s="445"/>
      <c r="BY329" s="445"/>
      <c r="BZ329" s="445"/>
      <c r="CA329" s="445"/>
      <c r="CB329" s="445"/>
      <c r="CC329" s="445"/>
      <c r="CD329" s="445"/>
      <c r="CE329" s="445"/>
      <c r="CF329" s="445"/>
      <c r="CG329" s="445"/>
      <c r="CH329" s="445"/>
      <c r="CI329" s="445"/>
      <c r="CJ329" s="445"/>
      <c r="CK329" s="445"/>
      <c r="CL329" s="445"/>
      <c r="CM329" s="445"/>
      <c r="CN329" s="445"/>
      <c r="CO329" s="445"/>
      <c r="CP329" s="446"/>
      <c r="CQ329" s="445"/>
      <c r="CR329" s="445"/>
      <c r="CS329" s="445"/>
      <c r="CT329" s="446"/>
      <c r="CX329" s="367">
        <f>+CX217</f>
        <v>0</v>
      </c>
      <c r="CY329" s="745"/>
      <c r="CZ329" s="445"/>
      <c r="DA329" s="445"/>
      <c r="DB329" s="445"/>
      <c r="DC329" s="445"/>
      <c r="DD329" s="445"/>
      <c r="DE329" s="445"/>
      <c r="DF329" s="445"/>
      <c r="DG329" s="445"/>
      <c r="DH329" s="445"/>
      <c r="DI329" s="445"/>
      <c r="DJ329" s="445"/>
      <c r="DK329" s="445"/>
      <c r="DL329" s="445"/>
      <c r="DM329" s="445"/>
      <c r="DN329" s="445"/>
      <c r="DO329" s="445"/>
      <c r="DP329" s="445"/>
      <c r="DQ329" s="445"/>
      <c r="DR329" s="445"/>
      <c r="DS329" s="445"/>
      <c r="DT329" s="445"/>
      <c r="DU329" s="445"/>
      <c r="DV329" s="445"/>
      <c r="DW329" s="446"/>
      <c r="DX329" s="445"/>
      <c r="DY329" s="445"/>
      <c r="DZ329" s="445"/>
      <c r="EA329" s="446"/>
      <c r="EE329" s="367">
        <f>+EE217</f>
        <v>0</v>
      </c>
      <c r="EF329" s="745"/>
      <c r="EG329" s="445"/>
      <c r="EH329" s="445"/>
      <c r="EI329" s="445"/>
      <c r="EJ329" s="445"/>
      <c r="EK329" s="445"/>
      <c r="EL329" s="445"/>
      <c r="EM329" s="445"/>
      <c r="EN329" s="445"/>
      <c r="EO329" s="445"/>
      <c r="EP329" s="445"/>
      <c r="EQ329" s="445"/>
      <c r="ER329" s="445"/>
      <c r="ES329" s="445"/>
      <c r="ET329" s="445"/>
      <c r="EU329" s="445"/>
      <c r="EV329" s="445"/>
      <c r="EW329" s="445"/>
      <c r="EX329" s="445"/>
      <c r="EY329" s="445"/>
      <c r="EZ329" s="445"/>
      <c r="FA329" s="445"/>
      <c r="FB329" s="445"/>
      <c r="FC329" s="445"/>
      <c r="FD329" s="446"/>
      <c r="FE329" s="445"/>
      <c r="FF329" s="445"/>
      <c r="FG329" s="445"/>
      <c r="FH329" s="446"/>
      <c r="FL329" s="367">
        <f>+FL217</f>
        <v>0</v>
      </c>
      <c r="FM329" s="745"/>
      <c r="FN329" s="445"/>
      <c r="FO329" s="445"/>
      <c r="FP329" s="445"/>
      <c r="FQ329" s="445"/>
      <c r="FR329" s="445"/>
      <c r="FS329" s="445"/>
      <c r="FT329" s="445"/>
      <c r="FU329" s="445"/>
      <c r="FV329" s="445"/>
      <c r="FW329" s="445"/>
      <c r="FX329" s="445"/>
      <c r="FY329" s="445"/>
      <c r="FZ329" s="445"/>
      <c r="GA329" s="445"/>
      <c r="GB329" s="445"/>
      <c r="GC329" s="445"/>
      <c r="GD329" s="445"/>
      <c r="GE329" s="445"/>
      <c r="GF329" s="445"/>
      <c r="GG329" s="445"/>
      <c r="GH329" s="445"/>
      <c r="GI329" s="445"/>
      <c r="GJ329" s="445"/>
      <c r="GK329" s="446"/>
      <c r="GL329" s="445"/>
      <c r="GM329" s="445"/>
      <c r="GN329" s="445"/>
      <c r="GO329" s="446"/>
      <c r="GS329" s="367"/>
      <c r="GT329" s="745"/>
      <c r="GU329" s="445"/>
      <c r="GV329" s="445"/>
      <c r="GW329" s="445"/>
      <c r="GX329" s="445"/>
      <c r="GY329" s="445"/>
      <c r="GZ329" s="445"/>
      <c r="HA329" s="445"/>
      <c r="HB329" s="445"/>
      <c r="HC329" s="445"/>
      <c r="HD329" s="445"/>
      <c r="HE329" s="445"/>
      <c r="HF329" s="445"/>
      <c r="HG329" s="445"/>
      <c r="HH329" s="445"/>
      <c r="HI329" s="445"/>
      <c r="HJ329" s="445"/>
      <c r="HK329" s="445"/>
      <c r="HL329" s="445"/>
      <c r="HM329" s="445"/>
      <c r="HN329" s="445"/>
      <c r="HO329" s="445"/>
      <c r="HP329" s="445"/>
      <c r="HQ329" s="445"/>
      <c r="HR329" s="446"/>
      <c r="HS329" s="445"/>
      <c r="HT329" s="445"/>
      <c r="HU329" s="445"/>
      <c r="HV329" s="446"/>
      <c r="HZ329" s="367">
        <f>HZ313</f>
        <v>-93000000</v>
      </c>
      <c r="IA329" s="367">
        <f t="shared" ref="IA329:KK329" si="1777">IA313</f>
        <v>-93000000</v>
      </c>
      <c r="IB329" s="367">
        <f t="shared" si="1777"/>
        <v>0</v>
      </c>
      <c r="IC329" s="367">
        <f t="shared" si="1777"/>
        <v>-93000000</v>
      </c>
      <c r="ID329" s="367">
        <f t="shared" si="1777"/>
        <v>0</v>
      </c>
      <c r="IE329" s="367">
        <f t="shared" si="1777"/>
        <v>-93000000</v>
      </c>
      <c r="IF329" s="367">
        <f t="shared" si="1777"/>
        <v>0</v>
      </c>
      <c r="IG329" s="367">
        <f t="shared" si="1777"/>
        <v>0</v>
      </c>
      <c r="IH329" s="367">
        <f t="shared" si="1777"/>
        <v>0</v>
      </c>
      <c r="II329" s="367">
        <f t="shared" si="1777"/>
        <v>-93000000</v>
      </c>
      <c r="IJ329" s="367">
        <f t="shared" si="1777"/>
        <v>0</v>
      </c>
      <c r="IK329" s="367">
        <f t="shared" si="1777"/>
        <v>0</v>
      </c>
      <c r="IL329" s="367">
        <f t="shared" si="1777"/>
        <v>0</v>
      </c>
      <c r="IM329" s="367">
        <f t="shared" si="1777"/>
        <v>0</v>
      </c>
      <c r="IN329" s="367">
        <f t="shared" si="1777"/>
        <v>-93000000</v>
      </c>
      <c r="IO329" s="367">
        <f t="shared" si="1777"/>
        <v>0</v>
      </c>
      <c r="IP329" s="367">
        <f t="shared" si="1777"/>
        <v>0</v>
      </c>
      <c r="IQ329" s="367">
        <f t="shared" si="1777"/>
        <v>0</v>
      </c>
      <c r="IR329" s="367">
        <f t="shared" si="1777"/>
        <v>0</v>
      </c>
      <c r="IS329" s="367">
        <f t="shared" si="1777"/>
        <v>0</v>
      </c>
      <c r="IT329" s="367">
        <f t="shared" si="1777"/>
        <v>0</v>
      </c>
      <c r="IU329" s="367">
        <f t="shared" si="1777"/>
        <v>0</v>
      </c>
      <c r="IV329" s="367">
        <f t="shared" si="1777"/>
        <v>0</v>
      </c>
      <c r="IW329" s="367">
        <f t="shared" si="1777"/>
        <v>0</v>
      </c>
      <c r="IX329" s="367">
        <f t="shared" si="1777"/>
        <v>0</v>
      </c>
      <c r="IY329" s="367">
        <f t="shared" si="1777"/>
        <v>0</v>
      </c>
      <c r="IZ329" s="748">
        <f t="shared" si="1777"/>
        <v>0</v>
      </c>
      <c r="JA329" s="747">
        <f t="shared" si="1777"/>
        <v>0</v>
      </c>
      <c r="JB329" s="747">
        <f t="shared" si="1777"/>
        <v>0</v>
      </c>
      <c r="JC329" s="747">
        <f t="shared" si="1777"/>
        <v>0</v>
      </c>
      <c r="JD329" s="747">
        <f t="shared" si="1777"/>
        <v>-93000000</v>
      </c>
      <c r="JE329" s="234"/>
      <c r="JF329" s="250"/>
      <c r="JG329" s="367">
        <f t="shared" si="1777"/>
        <v>-33000000</v>
      </c>
      <c r="JH329" s="367">
        <f t="shared" si="1777"/>
        <v>-33000000</v>
      </c>
      <c r="JI329" s="367">
        <f t="shared" si="1777"/>
        <v>0</v>
      </c>
      <c r="JJ329" s="367">
        <f t="shared" si="1777"/>
        <v>-33000000</v>
      </c>
      <c r="JK329" s="367">
        <f t="shared" si="1777"/>
        <v>0</v>
      </c>
      <c r="JL329" s="367">
        <f t="shared" si="1777"/>
        <v>-33000000</v>
      </c>
      <c r="JM329" s="367">
        <f t="shared" si="1777"/>
        <v>0</v>
      </c>
      <c r="JN329" s="367">
        <f t="shared" si="1777"/>
        <v>0</v>
      </c>
      <c r="JO329" s="367">
        <f t="shared" si="1777"/>
        <v>0</v>
      </c>
      <c r="JP329" s="367">
        <f t="shared" si="1777"/>
        <v>0</v>
      </c>
      <c r="JQ329" s="367">
        <f t="shared" si="1777"/>
        <v>0</v>
      </c>
      <c r="JR329" s="367">
        <f t="shared" si="1777"/>
        <v>0</v>
      </c>
      <c r="JS329" s="367">
        <f t="shared" si="1777"/>
        <v>0</v>
      </c>
      <c r="JT329" s="367">
        <f t="shared" si="1777"/>
        <v>0</v>
      </c>
      <c r="JU329" s="367">
        <f t="shared" si="1777"/>
        <v>0</v>
      </c>
      <c r="JV329" s="367">
        <f t="shared" si="1777"/>
        <v>0</v>
      </c>
      <c r="JW329" s="367">
        <f t="shared" si="1777"/>
        <v>0</v>
      </c>
      <c r="JX329" s="367">
        <f t="shared" si="1777"/>
        <v>0</v>
      </c>
      <c r="JY329" s="367">
        <f t="shared" si="1777"/>
        <v>0</v>
      </c>
      <c r="JZ329" s="367">
        <f t="shared" si="1777"/>
        <v>0</v>
      </c>
      <c r="KA329" s="367">
        <f t="shared" si="1777"/>
        <v>0</v>
      </c>
      <c r="KB329" s="367">
        <f t="shared" si="1777"/>
        <v>0</v>
      </c>
      <c r="KC329" s="367">
        <f t="shared" si="1777"/>
        <v>0</v>
      </c>
      <c r="KD329" s="367">
        <f t="shared" si="1777"/>
        <v>0</v>
      </c>
      <c r="KE329" s="367">
        <f t="shared" si="1777"/>
        <v>0</v>
      </c>
      <c r="KF329" s="367">
        <f t="shared" si="1777"/>
        <v>0</v>
      </c>
      <c r="KG329" s="367">
        <f t="shared" si="1777"/>
        <v>0</v>
      </c>
      <c r="KH329" s="367">
        <f t="shared" si="1777"/>
        <v>0</v>
      </c>
      <c r="KI329" s="367">
        <f t="shared" si="1777"/>
        <v>0</v>
      </c>
      <c r="KJ329" s="367">
        <f t="shared" si="1777"/>
        <v>0</v>
      </c>
      <c r="KK329" s="367">
        <f t="shared" si="1777"/>
        <v>-33000000</v>
      </c>
      <c r="KL329" s="367"/>
      <c r="KM329" s="367">
        <f t="shared" ref="KM329:MX329" si="1778">KM313</f>
        <v>0</v>
      </c>
      <c r="KN329" s="367">
        <f t="shared" si="1778"/>
        <v>-156100000</v>
      </c>
      <c r="KO329" s="367">
        <f t="shared" si="1778"/>
        <v>-156100000</v>
      </c>
      <c r="KP329" s="367">
        <f t="shared" si="1778"/>
        <v>0</v>
      </c>
      <c r="KQ329" s="367">
        <f t="shared" si="1778"/>
        <v>-86100000</v>
      </c>
      <c r="KR329" s="367">
        <f t="shared" si="1778"/>
        <v>0</v>
      </c>
      <c r="KS329" s="367">
        <f t="shared" si="1778"/>
        <v>-156100000</v>
      </c>
      <c r="KT329" s="367">
        <f t="shared" si="1778"/>
        <v>0</v>
      </c>
      <c r="KU329" s="367">
        <f t="shared" si="1778"/>
        <v>0</v>
      </c>
      <c r="KV329" s="367">
        <f t="shared" si="1778"/>
        <v>0</v>
      </c>
      <c r="KW329" s="367">
        <f t="shared" si="1778"/>
        <v>0</v>
      </c>
      <c r="KX329" s="367">
        <f t="shared" si="1778"/>
        <v>0</v>
      </c>
      <c r="KY329" s="367">
        <f t="shared" si="1778"/>
        <v>0</v>
      </c>
      <c r="KZ329" s="367">
        <f t="shared" si="1778"/>
        <v>0</v>
      </c>
      <c r="LA329" s="367">
        <f t="shared" si="1778"/>
        <v>0</v>
      </c>
      <c r="LB329" s="367">
        <f t="shared" si="1778"/>
        <v>0</v>
      </c>
      <c r="LC329" s="367">
        <f t="shared" si="1778"/>
        <v>0</v>
      </c>
      <c r="LD329" s="367">
        <f t="shared" si="1778"/>
        <v>0</v>
      </c>
      <c r="LE329" s="367">
        <f t="shared" si="1778"/>
        <v>0</v>
      </c>
      <c r="LF329" s="367">
        <f t="shared" si="1778"/>
        <v>0</v>
      </c>
      <c r="LG329" s="367">
        <f t="shared" si="1778"/>
        <v>0</v>
      </c>
      <c r="LH329" s="367">
        <f t="shared" si="1778"/>
        <v>0</v>
      </c>
      <c r="LI329" s="367">
        <f t="shared" si="1778"/>
        <v>0</v>
      </c>
      <c r="LJ329" s="367">
        <f t="shared" si="1778"/>
        <v>0</v>
      </c>
      <c r="LK329" s="367">
        <f t="shared" si="1778"/>
        <v>0</v>
      </c>
      <c r="LL329" s="367">
        <f t="shared" si="1778"/>
        <v>0</v>
      </c>
      <c r="LM329" s="367">
        <f t="shared" si="1778"/>
        <v>0</v>
      </c>
      <c r="LN329" s="367">
        <f t="shared" si="1778"/>
        <v>0</v>
      </c>
      <c r="LO329" s="367">
        <f t="shared" si="1778"/>
        <v>0</v>
      </c>
      <c r="LP329" s="367">
        <f t="shared" si="1778"/>
        <v>0</v>
      </c>
      <c r="LQ329" s="367">
        <f t="shared" si="1778"/>
        <v>0</v>
      </c>
      <c r="LR329" s="367">
        <f t="shared" si="1778"/>
        <v>-156100000</v>
      </c>
      <c r="LS329" s="367">
        <f t="shared" si="1778"/>
        <v>0</v>
      </c>
      <c r="LT329" s="367">
        <f t="shared" si="1778"/>
        <v>0</v>
      </c>
      <c r="LU329" s="367">
        <f t="shared" si="1778"/>
        <v>-242000000</v>
      </c>
      <c r="LV329" s="367">
        <f t="shared" si="1778"/>
        <v>-242000000</v>
      </c>
      <c r="LW329" s="367">
        <f t="shared" si="1778"/>
        <v>0</v>
      </c>
      <c r="LX329" s="367">
        <f t="shared" si="1778"/>
        <v>-242000000</v>
      </c>
      <c r="LY329" s="367">
        <f t="shared" si="1778"/>
        <v>0</v>
      </c>
      <c r="LZ329" s="367">
        <f t="shared" si="1778"/>
        <v>-242000000</v>
      </c>
      <c r="MA329" s="367">
        <f t="shared" si="1778"/>
        <v>0</v>
      </c>
      <c r="MB329" s="367">
        <f t="shared" si="1778"/>
        <v>0</v>
      </c>
      <c r="MC329" s="367">
        <f t="shared" si="1778"/>
        <v>0</v>
      </c>
      <c r="MD329" s="367">
        <f t="shared" si="1778"/>
        <v>0</v>
      </c>
      <c r="ME329" s="367">
        <f t="shared" si="1778"/>
        <v>0</v>
      </c>
      <c r="MF329" s="367">
        <f t="shared" si="1778"/>
        <v>0</v>
      </c>
      <c r="MG329" s="367">
        <f t="shared" si="1778"/>
        <v>0</v>
      </c>
      <c r="MH329" s="367">
        <f t="shared" si="1778"/>
        <v>0</v>
      </c>
      <c r="MI329" s="367">
        <f t="shared" si="1778"/>
        <v>0</v>
      </c>
      <c r="MJ329" s="367">
        <f t="shared" si="1778"/>
        <v>0</v>
      </c>
      <c r="MK329" s="367">
        <f t="shared" si="1778"/>
        <v>0</v>
      </c>
      <c r="ML329" s="367">
        <f t="shared" si="1778"/>
        <v>0</v>
      </c>
      <c r="MM329" s="367">
        <f t="shared" si="1778"/>
        <v>0</v>
      </c>
      <c r="MN329" s="367">
        <f t="shared" si="1778"/>
        <v>0</v>
      </c>
      <c r="MO329" s="367">
        <f t="shared" si="1778"/>
        <v>0</v>
      </c>
      <c r="MP329" s="367">
        <f t="shared" si="1778"/>
        <v>0</v>
      </c>
      <c r="MQ329" s="367">
        <f t="shared" si="1778"/>
        <v>0</v>
      </c>
      <c r="MR329" s="367">
        <f t="shared" si="1778"/>
        <v>0</v>
      </c>
      <c r="MS329" s="367">
        <f t="shared" si="1778"/>
        <v>0</v>
      </c>
      <c r="MT329" s="367">
        <f t="shared" si="1778"/>
        <v>0</v>
      </c>
      <c r="MU329" s="367">
        <f t="shared" si="1778"/>
        <v>0</v>
      </c>
      <c r="MV329" s="367">
        <f t="shared" si="1778"/>
        <v>0</v>
      </c>
      <c r="MW329" s="367">
        <f t="shared" si="1778"/>
        <v>0</v>
      </c>
      <c r="MX329" s="367">
        <f t="shared" si="1778"/>
        <v>0</v>
      </c>
      <c r="MY329" s="367">
        <f t="shared" ref="MY329:PJ329" si="1779">MY313</f>
        <v>-242000000</v>
      </c>
      <c r="MZ329" s="367">
        <f t="shared" si="1779"/>
        <v>0</v>
      </c>
      <c r="NA329" s="367">
        <f t="shared" si="1779"/>
        <v>0</v>
      </c>
      <c r="NB329" s="367">
        <f t="shared" si="1779"/>
        <v>-1610000000</v>
      </c>
      <c r="NC329" s="367">
        <f t="shared" si="1779"/>
        <v>0</v>
      </c>
      <c r="ND329" s="367">
        <f t="shared" si="1779"/>
        <v>0</v>
      </c>
      <c r="NE329" s="367">
        <f t="shared" si="1779"/>
        <v>-1610000000</v>
      </c>
      <c r="NF329" s="367">
        <f t="shared" si="1779"/>
        <v>0</v>
      </c>
      <c r="NG329" s="367">
        <f t="shared" si="1779"/>
        <v>0</v>
      </c>
      <c r="NH329" s="367">
        <f t="shared" si="1779"/>
        <v>0</v>
      </c>
      <c r="NI329" s="367">
        <f t="shared" si="1779"/>
        <v>0</v>
      </c>
      <c r="NJ329" s="367">
        <f t="shared" si="1779"/>
        <v>0</v>
      </c>
      <c r="NK329" s="367">
        <f t="shared" si="1779"/>
        <v>0</v>
      </c>
      <c r="NL329" s="367">
        <f t="shared" si="1779"/>
        <v>0</v>
      </c>
      <c r="NM329" s="367">
        <f t="shared" si="1779"/>
        <v>0</v>
      </c>
      <c r="NN329" s="367">
        <f t="shared" si="1779"/>
        <v>0</v>
      </c>
      <c r="NO329" s="367">
        <f t="shared" si="1779"/>
        <v>0</v>
      </c>
      <c r="NP329" s="367">
        <f t="shared" si="1779"/>
        <v>0</v>
      </c>
      <c r="NQ329" s="367">
        <f t="shared" si="1779"/>
        <v>0</v>
      </c>
      <c r="NR329" s="367">
        <f t="shared" si="1779"/>
        <v>0</v>
      </c>
      <c r="NS329" s="367">
        <f t="shared" si="1779"/>
        <v>0</v>
      </c>
      <c r="NT329" s="367">
        <f t="shared" si="1779"/>
        <v>0</v>
      </c>
      <c r="NU329" s="367">
        <f t="shared" si="1779"/>
        <v>0</v>
      </c>
      <c r="NV329" s="367">
        <f t="shared" si="1779"/>
        <v>0</v>
      </c>
      <c r="NW329" s="367">
        <f t="shared" si="1779"/>
        <v>0</v>
      </c>
      <c r="NX329" s="367">
        <f t="shared" si="1779"/>
        <v>0</v>
      </c>
      <c r="NY329" s="367">
        <f t="shared" si="1779"/>
        <v>0</v>
      </c>
      <c r="NZ329" s="367">
        <f t="shared" si="1779"/>
        <v>0</v>
      </c>
      <c r="OA329" s="367">
        <f t="shared" si="1779"/>
        <v>0</v>
      </c>
      <c r="OB329" s="367">
        <f t="shared" si="1779"/>
        <v>0</v>
      </c>
      <c r="OC329" s="367">
        <f t="shared" si="1779"/>
        <v>0</v>
      </c>
      <c r="OD329" s="367">
        <f t="shared" si="1779"/>
        <v>0</v>
      </c>
      <c r="OE329" s="367">
        <f t="shared" si="1779"/>
        <v>0</v>
      </c>
      <c r="OF329" s="367">
        <f t="shared" si="1779"/>
        <v>-1610000000</v>
      </c>
      <c r="OG329" s="367">
        <f t="shared" si="1779"/>
        <v>0</v>
      </c>
      <c r="OH329" s="367">
        <f t="shared" si="1779"/>
        <v>0</v>
      </c>
      <c r="OI329" s="367">
        <f t="shared" si="1779"/>
        <v>-2050000000</v>
      </c>
      <c r="OJ329" s="367">
        <f t="shared" si="1779"/>
        <v>-2050000000</v>
      </c>
      <c r="OK329" s="367">
        <f t="shared" si="1779"/>
        <v>0</v>
      </c>
      <c r="OL329" s="367">
        <f t="shared" si="1779"/>
        <v>-2050000000</v>
      </c>
      <c r="OM329" s="367">
        <f t="shared" si="1779"/>
        <v>0</v>
      </c>
      <c r="ON329" s="367">
        <f t="shared" si="1779"/>
        <v>0</v>
      </c>
      <c r="OO329" s="367">
        <f t="shared" si="1779"/>
        <v>0</v>
      </c>
      <c r="OP329" s="367">
        <f t="shared" si="1779"/>
        <v>0</v>
      </c>
      <c r="OQ329" s="367">
        <f t="shared" si="1779"/>
        <v>0</v>
      </c>
      <c r="OR329" s="367">
        <f t="shared" si="1779"/>
        <v>0</v>
      </c>
      <c r="OS329" s="367">
        <f t="shared" si="1779"/>
        <v>0</v>
      </c>
      <c r="OT329" s="367">
        <f t="shared" si="1779"/>
        <v>0</v>
      </c>
      <c r="OU329" s="367">
        <f t="shared" si="1779"/>
        <v>0</v>
      </c>
      <c r="OV329" s="367">
        <f t="shared" si="1779"/>
        <v>0</v>
      </c>
      <c r="OW329" s="367">
        <f t="shared" si="1779"/>
        <v>0</v>
      </c>
      <c r="OX329" s="367">
        <f t="shared" si="1779"/>
        <v>0</v>
      </c>
      <c r="OY329" s="367">
        <f t="shared" si="1779"/>
        <v>0</v>
      </c>
      <c r="OZ329" s="367">
        <f t="shared" si="1779"/>
        <v>0</v>
      </c>
      <c r="PA329" s="367">
        <f t="shared" si="1779"/>
        <v>0</v>
      </c>
      <c r="PB329" s="367">
        <f t="shared" si="1779"/>
        <v>0</v>
      </c>
      <c r="PC329" s="367">
        <f t="shared" si="1779"/>
        <v>0</v>
      </c>
      <c r="PD329" s="367">
        <f t="shared" si="1779"/>
        <v>0</v>
      </c>
      <c r="PE329" s="367">
        <f t="shared" si="1779"/>
        <v>0</v>
      </c>
      <c r="PF329" s="367">
        <f t="shared" si="1779"/>
        <v>0</v>
      </c>
      <c r="PG329" s="367">
        <f t="shared" si="1779"/>
        <v>0</v>
      </c>
      <c r="PH329" s="367">
        <f t="shared" si="1779"/>
        <v>0</v>
      </c>
      <c r="PI329" s="367">
        <f t="shared" si="1779"/>
        <v>0</v>
      </c>
      <c r="PJ329" s="367">
        <f t="shared" si="1779"/>
        <v>0</v>
      </c>
      <c r="PK329" s="367">
        <f t="shared" ref="PK329:RC329" si="1780">PK313</f>
        <v>0</v>
      </c>
      <c r="PL329" s="367">
        <f t="shared" si="1780"/>
        <v>0</v>
      </c>
      <c r="PM329" s="367">
        <f t="shared" si="1780"/>
        <v>-2050000000</v>
      </c>
      <c r="PN329" s="367">
        <f t="shared" si="1780"/>
        <v>0</v>
      </c>
      <c r="PO329" s="367">
        <f t="shared" si="1780"/>
        <v>0</v>
      </c>
      <c r="PP329" s="367">
        <f t="shared" si="1780"/>
        <v>-2480000000</v>
      </c>
      <c r="PQ329" s="367">
        <f t="shared" si="1780"/>
        <v>0</v>
      </c>
      <c r="PR329" s="367">
        <f t="shared" si="1780"/>
        <v>0</v>
      </c>
      <c r="PS329" s="367">
        <f t="shared" si="1780"/>
        <v>0</v>
      </c>
      <c r="PT329" s="367">
        <f t="shared" si="1780"/>
        <v>0</v>
      </c>
      <c r="PU329" s="367">
        <f t="shared" si="1780"/>
        <v>0</v>
      </c>
      <c r="PV329" s="367">
        <f t="shared" si="1780"/>
        <v>0</v>
      </c>
      <c r="PW329" s="367">
        <f t="shared" si="1780"/>
        <v>0</v>
      </c>
      <c r="PX329" s="367">
        <f t="shared" si="1780"/>
        <v>0</v>
      </c>
      <c r="PY329" s="367">
        <f t="shared" si="1780"/>
        <v>0</v>
      </c>
      <c r="PZ329" s="367">
        <f t="shared" si="1780"/>
        <v>0</v>
      </c>
      <c r="QA329" s="367">
        <f t="shared" si="1780"/>
        <v>0</v>
      </c>
      <c r="QB329" s="367">
        <f t="shared" si="1780"/>
        <v>0</v>
      </c>
      <c r="QC329" s="367">
        <f t="shared" si="1780"/>
        <v>0</v>
      </c>
      <c r="QD329" s="367">
        <f t="shared" si="1780"/>
        <v>0</v>
      </c>
      <c r="QE329" s="367">
        <f t="shared" si="1780"/>
        <v>0</v>
      </c>
      <c r="QF329" s="367">
        <f t="shared" si="1780"/>
        <v>0</v>
      </c>
      <c r="QG329" s="367">
        <f t="shared" si="1780"/>
        <v>0</v>
      </c>
      <c r="QH329" s="367">
        <f t="shared" si="1780"/>
        <v>0</v>
      </c>
      <c r="QI329" s="367">
        <f t="shared" si="1780"/>
        <v>0</v>
      </c>
      <c r="QJ329" s="367">
        <f t="shared" si="1780"/>
        <v>0</v>
      </c>
      <c r="QK329" s="367">
        <f t="shared" si="1780"/>
        <v>0</v>
      </c>
      <c r="QL329" s="367">
        <f t="shared" si="1780"/>
        <v>0</v>
      </c>
      <c r="QM329" s="367">
        <f t="shared" si="1780"/>
        <v>0</v>
      </c>
      <c r="QN329" s="367">
        <f t="shared" si="1780"/>
        <v>0</v>
      </c>
      <c r="QO329" s="367">
        <f t="shared" si="1780"/>
        <v>0</v>
      </c>
      <c r="QP329" s="367">
        <f t="shared" si="1780"/>
        <v>0</v>
      </c>
      <c r="QQ329" s="367">
        <f t="shared" si="1780"/>
        <v>0</v>
      </c>
      <c r="QR329" s="367">
        <f t="shared" si="1780"/>
        <v>0</v>
      </c>
      <c r="QS329" s="367">
        <f t="shared" si="1780"/>
        <v>0</v>
      </c>
      <c r="QT329" s="367">
        <f t="shared" si="1780"/>
        <v>-2480000000</v>
      </c>
      <c r="QU329" s="367">
        <f t="shared" si="1780"/>
        <v>0</v>
      </c>
      <c r="QV329" s="367">
        <f t="shared" si="1780"/>
        <v>0</v>
      </c>
      <c r="QW329" s="367">
        <f t="shared" si="1780"/>
        <v>0</v>
      </c>
      <c r="QX329" s="367">
        <f t="shared" si="1780"/>
        <v>0</v>
      </c>
      <c r="QY329" s="367">
        <f t="shared" si="1780"/>
        <v>0</v>
      </c>
      <c r="QZ329" s="367">
        <f t="shared" si="1780"/>
        <v>0</v>
      </c>
      <c r="RA329" s="367">
        <f t="shared" si="1780"/>
        <v>0</v>
      </c>
      <c r="RB329" s="367">
        <f t="shared" si="1780"/>
        <v>0</v>
      </c>
      <c r="RC329" s="367">
        <f t="shared" si="1780"/>
        <v>0</v>
      </c>
      <c r="RD329" s="445"/>
      <c r="RE329" s="445"/>
      <c r="RF329" s="445"/>
      <c r="RG329" s="445"/>
      <c r="RH329" s="445"/>
      <c r="RI329" s="445"/>
      <c r="RJ329" s="445"/>
      <c r="RK329" s="445"/>
      <c r="RL329" s="445"/>
      <c r="RM329" s="445"/>
      <c r="RN329" s="445"/>
      <c r="RO329" s="445"/>
      <c r="RP329" s="445"/>
      <c r="RQ329" s="445"/>
      <c r="RR329" s="445"/>
      <c r="RS329" s="445"/>
      <c r="RT329" s="445"/>
      <c r="RU329" s="445"/>
      <c r="RV329" s="446"/>
      <c r="RW329" s="445"/>
      <c r="RX329" s="445"/>
      <c r="RY329" s="445"/>
      <c r="RZ329" s="446"/>
    </row>
    <row r="330" spans="1:494" s="223" customFormat="1" ht="15" hidden="1" outlineLevel="1">
      <c r="A330" s="603">
        <f t="shared" si="1586"/>
        <v>318</v>
      </c>
      <c r="B330" s="341" t="s">
        <v>160</v>
      </c>
      <c r="C330" s="593">
        <f>+C328-C329</f>
        <v>0</v>
      </c>
      <c r="D330" s="749"/>
      <c r="AJ330" s="593">
        <f>+AJ328-AJ329</f>
        <v>0</v>
      </c>
      <c r="AK330" s="749"/>
      <c r="BQ330" s="593">
        <f>+BQ328-BQ329</f>
        <v>0</v>
      </c>
      <c r="BR330" s="749"/>
      <c r="CX330" s="593">
        <f>+CX328-CX329</f>
        <v>0</v>
      </c>
      <c r="CY330" s="749"/>
      <c r="EE330" s="593">
        <f>+EE328-EE329</f>
        <v>0</v>
      </c>
      <c r="EF330" s="749"/>
      <c r="FL330" s="593">
        <f>+FL328-FL329</f>
        <v>0</v>
      </c>
      <c r="FM330" s="749"/>
      <c r="GS330" s="593"/>
      <c r="GT330" s="749"/>
      <c r="HZ330" s="593">
        <f>+HZ328+HZ329</f>
        <v>-17425300.402999997</v>
      </c>
      <c r="IA330" s="593">
        <f t="shared" ref="IA330:KK330" si="1781">+IA328+IA329</f>
        <v>-14497315.402999997</v>
      </c>
      <c r="IB330" s="593">
        <f t="shared" si="1781"/>
        <v>0</v>
      </c>
      <c r="IC330" s="593">
        <f t="shared" si="1781"/>
        <v>16673486.01700002</v>
      </c>
      <c r="ID330" s="593">
        <f t="shared" si="1781"/>
        <v>0</v>
      </c>
      <c r="IE330" s="593">
        <f t="shared" si="1781"/>
        <v>18336276.816999972</v>
      </c>
      <c r="IF330" s="593">
        <f t="shared" si="1781"/>
        <v>0</v>
      </c>
      <c r="IG330" s="593">
        <f t="shared" si="1781"/>
        <v>0</v>
      </c>
      <c r="IH330" s="593">
        <f t="shared" si="1781"/>
        <v>0</v>
      </c>
      <c r="II330" s="593">
        <f t="shared" si="1781"/>
        <v>1138617125.066</v>
      </c>
      <c r="IJ330" s="593">
        <f t="shared" si="1781"/>
        <v>0</v>
      </c>
      <c r="IK330" s="593">
        <f t="shared" si="1781"/>
        <v>0</v>
      </c>
      <c r="IL330" s="593">
        <f t="shared" si="1781"/>
        <v>0</v>
      </c>
      <c r="IM330" s="593">
        <f t="shared" si="1781"/>
        <v>0</v>
      </c>
      <c r="IN330" s="593">
        <f t="shared" si="1781"/>
        <v>17082559.065999985</v>
      </c>
      <c r="IO330" s="593">
        <f t="shared" si="1781"/>
        <v>0</v>
      </c>
      <c r="IP330" s="593">
        <f t="shared" si="1781"/>
        <v>0</v>
      </c>
      <c r="IQ330" s="593">
        <f t="shared" si="1781"/>
        <v>0</v>
      </c>
      <c r="IR330" s="593">
        <f t="shared" si="1781"/>
        <v>0</v>
      </c>
      <c r="IS330" s="593">
        <f t="shared" si="1781"/>
        <v>0</v>
      </c>
      <c r="IT330" s="593">
        <f t="shared" si="1781"/>
        <v>0</v>
      </c>
      <c r="IU330" s="593">
        <f t="shared" si="1781"/>
        <v>0</v>
      </c>
      <c r="IV330" s="593">
        <f t="shared" si="1781"/>
        <v>0</v>
      </c>
      <c r="IW330" s="593">
        <f t="shared" si="1781"/>
        <v>0</v>
      </c>
      <c r="IX330" s="593">
        <f t="shared" si="1781"/>
        <v>0</v>
      </c>
      <c r="IY330" s="593">
        <f t="shared" si="1781"/>
        <v>0</v>
      </c>
      <c r="IZ330" s="750">
        <f t="shared" si="1781"/>
        <v>0</v>
      </c>
      <c r="JA330" s="751">
        <f t="shared" si="1781"/>
        <v>0</v>
      </c>
      <c r="JB330" s="751">
        <f t="shared" si="1781"/>
        <v>0</v>
      </c>
      <c r="JC330" s="751">
        <f t="shared" si="1781"/>
        <v>0</v>
      </c>
      <c r="JD330" s="751">
        <f t="shared" si="1781"/>
        <v>17082559.065999985</v>
      </c>
      <c r="JE330" s="234"/>
      <c r="JF330" s="250"/>
      <c r="JG330" s="593">
        <f t="shared" si="1781"/>
        <v>151538740.18959999</v>
      </c>
      <c r="JH330" s="593">
        <f t="shared" si="1781"/>
        <v>149910151.18959999</v>
      </c>
      <c r="JI330" s="593">
        <f t="shared" si="1781"/>
        <v>0</v>
      </c>
      <c r="JJ330" s="593">
        <f t="shared" si="1781"/>
        <v>219364297.38999999</v>
      </c>
      <c r="JK330" s="593">
        <f t="shared" si="1781"/>
        <v>0</v>
      </c>
      <c r="JL330" s="593">
        <f t="shared" si="1781"/>
        <v>219364295.69050002</v>
      </c>
      <c r="JM330" s="593">
        <f t="shared" si="1781"/>
        <v>0</v>
      </c>
      <c r="JN330" s="593">
        <f t="shared" si="1781"/>
        <v>0</v>
      </c>
      <c r="JO330" s="593">
        <f t="shared" si="1781"/>
        <v>0</v>
      </c>
      <c r="JP330" s="593">
        <f t="shared" si="1781"/>
        <v>0</v>
      </c>
      <c r="JQ330" s="593">
        <f t="shared" si="1781"/>
        <v>0</v>
      </c>
      <c r="JR330" s="593">
        <f t="shared" si="1781"/>
        <v>0</v>
      </c>
      <c r="JS330" s="593">
        <f t="shared" si="1781"/>
        <v>0</v>
      </c>
      <c r="JT330" s="593">
        <f t="shared" si="1781"/>
        <v>0</v>
      </c>
      <c r="JU330" s="593">
        <f t="shared" si="1781"/>
        <v>0</v>
      </c>
      <c r="JV330" s="593">
        <f t="shared" si="1781"/>
        <v>0</v>
      </c>
      <c r="JW330" s="593">
        <f t="shared" si="1781"/>
        <v>0</v>
      </c>
      <c r="JX330" s="593">
        <f t="shared" si="1781"/>
        <v>0</v>
      </c>
      <c r="JY330" s="593">
        <f t="shared" si="1781"/>
        <v>0</v>
      </c>
      <c r="JZ330" s="593">
        <f t="shared" si="1781"/>
        <v>0</v>
      </c>
      <c r="KA330" s="593">
        <f t="shared" si="1781"/>
        <v>0</v>
      </c>
      <c r="KB330" s="593">
        <f t="shared" si="1781"/>
        <v>0</v>
      </c>
      <c r="KC330" s="593">
        <f t="shared" si="1781"/>
        <v>0</v>
      </c>
      <c r="KD330" s="593">
        <f t="shared" si="1781"/>
        <v>0</v>
      </c>
      <c r="KE330" s="593">
        <f t="shared" si="1781"/>
        <v>0</v>
      </c>
      <c r="KF330" s="593">
        <f t="shared" si="1781"/>
        <v>0</v>
      </c>
      <c r="KG330" s="593">
        <f t="shared" si="1781"/>
        <v>0</v>
      </c>
      <c r="KH330" s="593">
        <f t="shared" si="1781"/>
        <v>0</v>
      </c>
      <c r="KI330" s="593">
        <f t="shared" si="1781"/>
        <v>0</v>
      </c>
      <c r="KJ330" s="593">
        <f t="shared" si="1781"/>
        <v>0</v>
      </c>
      <c r="KK330" s="593">
        <f t="shared" si="1781"/>
        <v>217076552.61370003</v>
      </c>
      <c r="KL330" s="593"/>
      <c r="KM330" s="593">
        <f t="shared" ref="KM330:MX330" si="1782">+KM328+KM329</f>
        <v>0</v>
      </c>
      <c r="KN330" s="593">
        <f t="shared" si="1782"/>
        <v>-27687552.008249998</v>
      </c>
      <c r="KO330" s="593">
        <f t="shared" si="1782"/>
        <v>-183585449.66725001</v>
      </c>
      <c r="KP330" s="593">
        <f t="shared" si="1782"/>
        <v>0</v>
      </c>
      <c r="KQ330" s="593">
        <f t="shared" si="1782"/>
        <v>-38838891.533250004</v>
      </c>
      <c r="KR330" s="593">
        <f t="shared" si="1782"/>
        <v>0</v>
      </c>
      <c r="KS330" s="593">
        <f t="shared" si="1782"/>
        <v>-109321628.53325</v>
      </c>
      <c r="KT330" s="593">
        <f t="shared" si="1782"/>
        <v>0</v>
      </c>
      <c r="KU330" s="593">
        <f t="shared" si="1782"/>
        <v>0</v>
      </c>
      <c r="KV330" s="593">
        <f t="shared" si="1782"/>
        <v>0</v>
      </c>
      <c r="KW330" s="593">
        <f t="shared" si="1782"/>
        <v>0</v>
      </c>
      <c r="KX330" s="593">
        <f t="shared" si="1782"/>
        <v>0</v>
      </c>
      <c r="KY330" s="593">
        <f t="shared" si="1782"/>
        <v>0</v>
      </c>
      <c r="KZ330" s="593">
        <f t="shared" si="1782"/>
        <v>0</v>
      </c>
      <c r="LA330" s="593">
        <f t="shared" si="1782"/>
        <v>0</v>
      </c>
      <c r="LB330" s="593">
        <f t="shared" si="1782"/>
        <v>0</v>
      </c>
      <c r="LC330" s="593">
        <f t="shared" si="1782"/>
        <v>0</v>
      </c>
      <c r="LD330" s="593">
        <f t="shared" si="1782"/>
        <v>0</v>
      </c>
      <c r="LE330" s="593">
        <f t="shared" si="1782"/>
        <v>0</v>
      </c>
      <c r="LF330" s="593">
        <f t="shared" si="1782"/>
        <v>0</v>
      </c>
      <c r="LG330" s="593">
        <f t="shared" si="1782"/>
        <v>0</v>
      </c>
      <c r="LH330" s="593">
        <f t="shared" si="1782"/>
        <v>0</v>
      </c>
      <c r="LI330" s="593">
        <f t="shared" si="1782"/>
        <v>0</v>
      </c>
      <c r="LJ330" s="593">
        <f t="shared" si="1782"/>
        <v>0</v>
      </c>
      <c r="LK330" s="593">
        <f t="shared" si="1782"/>
        <v>0</v>
      </c>
      <c r="LL330" s="593">
        <f t="shared" si="1782"/>
        <v>0</v>
      </c>
      <c r="LM330" s="593">
        <f t="shared" si="1782"/>
        <v>0</v>
      </c>
      <c r="LN330" s="593">
        <f t="shared" si="1782"/>
        <v>0</v>
      </c>
      <c r="LO330" s="593">
        <f t="shared" si="1782"/>
        <v>0</v>
      </c>
      <c r="LP330" s="593">
        <f t="shared" si="1782"/>
        <v>0</v>
      </c>
      <c r="LQ330" s="593">
        <f t="shared" si="1782"/>
        <v>0</v>
      </c>
      <c r="LR330" s="593">
        <f t="shared" si="1782"/>
        <v>-110893840.53325</v>
      </c>
      <c r="LS330" s="593">
        <f t="shared" si="1782"/>
        <v>0</v>
      </c>
      <c r="LT330" s="593">
        <f t="shared" si="1782"/>
        <v>0</v>
      </c>
      <c r="LU330" s="593">
        <f t="shared" si="1782"/>
        <v>-10194595.540999949</v>
      </c>
      <c r="LV330" s="593">
        <f t="shared" si="1782"/>
        <v>-19616915.541000009</v>
      </c>
      <c r="LW330" s="593">
        <f t="shared" si="1782"/>
        <v>0</v>
      </c>
      <c r="LX330" s="593">
        <f t="shared" si="1782"/>
        <v>173725586.69949996</v>
      </c>
      <c r="LY330" s="593">
        <f t="shared" si="1782"/>
        <v>0</v>
      </c>
      <c r="LZ330" s="593">
        <f t="shared" si="1782"/>
        <v>173725586.69949996</v>
      </c>
      <c r="MA330" s="593">
        <f t="shared" si="1782"/>
        <v>0</v>
      </c>
      <c r="MB330" s="593">
        <f t="shared" si="1782"/>
        <v>0</v>
      </c>
      <c r="MC330" s="593">
        <f t="shared" si="1782"/>
        <v>0</v>
      </c>
      <c r="MD330" s="593">
        <f t="shared" si="1782"/>
        <v>0</v>
      </c>
      <c r="ME330" s="593">
        <f t="shared" si="1782"/>
        <v>0</v>
      </c>
      <c r="MF330" s="593">
        <f t="shared" si="1782"/>
        <v>0</v>
      </c>
      <c r="MG330" s="593">
        <f t="shared" si="1782"/>
        <v>0</v>
      </c>
      <c r="MH330" s="593">
        <f t="shared" si="1782"/>
        <v>0</v>
      </c>
      <c r="MI330" s="593">
        <f t="shared" si="1782"/>
        <v>0</v>
      </c>
      <c r="MJ330" s="593">
        <f t="shared" si="1782"/>
        <v>0</v>
      </c>
      <c r="MK330" s="593">
        <f t="shared" si="1782"/>
        <v>0</v>
      </c>
      <c r="ML330" s="593">
        <f t="shared" si="1782"/>
        <v>0</v>
      </c>
      <c r="MM330" s="593">
        <f t="shared" si="1782"/>
        <v>0</v>
      </c>
      <c r="MN330" s="593">
        <f t="shared" si="1782"/>
        <v>0</v>
      </c>
      <c r="MO330" s="593">
        <f t="shared" si="1782"/>
        <v>0</v>
      </c>
      <c r="MP330" s="593">
        <f t="shared" si="1782"/>
        <v>0</v>
      </c>
      <c r="MQ330" s="593">
        <f t="shared" si="1782"/>
        <v>0</v>
      </c>
      <c r="MR330" s="593">
        <f t="shared" si="1782"/>
        <v>0</v>
      </c>
      <c r="MS330" s="593">
        <f t="shared" si="1782"/>
        <v>0</v>
      </c>
      <c r="MT330" s="593">
        <f t="shared" si="1782"/>
        <v>0</v>
      </c>
      <c r="MU330" s="593">
        <f t="shared" si="1782"/>
        <v>0</v>
      </c>
      <c r="MV330" s="593">
        <f t="shared" si="1782"/>
        <v>0</v>
      </c>
      <c r="MW330" s="593">
        <f t="shared" si="1782"/>
        <v>0</v>
      </c>
      <c r="MX330" s="593">
        <f t="shared" si="1782"/>
        <v>0</v>
      </c>
      <c r="MY330" s="593">
        <f t="shared" ref="MY330:PJ330" si="1783">+MY328+MY329</f>
        <v>165146746.69949996</v>
      </c>
      <c r="MZ330" s="593">
        <f t="shared" si="1783"/>
        <v>0</v>
      </c>
      <c r="NA330" s="593">
        <f t="shared" si="1783"/>
        <v>0</v>
      </c>
      <c r="NB330" s="593">
        <f t="shared" si="1783"/>
        <v>-35920726.496000051</v>
      </c>
      <c r="NC330" s="593">
        <f t="shared" si="1783"/>
        <v>0</v>
      </c>
      <c r="ND330" s="593">
        <f t="shared" si="1783"/>
        <v>0</v>
      </c>
      <c r="NE330" s="593">
        <f t="shared" si="1783"/>
        <v>55298046.993999958</v>
      </c>
      <c r="NF330" s="593">
        <f t="shared" si="1783"/>
        <v>0</v>
      </c>
      <c r="NG330" s="593">
        <f t="shared" si="1783"/>
        <v>0</v>
      </c>
      <c r="NH330" s="593">
        <f t="shared" si="1783"/>
        <v>0</v>
      </c>
      <c r="NI330" s="593">
        <f t="shared" si="1783"/>
        <v>0</v>
      </c>
      <c r="NJ330" s="593">
        <f t="shared" si="1783"/>
        <v>0</v>
      </c>
      <c r="NK330" s="593">
        <f t="shared" si="1783"/>
        <v>0</v>
      </c>
      <c r="NL330" s="593">
        <f t="shared" si="1783"/>
        <v>0</v>
      </c>
      <c r="NM330" s="593">
        <f t="shared" si="1783"/>
        <v>0</v>
      </c>
      <c r="NN330" s="593">
        <f t="shared" si="1783"/>
        <v>0</v>
      </c>
      <c r="NO330" s="593">
        <f t="shared" si="1783"/>
        <v>0</v>
      </c>
      <c r="NP330" s="593">
        <f t="shared" si="1783"/>
        <v>0</v>
      </c>
      <c r="NQ330" s="593">
        <f t="shared" si="1783"/>
        <v>0</v>
      </c>
      <c r="NR330" s="593">
        <f t="shared" si="1783"/>
        <v>0</v>
      </c>
      <c r="NS330" s="593">
        <f t="shared" si="1783"/>
        <v>0</v>
      </c>
      <c r="NT330" s="593">
        <f t="shared" si="1783"/>
        <v>0</v>
      </c>
      <c r="NU330" s="593">
        <f t="shared" si="1783"/>
        <v>0</v>
      </c>
      <c r="NV330" s="593">
        <f t="shared" si="1783"/>
        <v>0</v>
      </c>
      <c r="NW330" s="593">
        <f t="shared" si="1783"/>
        <v>0</v>
      </c>
      <c r="NX330" s="593">
        <f t="shared" si="1783"/>
        <v>0</v>
      </c>
      <c r="NY330" s="593">
        <f t="shared" si="1783"/>
        <v>0</v>
      </c>
      <c r="NZ330" s="593">
        <f t="shared" si="1783"/>
        <v>0</v>
      </c>
      <c r="OA330" s="593">
        <f t="shared" si="1783"/>
        <v>0</v>
      </c>
      <c r="OB330" s="593">
        <f t="shared" si="1783"/>
        <v>0</v>
      </c>
      <c r="OC330" s="593">
        <f t="shared" si="1783"/>
        <v>0</v>
      </c>
      <c r="OD330" s="593">
        <f t="shared" si="1783"/>
        <v>0</v>
      </c>
      <c r="OE330" s="593">
        <f t="shared" si="1783"/>
        <v>0</v>
      </c>
      <c r="OF330" s="593">
        <f t="shared" si="1783"/>
        <v>54869532.993999958</v>
      </c>
      <c r="OG330" s="593">
        <f t="shared" si="1783"/>
        <v>0</v>
      </c>
      <c r="OH330" s="593">
        <f t="shared" si="1783"/>
        <v>0</v>
      </c>
      <c r="OI330" s="593">
        <f t="shared" si="1783"/>
        <v>-24052078.475999832</v>
      </c>
      <c r="OJ330" s="593">
        <f t="shared" si="1783"/>
        <v>-33290990.475999832</v>
      </c>
      <c r="OK330" s="593">
        <f t="shared" si="1783"/>
        <v>0</v>
      </c>
      <c r="OL330" s="593">
        <f t="shared" si="1783"/>
        <v>308499800.76400042</v>
      </c>
      <c r="OM330" s="593">
        <f t="shared" si="1783"/>
        <v>0</v>
      </c>
      <c r="ON330" s="593">
        <f t="shared" si="1783"/>
        <v>0</v>
      </c>
      <c r="OO330" s="593">
        <f t="shared" si="1783"/>
        <v>0</v>
      </c>
      <c r="OP330" s="593">
        <f t="shared" si="1783"/>
        <v>0</v>
      </c>
      <c r="OQ330" s="593">
        <f t="shared" si="1783"/>
        <v>0</v>
      </c>
      <c r="OR330" s="593">
        <f t="shared" si="1783"/>
        <v>0</v>
      </c>
      <c r="OS330" s="593">
        <f t="shared" si="1783"/>
        <v>0</v>
      </c>
      <c r="OT330" s="593">
        <f t="shared" si="1783"/>
        <v>0</v>
      </c>
      <c r="OU330" s="593">
        <f t="shared" si="1783"/>
        <v>0</v>
      </c>
      <c r="OV330" s="593">
        <f t="shared" si="1783"/>
        <v>0</v>
      </c>
      <c r="OW330" s="593">
        <f t="shared" si="1783"/>
        <v>0</v>
      </c>
      <c r="OX330" s="593">
        <f t="shared" si="1783"/>
        <v>0</v>
      </c>
      <c r="OY330" s="593">
        <f t="shared" si="1783"/>
        <v>0</v>
      </c>
      <c r="OZ330" s="593">
        <f t="shared" si="1783"/>
        <v>0</v>
      </c>
      <c r="PA330" s="593">
        <f t="shared" si="1783"/>
        <v>0</v>
      </c>
      <c r="PB330" s="593">
        <f t="shared" si="1783"/>
        <v>0</v>
      </c>
      <c r="PC330" s="593">
        <f t="shared" si="1783"/>
        <v>0</v>
      </c>
      <c r="PD330" s="593">
        <f t="shared" si="1783"/>
        <v>0</v>
      </c>
      <c r="PE330" s="593">
        <f t="shared" si="1783"/>
        <v>0</v>
      </c>
      <c r="PF330" s="593">
        <f t="shared" si="1783"/>
        <v>0</v>
      </c>
      <c r="PG330" s="593">
        <f t="shared" si="1783"/>
        <v>0</v>
      </c>
      <c r="PH330" s="593">
        <f t="shared" si="1783"/>
        <v>0</v>
      </c>
      <c r="PI330" s="593">
        <f t="shared" si="1783"/>
        <v>0</v>
      </c>
      <c r="PJ330" s="593">
        <f t="shared" si="1783"/>
        <v>0</v>
      </c>
      <c r="PK330" s="593">
        <f t="shared" ref="PK330:RC330" si="1784">+PK328+PK329</f>
        <v>0</v>
      </c>
      <c r="PL330" s="593">
        <f t="shared" si="1784"/>
        <v>0</v>
      </c>
      <c r="PM330" s="593">
        <f t="shared" si="1784"/>
        <v>308499800.76400042</v>
      </c>
      <c r="PN330" s="593">
        <f t="shared" si="1784"/>
        <v>0</v>
      </c>
      <c r="PO330" s="593">
        <f t="shared" si="1784"/>
        <v>0</v>
      </c>
      <c r="PP330" s="593">
        <f t="shared" si="1784"/>
        <v>18514715.066999912</v>
      </c>
      <c r="PQ330" s="593">
        <f t="shared" si="1784"/>
        <v>0</v>
      </c>
      <c r="PR330" s="593">
        <f t="shared" si="1784"/>
        <v>0</v>
      </c>
      <c r="PS330" s="593">
        <f t="shared" si="1784"/>
        <v>0</v>
      </c>
      <c r="PT330" s="593">
        <f t="shared" si="1784"/>
        <v>0</v>
      </c>
      <c r="PU330" s="593">
        <f t="shared" si="1784"/>
        <v>0</v>
      </c>
      <c r="PV330" s="593">
        <f t="shared" si="1784"/>
        <v>0</v>
      </c>
      <c r="PW330" s="593">
        <f t="shared" si="1784"/>
        <v>0</v>
      </c>
      <c r="PX330" s="593">
        <f t="shared" si="1784"/>
        <v>0</v>
      </c>
      <c r="PY330" s="593">
        <f t="shared" si="1784"/>
        <v>0</v>
      </c>
      <c r="PZ330" s="593">
        <f t="shared" si="1784"/>
        <v>0</v>
      </c>
      <c r="QA330" s="593">
        <f t="shared" si="1784"/>
        <v>0</v>
      </c>
      <c r="QB330" s="593">
        <f t="shared" si="1784"/>
        <v>0</v>
      </c>
      <c r="QC330" s="593">
        <f t="shared" si="1784"/>
        <v>0</v>
      </c>
      <c r="QD330" s="593">
        <f t="shared" si="1784"/>
        <v>0</v>
      </c>
      <c r="QE330" s="593">
        <f t="shared" si="1784"/>
        <v>0</v>
      </c>
      <c r="QF330" s="593">
        <f t="shared" si="1784"/>
        <v>0</v>
      </c>
      <c r="QG330" s="593">
        <f t="shared" si="1784"/>
        <v>0</v>
      </c>
      <c r="QH330" s="593">
        <f t="shared" si="1784"/>
        <v>0</v>
      </c>
      <c r="QI330" s="593">
        <f t="shared" si="1784"/>
        <v>0</v>
      </c>
      <c r="QJ330" s="593">
        <f t="shared" si="1784"/>
        <v>0</v>
      </c>
      <c r="QK330" s="593">
        <f t="shared" si="1784"/>
        <v>0</v>
      </c>
      <c r="QL330" s="593">
        <f t="shared" si="1784"/>
        <v>0</v>
      </c>
      <c r="QM330" s="593">
        <f t="shared" si="1784"/>
        <v>0</v>
      </c>
      <c r="QN330" s="593">
        <f t="shared" si="1784"/>
        <v>0</v>
      </c>
      <c r="QO330" s="593">
        <f t="shared" si="1784"/>
        <v>0</v>
      </c>
      <c r="QP330" s="593">
        <f t="shared" si="1784"/>
        <v>0</v>
      </c>
      <c r="QQ330" s="593">
        <f t="shared" si="1784"/>
        <v>0</v>
      </c>
      <c r="QR330" s="593">
        <f t="shared" si="1784"/>
        <v>0</v>
      </c>
      <c r="QS330" s="593">
        <f t="shared" si="1784"/>
        <v>0</v>
      </c>
      <c r="QT330" s="593">
        <f t="shared" si="1784"/>
        <v>18514715.066999912</v>
      </c>
      <c r="QU330" s="593">
        <f t="shared" si="1784"/>
        <v>0</v>
      </c>
      <c r="QV330" s="593">
        <f t="shared" si="1784"/>
        <v>0</v>
      </c>
      <c r="QW330" s="593">
        <f t="shared" si="1784"/>
        <v>0</v>
      </c>
      <c r="QX330" s="593">
        <f t="shared" si="1784"/>
        <v>0</v>
      </c>
      <c r="QY330" s="593">
        <f t="shared" si="1784"/>
        <v>0</v>
      </c>
      <c r="QZ330" s="593">
        <f t="shared" si="1784"/>
        <v>0</v>
      </c>
      <c r="RA330" s="593">
        <f t="shared" si="1784"/>
        <v>0</v>
      </c>
      <c r="RB330" s="593">
        <f t="shared" si="1784"/>
        <v>0</v>
      </c>
      <c r="RC330" s="593">
        <f t="shared" si="1784"/>
        <v>0</v>
      </c>
    </row>
    <row r="331" spans="1:494" s="223" customFormat="1" ht="15" hidden="1" outlineLevel="1">
      <c r="A331" s="603">
        <f t="shared" si="1586"/>
        <v>319</v>
      </c>
      <c r="B331" s="341" t="s">
        <v>214</v>
      </c>
      <c r="C331" s="593"/>
      <c r="D331" s="749"/>
      <c r="AJ331" s="593"/>
      <c r="AK331" s="749"/>
      <c r="BQ331" s="593"/>
      <c r="BR331" s="749"/>
      <c r="CX331" s="593"/>
      <c r="CY331" s="749"/>
      <c r="EE331" s="593"/>
      <c r="EF331" s="749"/>
      <c r="FL331" s="593"/>
      <c r="FM331" s="749"/>
      <c r="GS331" s="752"/>
      <c r="GT331" s="752"/>
      <c r="HZ331" s="752"/>
      <c r="IA331" s="752"/>
      <c r="IB331" s="752"/>
      <c r="IC331" s="752"/>
      <c r="ID331" s="752"/>
      <c r="IE331" s="752"/>
      <c r="IF331" s="752"/>
      <c r="IG331" s="752"/>
      <c r="IH331" s="752"/>
      <c r="II331" s="752"/>
      <c r="IJ331" s="752"/>
      <c r="IK331" s="752"/>
      <c r="IL331" s="752"/>
      <c r="IM331" s="752"/>
      <c r="IN331" s="752"/>
      <c r="IO331" s="752"/>
      <c r="IP331" s="752"/>
      <c r="IQ331" s="752"/>
      <c r="IR331" s="752"/>
      <c r="IS331" s="752"/>
      <c r="IT331" s="752"/>
      <c r="IU331" s="752"/>
      <c r="IV331" s="752"/>
      <c r="IW331" s="752"/>
      <c r="IX331" s="752"/>
      <c r="IY331" s="752"/>
      <c r="IZ331" s="753"/>
      <c r="JA331" s="754"/>
      <c r="JB331" s="754"/>
      <c r="JC331" s="754"/>
      <c r="JD331" s="754"/>
      <c r="JE331" s="234"/>
      <c r="JF331" s="250"/>
      <c r="JG331" s="595">
        <f>JG13</f>
        <v>40465</v>
      </c>
      <c r="JH331" s="752"/>
      <c r="JI331" s="752"/>
      <c r="JJ331" s="752"/>
      <c r="JK331" s="752"/>
      <c r="JL331" s="752"/>
      <c r="JM331" s="752"/>
      <c r="JN331" s="752"/>
      <c r="JO331" s="752"/>
      <c r="JP331" s="752"/>
      <c r="JQ331" s="752"/>
      <c r="JR331" s="752"/>
      <c r="JS331" s="752"/>
      <c r="JT331" s="752"/>
      <c r="JU331" s="752"/>
      <c r="JV331" s="752"/>
      <c r="JW331" s="752"/>
      <c r="JX331" s="752"/>
      <c r="JY331" s="752"/>
      <c r="JZ331" s="752"/>
      <c r="KA331" s="752"/>
      <c r="KB331" s="752"/>
      <c r="KC331" s="752"/>
      <c r="KD331" s="752"/>
      <c r="KE331" s="752"/>
      <c r="KF331" s="752"/>
      <c r="KG331" s="752"/>
      <c r="KH331" s="752"/>
      <c r="KI331" s="752"/>
      <c r="KJ331" s="752"/>
      <c r="KK331" s="752"/>
      <c r="KL331" s="752"/>
      <c r="KM331" s="752"/>
      <c r="KN331" s="752"/>
      <c r="KO331" s="752"/>
      <c r="KP331" s="752"/>
      <c r="KQ331" s="752"/>
      <c r="KR331" s="752"/>
      <c r="KS331" s="752"/>
      <c r="KT331" s="752"/>
      <c r="KU331" s="752"/>
      <c r="KV331" s="752"/>
      <c r="KW331" s="752"/>
      <c r="KX331" s="752"/>
      <c r="KY331" s="752"/>
      <c r="KZ331" s="752"/>
      <c r="LA331" s="752"/>
      <c r="LB331" s="752"/>
      <c r="LC331" s="752"/>
      <c r="LD331" s="752"/>
      <c r="LE331" s="752"/>
      <c r="LF331" s="752"/>
      <c r="LG331" s="752"/>
      <c r="LH331" s="752"/>
      <c r="LI331" s="752"/>
      <c r="LJ331" s="752"/>
      <c r="LK331" s="752"/>
      <c r="LL331" s="752"/>
      <c r="LM331" s="752"/>
      <c r="LN331" s="752"/>
      <c r="LO331" s="752"/>
      <c r="LP331" s="752"/>
      <c r="LQ331" s="752"/>
      <c r="LR331" s="752"/>
      <c r="LS331" s="752"/>
      <c r="LT331" s="752"/>
      <c r="LU331" s="752"/>
      <c r="LV331" s="752"/>
      <c r="LW331" s="752"/>
      <c r="LX331" s="752"/>
      <c r="LY331" s="752"/>
      <c r="LZ331" s="752"/>
      <c r="MA331" s="752"/>
      <c r="MB331" s="752"/>
      <c r="MC331" s="752"/>
      <c r="MD331" s="752"/>
      <c r="ME331" s="752"/>
      <c r="MF331" s="752"/>
      <c r="MG331" s="752"/>
      <c r="MH331" s="752"/>
      <c r="MI331" s="752"/>
      <c r="MJ331" s="752"/>
      <c r="MK331" s="752"/>
      <c r="ML331" s="752"/>
      <c r="MM331" s="752"/>
      <c r="MN331" s="752"/>
      <c r="MO331" s="752"/>
      <c r="MP331" s="752"/>
      <c r="MQ331" s="752"/>
      <c r="MR331" s="752"/>
      <c r="MS331" s="752"/>
      <c r="MT331" s="752"/>
      <c r="MU331" s="752"/>
      <c r="MV331" s="752"/>
      <c r="MW331" s="752"/>
      <c r="MX331" s="752"/>
      <c r="MY331" s="752"/>
      <c r="MZ331" s="752"/>
      <c r="NA331" s="752"/>
      <c r="NB331" s="752"/>
      <c r="NC331" s="752"/>
      <c r="ND331" s="752"/>
      <c r="NE331" s="752"/>
      <c r="NF331" s="752"/>
      <c r="NG331" s="752"/>
      <c r="NH331" s="752"/>
      <c r="NI331" s="752"/>
      <c r="NJ331" s="752"/>
      <c r="NK331" s="752"/>
      <c r="NL331" s="752"/>
      <c r="NM331" s="752"/>
      <c r="NN331" s="752"/>
      <c r="NO331" s="752"/>
      <c r="NP331" s="752"/>
      <c r="NQ331" s="752"/>
      <c r="NR331" s="752"/>
      <c r="NS331" s="752"/>
      <c r="NT331" s="752"/>
      <c r="NU331" s="752"/>
      <c r="NV331" s="752"/>
      <c r="NW331" s="752"/>
      <c r="NX331" s="752"/>
      <c r="NY331" s="752"/>
      <c r="NZ331" s="752"/>
      <c r="OA331" s="752"/>
      <c r="OB331" s="752"/>
      <c r="OC331" s="752"/>
      <c r="OD331" s="752"/>
      <c r="OE331" s="752"/>
      <c r="OF331" s="752"/>
      <c r="OG331" s="752"/>
      <c r="OH331" s="752"/>
      <c r="OI331" s="752"/>
      <c r="OJ331" s="752"/>
      <c r="OK331" s="752"/>
      <c r="OL331" s="752"/>
      <c r="OM331" s="752"/>
      <c r="ON331" s="752"/>
      <c r="OO331" s="752"/>
      <c r="OP331" s="752"/>
      <c r="OQ331" s="752"/>
      <c r="OR331" s="752"/>
      <c r="OS331" s="752"/>
      <c r="OT331" s="752"/>
      <c r="OU331" s="752"/>
      <c r="OV331" s="752"/>
      <c r="OW331" s="752"/>
      <c r="OX331" s="752"/>
      <c r="OY331" s="752"/>
      <c r="OZ331" s="752"/>
      <c r="PA331" s="752"/>
      <c r="PB331" s="752"/>
      <c r="PC331" s="752"/>
      <c r="PD331" s="752"/>
      <c r="PE331" s="752"/>
      <c r="PF331" s="752"/>
      <c r="PG331" s="752"/>
      <c r="PH331" s="752"/>
      <c r="PI331" s="752"/>
      <c r="PJ331" s="752"/>
      <c r="PK331" s="752"/>
      <c r="PL331" s="752"/>
      <c r="PM331" s="752"/>
      <c r="PN331" s="752"/>
      <c r="PO331" s="752"/>
      <c r="PP331" s="752"/>
      <c r="PQ331" s="752"/>
      <c r="PR331" s="752"/>
      <c r="PS331" s="752"/>
      <c r="PT331" s="752"/>
      <c r="PU331" s="752"/>
      <c r="PV331" s="752"/>
      <c r="PW331" s="752"/>
      <c r="PX331" s="752"/>
      <c r="PY331" s="752"/>
      <c r="PZ331" s="752"/>
      <c r="QA331" s="752"/>
      <c r="QB331" s="752"/>
      <c r="QC331" s="752"/>
      <c r="QD331" s="752"/>
      <c r="QE331" s="752"/>
      <c r="QF331" s="752"/>
      <c r="QG331" s="752"/>
      <c r="QH331" s="752"/>
      <c r="QI331" s="752"/>
      <c r="QJ331" s="752"/>
      <c r="QK331" s="752"/>
      <c r="QL331" s="752"/>
      <c r="QM331" s="752"/>
      <c r="QN331" s="752"/>
      <c r="QO331" s="752"/>
      <c r="QP331" s="752"/>
      <c r="QQ331" s="752"/>
      <c r="QR331" s="752"/>
      <c r="QS331" s="752"/>
      <c r="QT331" s="752"/>
      <c r="QU331" s="752"/>
      <c r="QV331" s="752"/>
      <c r="QW331" s="752"/>
      <c r="QX331" s="752"/>
      <c r="QY331" s="752"/>
      <c r="QZ331" s="752"/>
      <c r="RA331" s="752"/>
      <c r="RB331" s="752"/>
      <c r="RC331" s="752"/>
    </row>
    <row r="332" spans="1:494" s="223" customFormat="1" ht="15" hidden="1" outlineLevel="1">
      <c r="A332" s="603">
        <f t="shared" si="1586"/>
        <v>320</v>
      </c>
      <c r="B332" s="341" t="s">
        <v>215</v>
      </c>
      <c r="C332" s="593" t="s">
        <v>216</v>
      </c>
      <c r="D332" s="749"/>
      <c r="AJ332" s="593" t="s">
        <v>216</v>
      </c>
      <c r="AK332" s="749"/>
      <c r="BQ332" s="593" t="s">
        <v>216</v>
      </c>
      <c r="BR332" s="749"/>
      <c r="CX332" s="593" t="s">
        <v>216</v>
      </c>
      <c r="CY332" s="749"/>
      <c r="EE332" s="593" t="s">
        <v>216</v>
      </c>
      <c r="EF332" s="749"/>
      <c r="FL332" s="593" t="s">
        <v>216</v>
      </c>
      <c r="FM332" s="749"/>
      <c r="GS332" s="752"/>
      <c r="GT332" s="752"/>
      <c r="HZ332" s="752"/>
      <c r="IA332" s="752"/>
      <c r="IB332" s="752"/>
      <c r="IC332" s="752"/>
      <c r="ID332" s="752"/>
      <c r="IE332" s="752"/>
      <c r="IF332" s="752"/>
      <c r="IG332" s="752"/>
      <c r="IH332" s="752"/>
      <c r="II332" s="752"/>
      <c r="IJ332" s="752"/>
      <c r="IK332" s="752"/>
      <c r="IL332" s="752"/>
      <c r="IM332" s="752"/>
      <c r="IN332" s="752"/>
      <c r="IO332" s="752"/>
      <c r="IP332" s="752"/>
      <c r="IQ332" s="752"/>
      <c r="IR332" s="752"/>
      <c r="IS332" s="752"/>
      <c r="IT332" s="752"/>
      <c r="IU332" s="752"/>
      <c r="IV332" s="752"/>
      <c r="IW332" s="752"/>
      <c r="IX332" s="752"/>
      <c r="IY332" s="752"/>
      <c r="IZ332" s="753"/>
      <c r="JA332" s="754"/>
      <c r="JB332" s="754"/>
      <c r="JC332" s="754"/>
      <c r="JD332" s="754"/>
      <c r="JE332" s="234"/>
      <c r="JF332" s="250"/>
      <c r="JG332" s="595">
        <v>40466</v>
      </c>
      <c r="JH332" s="752"/>
      <c r="JI332" s="752"/>
      <c r="JJ332" s="752"/>
      <c r="JK332" s="752"/>
      <c r="JL332" s="752"/>
      <c r="JM332" s="752"/>
      <c r="JN332" s="752"/>
      <c r="JO332" s="752"/>
      <c r="JP332" s="752"/>
      <c r="JQ332" s="752"/>
      <c r="JR332" s="752"/>
      <c r="JS332" s="752"/>
      <c r="JT332" s="752"/>
      <c r="JU332" s="752"/>
      <c r="JV332" s="752"/>
      <c r="JW332" s="752"/>
      <c r="JX332" s="752"/>
      <c r="JY332" s="752"/>
      <c r="JZ332" s="752"/>
      <c r="KA332" s="752"/>
      <c r="KB332" s="752"/>
      <c r="KC332" s="752"/>
      <c r="KD332" s="752"/>
      <c r="KE332" s="752"/>
      <c r="KF332" s="752"/>
      <c r="KG332" s="752"/>
      <c r="KH332" s="752"/>
      <c r="KI332" s="752"/>
      <c r="KJ332" s="752"/>
      <c r="KK332" s="752"/>
      <c r="KL332" s="752"/>
      <c r="KM332" s="752"/>
      <c r="KN332" s="752"/>
      <c r="KO332" s="752"/>
      <c r="KP332" s="752"/>
      <c r="KQ332" s="752"/>
      <c r="KR332" s="752"/>
      <c r="KS332" s="752"/>
      <c r="KT332" s="752"/>
      <c r="KU332" s="752"/>
      <c r="KV332" s="752"/>
      <c r="KW332" s="752"/>
      <c r="KX332" s="752"/>
      <c r="KY332" s="752"/>
      <c r="KZ332" s="752"/>
      <c r="LA332" s="752"/>
      <c r="LB332" s="752"/>
      <c r="LC332" s="752"/>
      <c r="LD332" s="752"/>
      <c r="LE332" s="752"/>
      <c r="LF332" s="752"/>
      <c r="LG332" s="752"/>
      <c r="LH332" s="752"/>
      <c r="LI332" s="752"/>
      <c r="LJ332" s="752"/>
      <c r="LK332" s="752"/>
      <c r="LL332" s="752"/>
      <c r="LM332" s="752"/>
      <c r="LN332" s="752"/>
      <c r="LO332" s="752"/>
      <c r="LP332" s="752"/>
      <c r="LQ332" s="752"/>
      <c r="LR332" s="752"/>
      <c r="LS332" s="752"/>
      <c r="LT332" s="752"/>
      <c r="LU332" s="752"/>
      <c r="LV332" s="752"/>
      <c r="LW332" s="752"/>
      <c r="LX332" s="752"/>
      <c r="LY332" s="752"/>
      <c r="LZ332" s="752"/>
      <c r="MA332" s="752"/>
      <c r="MB332" s="752"/>
      <c r="MC332" s="752"/>
      <c r="MD332" s="752"/>
      <c r="ME332" s="752"/>
      <c r="MF332" s="752"/>
      <c r="MG332" s="752"/>
      <c r="MH332" s="752"/>
      <c r="MI332" s="752"/>
      <c r="MJ332" s="752"/>
      <c r="MK332" s="752"/>
      <c r="ML332" s="752"/>
      <c r="MM332" s="752"/>
      <c r="MN332" s="752"/>
      <c r="MO332" s="752"/>
      <c r="MP332" s="752"/>
      <c r="MQ332" s="752"/>
      <c r="MR332" s="752"/>
      <c r="MS332" s="752"/>
      <c r="MT332" s="752"/>
      <c r="MU332" s="752"/>
      <c r="MV332" s="752"/>
      <c r="MW332" s="752"/>
      <c r="MX332" s="752"/>
      <c r="MY332" s="752"/>
      <c r="MZ332" s="752"/>
      <c r="NA332" s="752"/>
      <c r="NB332" s="752"/>
      <c r="NC332" s="752"/>
      <c r="ND332" s="752"/>
      <c r="NE332" s="752"/>
      <c r="NF332" s="752"/>
      <c r="NG332" s="752"/>
      <c r="NH332" s="752"/>
      <c r="NI332" s="752"/>
      <c r="NJ332" s="752"/>
      <c r="NK332" s="752"/>
      <c r="NL332" s="752"/>
      <c r="NM332" s="752"/>
      <c r="NN332" s="752"/>
      <c r="NO332" s="752"/>
      <c r="NP332" s="752"/>
      <c r="NQ332" s="752"/>
      <c r="NR332" s="752"/>
      <c r="NS332" s="752"/>
      <c r="NT332" s="752"/>
      <c r="NU332" s="752"/>
      <c r="NV332" s="752"/>
      <c r="NW332" s="752"/>
      <c r="NX332" s="752"/>
      <c r="NY332" s="752"/>
      <c r="NZ332" s="752"/>
      <c r="OA332" s="752"/>
      <c r="OB332" s="752"/>
      <c r="OC332" s="752"/>
      <c r="OD332" s="752"/>
      <c r="OE332" s="752"/>
      <c r="OF332" s="752"/>
      <c r="OG332" s="752"/>
      <c r="OH332" s="752"/>
      <c r="OI332" s="752"/>
      <c r="OJ332" s="752"/>
      <c r="OK332" s="752"/>
      <c r="OL332" s="752"/>
      <c r="OM332" s="752"/>
      <c r="ON332" s="752"/>
      <c r="OO332" s="752"/>
      <c r="OP332" s="752"/>
      <c r="OQ332" s="752"/>
      <c r="OR332" s="752"/>
      <c r="OS332" s="752"/>
      <c r="OT332" s="752"/>
      <c r="OU332" s="752"/>
      <c r="OV332" s="752"/>
      <c r="OW332" s="752"/>
      <c r="OX332" s="752"/>
      <c r="OY332" s="752"/>
      <c r="OZ332" s="752"/>
      <c r="PA332" s="752"/>
      <c r="PB332" s="752"/>
      <c r="PC332" s="752"/>
      <c r="PD332" s="752"/>
      <c r="PE332" s="752"/>
      <c r="PF332" s="752"/>
      <c r="PG332" s="752"/>
      <c r="PH332" s="752"/>
      <c r="PI332" s="752"/>
      <c r="PJ332" s="752"/>
      <c r="PK332" s="752"/>
      <c r="PL332" s="752"/>
      <c r="PM332" s="752"/>
      <c r="PN332" s="752"/>
      <c r="PO332" s="752"/>
      <c r="PP332" s="752"/>
      <c r="PQ332" s="752"/>
      <c r="PR332" s="752"/>
      <c r="PS332" s="752"/>
      <c r="PT332" s="752"/>
      <c r="PU332" s="752"/>
      <c r="PV332" s="752"/>
      <c r="PW332" s="752"/>
      <c r="PX332" s="752"/>
      <c r="PY332" s="752"/>
      <c r="PZ332" s="752"/>
      <c r="QA332" s="752"/>
      <c r="QB332" s="752"/>
      <c r="QC332" s="752"/>
      <c r="QD332" s="752"/>
      <c r="QE332" s="752"/>
      <c r="QF332" s="752"/>
      <c r="QG332" s="752"/>
      <c r="QH332" s="752"/>
      <c r="QI332" s="752"/>
      <c r="QJ332" s="752"/>
      <c r="QK332" s="752"/>
      <c r="QL332" s="752"/>
      <c r="QM332" s="752"/>
      <c r="QN332" s="752"/>
      <c r="QO332" s="752"/>
      <c r="QP332" s="752"/>
      <c r="QQ332" s="752"/>
      <c r="QR332" s="752"/>
      <c r="QS332" s="752"/>
      <c r="QT332" s="752"/>
      <c r="QU332" s="752"/>
      <c r="QV332" s="752"/>
      <c r="QW332" s="752"/>
      <c r="QX332" s="752"/>
      <c r="QY332" s="752"/>
      <c r="QZ332" s="752"/>
      <c r="RA332" s="752"/>
      <c r="RB332" s="752"/>
      <c r="RC332" s="752"/>
    </row>
    <row r="333" spans="1:494" s="223" customFormat="1" ht="15" hidden="1" outlineLevel="1">
      <c r="A333" s="603">
        <f t="shared" si="1586"/>
        <v>321</v>
      </c>
      <c r="B333" s="341" t="s">
        <v>217</v>
      </c>
      <c r="C333" s="593"/>
      <c r="D333" s="749"/>
      <c r="AJ333" s="593"/>
      <c r="AK333" s="749"/>
      <c r="BQ333" s="593"/>
      <c r="BR333" s="749"/>
      <c r="CX333" s="593"/>
      <c r="CY333" s="749"/>
      <c r="EE333" s="593"/>
      <c r="EF333" s="749"/>
      <c r="FL333" s="593"/>
      <c r="FM333" s="749"/>
      <c r="GS333" s="755"/>
      <c r="GT333" s="749"/>
      <c r="HZ333" s="756"/>
      <c r="IA333" s="756"/>
      <c r="IB333" s="756"/>
      <c r="IC333" s="756"/>
      <c r="ID333" s="756"/>
      <c r="IE333" s="756"/>
      <c r="IF333" s="756"/>
      <c r="IG333" s="756"/>
      <c r="IH333" s="756"/>
      <c r="II333" s="756"/>
      <c r="IJ333" s="756"/>
      <c r="IK333" s="756"/>
      <c r="IL333" s="756"/>
      <c r="IM333" s="756"/>
      <c r="IN333" s="756"/>
      <c r="IO333" s="756"/>
      <c r="IP333" s="756"/>
      <c r="IQ333" s="756"/>
      <c r="IR333" s="756"/>
      <c r="IS333" s="756"/>
      <c r="IT333" s="756"/>
      <c r="IU333" s="756"/>
      <c r="IV333" s="756"/>
      <c r="IW333" s="756"/>
      <c r="IX333" s="756"/>
      <c r="IY333" s="756"/>
      <c r="IZ333" s="757"/>
      <c r="JA333" s="758"/>
      <c r="JB333" s="758"/>
      <c r="JC333" s="758"/>
      <c r="JD333" s="758"/>
      <c r="JE333" s="234"/>
      <c r="JF333" s="250"/>
      <c r="JG333" s="759">
        <f>IF(JG332&gt;JG331,0,DATEDIF(JG332,JG331,"m"))</f>
        <v>0</v>
      </c>
      <c r="JH333" s="756"/>
      <c r="JI333" s="756"/>
      <c r="JJ333" s="756"/>
      <c r="JK333" s="756"/>
      <c r="JL333" s="756"/>
      <c r="JM333" s="756"/>
      <c r="JN333" s="756"/>
      <c r="JO333" s="756"/>
      <c r="JP333" s="756"/>
      <c r="JQ333" s="756"/>
      <c r="JR333" s="756"/>
      <c r="JS333" s="756"/>
      <c r="JT333" s="756"/>
      <c r="JU333" s="756"/>
      <c r="JV333" s="756"/>
      <c r="JW333" s="756"/>
      <c r="JX333" s="756"/>
      <c r="JY333" s="756"/>
      <c r="JZ333" s="756"/>
      <c r="KA333" s="756"/>
      <c r="KB333" s="756"/>
      <c r="KC333" s="756"/>
      <c r="KD333" s="756"/>
      <c r="KE333" s="756"/>
      <c r="KF333" s="756"/>
      <c r="KG333" s="756"/>
      <c r="KH333" s="756"/>
      <c r="KI333" s="756"/>
      <c r="KJ333" s="756"/>
      <c r="KK333" s="756"/>
      <c r="KL333" s="756"/>
      <c r="KM333" s="756"/>
      <c r="KN333" s="756"/>
      <c r="KO333" s="756"/>
      <c r="KP333" s="756"/>
      <c r="KQ333" s="756"/>
      <c r="KR333" s="756"/>
      <c r="KS333" s="756"/>
      <c r="KT333" s="756"/>
      <c r="KU333" s="756"/>
      <c r="KV333" s="756"/>
      <c r="KW333" s="756"/>
      <c r="KX333" s="756"/>
      <c r="KY333" s="756"/>
      <c r="KZ333" s="756"/>
      <c r="LA333" s="756"/>
      <c r="LB333" s="756"/>
      <c r="LC333" s="756"/>
      <c r="LD333" s="756"/>
      <c r="LE333" s="756"/>
      <c r="LF333" s="756"/>
      <c r="LG333" s="756"/>
      <c r="LH333" s="756"/>
      <c r="LI333" s="756"/>
      <c r="LJ333" s="756"/>
      <c r="LK333" s="756"/>
      <c r="LL333" s="756"/>
      <c r="LM333" s="756"/>
      <c r="LN333" s="756"/>
      <c r="LO333" s="756"/>
      <c r="LP333" s="756"/>
      <c r="LQ333" s="756"/>
      <c r="LR333" s="756"/>
      <c r="LS333" s="756"/>
      <c r="LT333" s="756"/>
      <c r="LU333" s="756"/>
      <c r="LV333" s="756"/>
      <c r="LW333" s="756"/>
      <c r="LX333" s="756"/>
      <c r="LY333" s="756"/>
      <c r="LZ333" s="756"/>
      <c r="MA333" s="756"/>
      <c r="MB333" s="756"/>
      <c r="MC333" s="756"/>
      <c r="MD333" s="756"/>
      <c r="ME333" s="756"/>
      <c r="MF333" s="756"/>
      <c r="MG333" s="756"/>
      <c r="MH333" s="756"/>
      <c r="MI333" s="756"/>
      <c r="MJ333" s="756"/>
      <c r="MK333" s="756"/>
      <c r="ML333" s="756"/>
      <c r="MM333" s="756"/>
      <c r="MN333" s="756"/>
      <c r="MO333" s="756"/>
      <c r="MP333" s="756"/>
      <c r="MQ333" s="756"/>
      <c r="MR333" s="756"/>
      <c r="MS333" s="756"/>
      <c r="MT333" s="756"/>
      <c r="MU333" s="756"/>
      <c r="MV333" s="756"/>
      <c r="MW333" s="756"/>
      <c r="MX333" s="756"/>
      <c r="MY333" s="756"/>
      <c r="MZ333" s="756"/>
      <c r="NA333" s="756"/>
      <c r="NB333" s="756"/>
      <c r="NC333" s="756"/>
      <c r="ND333" s="756"/>
      <c r="NE333" s="756"/>
      <c r="NF333" s="756"/>
      <c r="NG333" s="756"/>
      <c r="NH333" s="756"/>
      <c r="NI333" s="756"/>
      <c r="NJ333" s="756"/>
      <c r="NK333" s="756"/>
      <c r="NL333" s="756"/>
      <c r="NM333" s="756"/>
      <c r="NN333" s="756"/>
      <c r="NO333" s="756"/>
      <c r="NP333" s="756"/>
      <c r="NQ333" s="756"/>
      <c r="NR333" s="756"/>
      <c r="NS333" s="756"/>
      <c r="NT333" s="756"/>
      <c r="NU333" s="756"/>
      <c r="NV333" s="756"/>
      <c r="NW333" s="756"/>
      <c r="NX333" s="756"/>
      <c r="NY333" s="756"/>
      <c r="NZ333" s="756"/>
      <c r="OA333" s="756"/>
      <c r="OB333" s="756"/>
      <c r="OC333" s="756"/>
      <c r="OD333" s="756"/>
      <c r="OE333" s="756"/>
      <c r="OF333" s="756"/>
      <c r="OG333" s="756"/>
      <c r="OH333" s="756"/>
      <c r="OI333" s="756"/>
      <c r="OJ333" s="756"/>
      <c r="OK333" s="756"/>
      <c r="OL333" s="756"/>
      <c r="OM333" s="756"/>
      <c r="ON333" s="756"/>
      <c r="OO333" s="756"/>
      <c r="OP333" s="756"/>
      <c r="OQ333" s="756"/>
      <c r="OR333" s="756"/>
      <c r="OS333" s="756"/>
      <c r="OT333" s="756"/>
      <c r="OU333" s="756"/>
      <c r="OV333" s="756"/>
      <c r="OW333" s="756"/>
      <c r="OX333" s="756"/>
      <c r="OY333" s="756"/>
      <c r="OZ333" s="756"/>
      <c r="PA333" s="756"/>
      <c r="PB333" s="756"/>
      <c r="PC333" s="756"/>
      <c r="PD333" s="756"/>
      <c r="PE333" s="756"/>
      <c r="PF333" s="756"/>
      <c r="PG333" s="756"/>
      <c r="PH333" s="756"/>
      <c r="PI333" s="756"/>
      <c r="PJ333" s="756"/>
      <c r="PK333" s="756"/>
      <c r="PL333" s="756"/>
      <c r="PM333" s="756"/>
      <c r="PN333" s="756"/>
      <c r="PO333" s="756"/>
      <c r="PP333" s="756"/>
      <c r="PQ333" s="756"/>
      <c r="PR333" s="756"/>
      <c r="PS333" s="756"/>
      <c r="PT333" s="756"/>
      <c r="PU333" s="756"/>
      <c r="PV333" s="756"/>
      <c r="PW333" s="756"/>
      <c r="PX333" s="756"/>
      <c r="PY333" s="756"/>
      <c r="PZ333" s="756"/>
      <c r="QA333" s="756"/>
      <c r="QB333" s="756"/>
      <c r="QC333" s="756"/>
      <c r="QD333" s="756"/>
      <c r="QE333" s="756"/>
      <c r="QF333" s="756"/>
      <c r="QG333" s="756"/>
      <c r="QH333" s="756"/>
      <c r="QI333" s="756"/>
      <c r="QJ333" s="756"/>
      <c r="QK333" s="756"/>
      <c r="QL333" s="756"/>
      <c r="QM333" s="756"/>
      <c r="QN333" s="756"/>
      <c r="QO333" s="756"/>
      <c r="QP333" s="756"/>
      <c r="QQ333" s="756"/>
      <c r="QR333" s="756"/>
      <c r="QS333" s="756"/>
      <c r="QT333" s="756"/>
      <c r="QU333" s="756"/>
      <c r="QV333" s="756"/>
      <c r="QW333" s="756"/>
      <c r="QX333" s="756"/>
      <c r="QY333" s="756"/>
      <c r="QZ333" s="756"/>
      <c r="RA333" s="756"/>
      <c r="RB333" s="756"/>
      <c r="RC333" s="756"/>
    </row>
    <row r="334" spans="1:494" s="250" customFormat="1" ht="15" hidden="1" outlineLevel="1">
      <c r="A334" s="603">
        <f t="shared" si="1586"/>
        <v>322</v>
      </c>
      <c r="B334" s="341" t="s">
        <v>213</v>
      </c>
      <c r="C334" s="593">
        <f>C330*C333*1%</f>
        <v>0</v>
      </c>
      <c r="D334" s="749"/>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c r="AA334" s="223"/>
      <c r="AB334" s="223"/>
      <c r="AC334" s="223"/>
      <c r="AD334" s="223"/>
      <c r="AE334" s="223"/>
      <c r="AF334" s="223"/>
      <c r="AG334" s="223"/>
      <c r="AH334" s="223"/>
      <c r="AI334" s="223"/>
      <c r="AJ334" s="593">
        <f>AJ330*AJ333*1%</f>
        <v>0</v>
      </c>
      <c r="AK334" s="749"/>
      <c r="AL334" s="223"/>
      <c r="AM334" s="223"/>
      <c r="AN334" s="223"/>
      <c r="AO334" s="223"/>
      <c r="AP334" s="223"/>
      <c r="AQ334" s="223"/>
      <c r="AR334" s="223"/>
      <c r="AS334" s="223"/>
      <c r="AT334" s="223"/>
      <c r="AU334" s="223"/>
      <c r="AV334" s="223"/>
      <c r="AW334" s="223"/>
      <c r="AX334" s="223"/>
      <c r="AY334" s="223"/>
      <c r="AZ334" s="223"/>
      <c r="BA334" s="223"/>
      <c r="BB334" s="223"/>
      <c r="BC334" s="223"/>
      <c r="BD334" s="223"/>
      <c r="BE334" s="223"/>
      <c r="BF334" s="223"/>
      <c r="BG334" s="223"/>
      <c r="BH334" s="223"/>
      <c r="BI334" s="223"/>
      <c r="BJ334" s="223"/>
      <c r="BK334" s="223"/>
      <c r="BL334" s="223"/>
      <c r="BM334" s="223"/>
      <c r="BN334" s="223"/>
      <c r="BO334" s="223"/>
      <c r="BP334" s="223"/>
      <c r="BQ334" s="593">
        <f>BQ330*BQ333*1%</f>
        <v>0</v>
      </c>
      <c r="BR334" s="749"/>
      <c r="BS334" s="223"/>
      <c r="BT334" s="223"/>
      <c r="BU334" s="223"/>
      <c r="BV334" s="223"/>
      <c r="BW334" s="223"/>
      <c r="BX334" s="223"/>
      <c r="BY334" s="223"/>
      <c r="BZ334" s="223"/>
      <c r="CA334" s="223"/>
      <c r="CB334" s="223"/>
      <c r="CC334" s="223"/>
      <c r="CD334" s="223"/>
      <c r="CE334" s="223"/>
      <c r="CF334" s="223"/>
      <c r="CG334" s="223"/>
      <c r="CH334" s="223"/>
      <c r="CI334" s="223"/>
      <c r="CJ334" s="223"/>
      <c r="CK334" s="223"/>
      <c r="CL334" s="223"/>
      <c r="CM334" s="223"/>
      <c r="CN334" s="223"/>
      <c r="CO334" s="223"/>
      <c r="CP334" s="223"/>
      <c r="CQ334" s="223"/>
      <c r="CR334" s="223"/>
      <c r="CS334" s="223"/>
      <c r="CT334" s="223"/>
      <c r="CU334" s="223"/>
      <c r="CV334" s="223"/>
      <c r="CW334" s="223"/>
      <c r="CX334" s="593">
        <f>CX330*CX333*1%</f>
        <v>0</v>
      </c>
      <c r="CY334" s="749"/>
      <c r="CZ334" s="223"/>
      <c r="DA334" s="223"/>
      <c r="DB334" s="223"/>
      <c r="DC334" s="223"/>
      <c r="DD334" s="223"/>
      <c r="DE334" s="223"/>
      <c r="DF334" s="223"/>
      <c r="DG334" s="223"/>
      <c r="DH334" s="223"/>
      <c r="DI334" s="223"/>
      <c r="DJ334" s="223"/>
      <c r="DK334" s="223"/>
      <c r="DL334" s="223"/>
      <c r="DM334" s="223"/>
      <c r="DN334" s="223"/>
      <c r="DO334" s="223"/>
      <c r="DP334" s="223"/>
      <c r="DQ334" s="223"/>
      <c r="DR334" s="223"/>
      <c r="DS334" s="223"/>
      <c r="DT334" s="223"/>
      <c r="DU334" s="223"/>
      <c r="DV334" s="223"/>
      <c r="DW334" s="223"/>
      <c r="DX334" s="223"/>
      <c r="DY334" s="223"/>
      <c r="DZ334" s="223"/>
      <c r="EA334" s="223"/>
      <c r="EB334" s="223"/>
      <c r="EC334" s="223"/>
      <c r="ED334" s="223"/>
      <c r="EE334" s="593">
        <f>EE330*EE333*1%</f>
        <v>0</v>
      </c>
      <c r="EF334" s="749"/>
      <c r="EG334" s="223"/>
      <c r="EH334" s="223"/>
      <c r="EI334" s="223"/>
      <c r="EJ334" s="223"/>
      <c r="EK334" s="223"/>
      <c r="EL334" s="223"/>
      <c r="EM334" s="223"/>
      <c r="EN334" s="223"/>
      <c r="EO334" s="223"/>
      <c r="EP334" s="223"/>
      <c r="EQ334" s="223"/>
      <c r="ER334" s="223"/>
      <c r="ES334" s="223"/>
      <c r="ET334" s="223"/>
      <c r="EU334" s="223"/>
      <c r="EV334" s="223"/>
      <c r="EW334" s="223"/>
      <c r="EX334" s="223"/>
      <c r="EY334" s="223"/>
      <c r="EZ334" s="223"/>
      <c r="FA334" s="223"/>
      <c r="FB334" s="223"/>
      <c r="FC334" s="223"/>
      <c r="FD334" s="223"/>
      <c r="FE334" s="223"/>
      <c r="FF334" s="223"/>
      <c r="FG334" s="223"/>
      <c r="FH334" s="223"/>
      <c r="FI334" s="223"/>
      <c r="FJ334" s="223"/>
      <c r="FK334" s="223"/>
      <c r="FL334" s="593">
        <f>FL330*FL333*1%</f>
        <v>0</v>
      </c>
      <c r="FM334" s="749"/>
      <c r="FN334" s="223"/>
      <c r="FO334" s="223"/>
      <c r="FP334" s="223"/>
      <c r="FQ334" s="223"/>
      <c r="FR334" s="223"/>
      <c r="FS334" s="223"/>
      <c r="FT334" s="223"/>
      <c r="FU334" s="223"/>
      <c r="FV334" s="223"/>
      <c r="FW334" s="223"/>
      <c r="FX334" s="223"/>
      <c r="FY334" s="223"/>
      <c r="FZ334" s="223"/>
      <c r="GA334" s="223"/>
      <c r="GB334" s="223"/>
      <c r="GC334" s="223"/>
      <c r="GD334" s="223"/>
      <c r="GE334" s="223"/>
      <c r="GF334" s="223"/>
      <c r="GG334" s="223"/>
      <c r="GH334" s="223"/>
      <c r="GI334" s="223"/>
      <c r="GJ334" s="223"/>
      <c r="GK334" s="223"/>
      <c r="GL334" s="223"/>
      <c r="GM334" s="223"/>
      <c r="GN334" s="223"/>
      <c r="GO334" s="223"/>
      <c r="GP334" s="223"/>
      <c r="GQ334" s="223"/>
      <c r="GR334" s="223"/>
      <c r="GS334" s="593"/>
      <c r="GT334" s="749"/>
      <c r="GU334" s="223"/>
      <c r="GV334" s="223"/>
      <c r="GW334" s="223"/>
      <c r="GX334" s="223"/>
      <c r="GY334" s="223"/>
      <c r="GZ334" s="223"/>
      <c r="HA334" s="223"/>
      <c r="HB334" s="223"/>
      <c r="HC334" s="223"/>
      <c r="HD334" s="223"/>
      <c r="HE334" s="223"/>
      <c r="HF334" s="223"/>
      <c r="HG334" s="223"/>
      <c r="HH334" s="223"/>
      <c r="HI334" s="223"/>
      <c r="HJ334" s="223"/>
      <c r="HK334" s="223"/>
      <c r="HL334" s="223"/>
      <c r="HM334" s="223"/>
      <c r="HN334" s="223"/>
      <c r="HO334" s="223"/>
      <c r="HP334" s="223"/>
      <c r="HQ334" s="223"/>
      <c r="HR334" s="223"/>
      <c r="HS334" s="223"/>
      <c r="HT334" s="223"/>
      <c r="HU334" s="223"/>
      <c r="HV334" s="223"/>
      <c r="HW334" s="223"/>
      <c r="HZ334" s="682"/>
      <c r="IA334" s="682"/>
      <c r="IB334" s="682"/>
      <c r="IC334" s="682"/>
      <c r="ID334" s="682"/>
      <c r="IE334" s="682"/>
      <c r="IF334" s="682"/>
      <c r="IG334" s="682"/>
      <c r="IH334" s="682"/>
      <c r="II334" s="682"/>
      <c r="IJ334" s="682"/>
      <c r="IK334" s="682"/>
      <c r="IL334" s="682"/>
      <c r="IM334" s="682"/>
      <c r="IN334" s="682"/>
      <c r="IO334" s="682"/>
      <c r="IP334" s="682"/>
      <c r="IQ334" s="682"/>
      <c r="IR334" s="682"/>
      <c r="IS334" s="682"/>
      <c r="IT334" s="682"/>
      <c r="IU334" s="682"/>
      <c r="IV334" s="682"/>
      <c r="IW334" s="682"/>
      <c r="IX334" s="682"/>
      <c r="IY334" s="682"/>
      <c r="IZ334" s="760"/>
      <c r="JA334" s="761"/>
      <c r="JB334" s="761"/>
      <c r="JC334" s="761"/>
      <c r="JD334" s="761"/>
      <c r="JE334" s="234"/>
      <c r="JG334" s="682">
        <f>JG330*JG333*1%</f>
        <v>0</v>
      </c>
      <c r="JH334" s="682"/>
      <c r="JI334" s="682"/>
      <c r="JJ334" s="682"/>
      <c r="JK334" s="682"/>
      <c r="JL334" s="682"/>
      <c r="JM334" s="682"/>
      <c r="JN334" s="682"/>
      <c r="JO334" s="682"/>
      <c r="JP334" s="682"/>
      <c r="JQ334" s="682"/>
      <c r="JR334" s="682"/>
      <c r="JS334" s="682"/>
      <c r="JT334" s="682"/>
      <c r="JU334" s="682"/>
      <c r="JV334" s="682"/>
      <c r="JW334" s="682"/>
      <c r="JX334" s="682"/>
      <c r="JY334" s="682"/>
      <c r="JZ334" s="682"/>
      <c r="KA334" s="682"/>
      <c r="KB334" s="682"/>
      <c r="KC334" s="682"/>
      <c r="KD334" s="682"/>
      <c r="KE334" s="682"/>
      <c r="KF334" s="682"/>
      <c r="KG334" s="682"/>
      <c r="KH334" s="682"/>
      <c r="KI334" s="682"/>
      <c r="KJ334" s="682"/>
      <c r="KK334" s="682"/>
      <c r="KL334" s="682"/>
      <c r="KM334" s="682"/>
      <c r="KN334" s="682"/>
      <c r="KO334" s="682"/>
      <c r="KP334" s="682"/>
      <c r="KQ334" s="682"/>
      <c r="KR334" s="682"/>
      <c r="KS334" s="682"/>
      <c r="KT334" s="682"/>
      <c r="KU334" s="682"/>
      <c r="KV334" s="682"/>
      <c r="KW334" s="682"/>
      <c r="KX334" s="682"/>
      <c r="KY334" s="682"/>
      <c r="KZ334" s="682"/>
      <c r="LA334" s="682"/>
      <c r="LB334" s="682"/>
      <c r="LC334" s="682"/>
      <c r="LD334" s="682"/>
      <c r="LE334" s="682"/>
      <c r="LF334" s="682"/>
      <c r="LG334" s="682"/>
      <c r="LH334" s="682"/>
      <c r="LI334" s="682"/>
      <c r="LJ334" s="682"/>
      <c r="LK334" s="682"/>
      <c r="LL334" s="682"/>
      <c r="LM334" s="682"/>
      <c r="LN334" s="682"/>
      <c r="LO334" s="682"/>
      <c r="LP334" s="682"/>
      <c r="LQ334" s="682"/>
      <c r="LR334" s="682"/>
      <c r="LS334" s="682"/>
      <c r="LT334" s="682"/>
      <c r="LU334" s="682"/>
      <c r="LV334" s="682"/>
      <c r="LW334" s="682"/>
      <c r="LX334" s="682"/>
      <c r="LY334" s="682"/>
      <c r="LZ334" s="682"/>
      <c r="MA334" s="682"/>
      <c r="MB334" s="682"/>
      <c r="MC334" s="682"/>
      <c r="MD334" s="682"/>
      <c r="ME334" s="682"/>
      <c r="MF334" s="682"/>
      <c r="MG334" s="682"/>
      <c r="MH334" s="682"/>
      <c r="MI334" s="682"/>
      <c r="MJ334" s="682"/>
      <c r="MK334" s="682"/>
      <c r="ML334" s="682"/>
      <c r="MM334" s="682"/>
      <c r="MN334" s="682"/>
      <c r="MO334" s="682"/>
      <c r="MP334" s="682"/>
      <c r="MQ334" s="682"/>
      <c r="MR334" s="682"/>
      <c r="MS334" s="682"/>
      <c r="MT334" s="682"/>
      <c r="MU334" s="682"/>
      <c r="MV334" s="682"/>
      <c r="MW334" s="682"/>
      <c r="MX334" s="682"/>
      <c r="MY334" s="682"/>
      <c r="MZ334" s="682"/>
      <c r="NA334" s="682"/>
      <c r="NB334" s="682"/>
      <c r="NC334" s="682"/>
      <c r="ND334" s="682"/>
      <c r="NE334" s="682"/>
      <c r="NF334" s="682"/>
      <c r="NG334" s="682"/>
      <c r="NH334" s="682"/>
      <c r="NI334" s="682"/>
      <c r="NJ334" s="682"/>
      <c r="NK334" s="682"/>
      <c r="NL334" s="682"/>
      <c r="NM334" s="682"/>
      <c r="NN334" s="682"/>
      <c r="NO334" s="682"/>
      <c r="NP334" s="682"/>
      <c r="NQ334" s="682"/>
      <c r="NR334" s="682"/>
      <c r="NS334" s="682"/>
      <c r="NT334" s="682"/>
      <c r="NU334" s="682"/>
      <c r="NV334" s="682"/>
      <c r="NW334" s="682"/>
      <c r="NX334" s="682"/>
      <c r="NY334" s="682"/>
      <c r="NZ334" s="682"/>
      <c r="OA334" s="682"/>
      <c r="OB334" s="682"/>
      <c r="OC334" s="682"/>
      <c r="OD334" s="682"/>
      <c r="OE334" s="682"/>
      <c r="OF334" s="682"/>
      <c r="OG334" s="682"/>
      <c r="OH334" s="682"/>
      <c r="OI334" s="682"/>
      <c r="OJ334" s="682"/>
      <c r="OK334" s="682"/>
      <c r="OL334" s="682"/>
      <c r="OM334" s="682"/>
      <c r="ON334" s="682"/>
      <c r="OO334" s="682"/>
      <c r="OP334" s="682"/>
      <c r="OQ334" s="682"/>
      <c r="OR334" s="682"/>
      <c r="OS334" s="682"/>
      <c r="OT334" s="682"/>
      <c r="OU334" s="682"/>
      <c r="OV334" s="682"/>
      <c r="OW334" s="682"/>
      <c r="OX334" s="682"/>
      <c r="OY334" s="682"/>
      <c r="OZ334" s="682"/>
      <c r="PA334" s="682"/>
      <c r="PB334" s="682"/>
      <c r="PC334" s="682"/>
      <c r="PD334" s="682"/>
      <c r="PE334" s="682"/>
      <c r="PF334" s="682"/>
      <c r="PG334" s="682"/>
      <c r="PH334" s="682"/>
      <c r="PI334" s="682"/>
      <c r="PJ334" s="682"/>
      <c r="PK334" s="682"/>
      <c r="PL334" s="682"/>
      <c r="PM334" s="682"/>
      <c r="PN334" s="682"/>
      <c r="PO334" s="682"/>
      <c r="PP334" s="682"/>
      <c r="PQ334" s="682"/>
      <c r="PR334" s="682"/>
      <c r="PS334" s="682"/>
      <c r="PT334" s="682"/>
      <c r="PU334" s="682"/>
      <c r="PV334" s="682"/>
      <c r="PW334" s="682"/>
      <c r="PX334" s="682"/>
      <c r="PY334" s="682"/>
      <c r="PZ334" s="682"/>
      <c r="QA334" s="682"/>
      <c r="QB334" s="682"/>
      <c r="QC334" s="682"/>
      <c r="QD334" s="682"/>
      <c r="QE334" s="682"/>
      <c r="QF334" s="682"/>
      <c r="QG334" s="682"/>
      <c r="QH334" s="682"/>
      <c r="QI334" s="682"/>
      <c r="QJ334" s="682"/>
      <c r="QK334" s="682"/>
      <c r="QL334" s="682"/>
      <c r="QM334" s="682"/>
      <c r="QN334" s="682"/>
      <c r="QO334" s="682"/>
      <c r="QP334" s="682"/>
      <c r="QQ334" s="682"/>
      <c r="QR334" s="682"/>
      <c r="QS334" s="682"/>
      <c r="QT334" s="682"/>
      <c r="QU334" s="682"/>
      <c r="QV334" s="682"/>
      <c r="QW334" s="682"/>
      <c r="QX334" s="682"/>
      <c r="QY334" s="682"/>
      <c r="QZ334" s="682"/>
      <c r="RA334" s="682"/>
      <c r="RB334" s="682"/>
      <c r="RC334" s="682"/>
      <c r="RD334" s="223"/>
      <c r="RE334" s="223"/>
      <c r="RF334" s="223"/>
      <c r="RG334" s="223"/>
      <c r="RH334" s="223"/>
      <c r="RI334" s="223"/>
      <c r="RJ334" s="223"/>
      <c r="RK334" s="223"/>
      <c r="RL334" s="223"/>
      <c r="RM334" s="223"/>
      <c r="RN334" s="223"/>
      <c r="RO334" s="223"/>
      <c r="RP334" s="223"/>
      <c r="RQ334" s="223"/>
      <c r="RR334" s="223"/>
      <c r="RS334" s="223"/>
      <c r="RT334" s="223"/>
      <c r="RU334" s="223"/>
      <c r="RV334" s="223"/>
      <c r="RW334" s="223"/>
      <c r="RX334" s="223"/>
      <c r="RY334" s="223"/>
      <c r="RZ334" s="223"/>
    </row>
    <row r="335" spans="1:494" s="250" customFormat="1" hidden="1" outlineLevel="1">
      <c r="A335" s="604">
        <f t="shared" ref="A335:A356" si="1785">A334+1</f>
        <v>323</v>
      </c>
      <c r="B335" s="594" t="s">
        <v>218</v>
      </c>
      <c r="C335" s="469"/>
      <c r="D335" s="469"/>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c r="AA335" s="223"/>
      <c r="AB335" s="223"/>
      <c r="AC335" s="223"/>
      <c r="AD335" s="223"/>
      <c r="AE335" s="223"/>
      <c r="AF335" s="223"/>
      <c r="AG335" s="223"/>
      <c r="AH335" s="223"/>
      <c r="AI335" s="223"/>
      <c r="AJ335" s="469"/>
      <c r="AK335" s="469"/>
      <c r="AL335" s="223"/>
      <c r="AM335" s="223"/>
      <c r="AN335" s="223"/>
      <c r="AO335" s="223"/>
      <c r="AP335" s="223"/>
      <c r="AQ335" s="223"/>
      <c r="AR335" s="223"/>
      <c r="AS335" s="223"/>
      <c r="AT335" s="223"/>
      <c r="AU335" s="223"/>
      <c r="AV335" s="223"/>
      <c r="AW335" s="223"/>
      <c r="AX335" s="223"/>
      <c r="AY335" s="223"/>
      <c r="AZ335" s="223"/>
      <c r="BA335" s="223"/>
      <c r="BB335" s="223"/>
      <c r="BC335" s="223"/>
      <c r="BD335" s="223"/>
      <c r="BE335" s="223"/>
      <c r="BF335" s="223"/>
      <c r="BG335" s="223"/>
      <c r="BH335" s="223"/>
      <c r="BI335" s="223"/>
      <c r="BJ335" s="223"/>
      <c r="BK335" s="223"/>
      <c r="BL335" s="223"/>
      <c r="BM335" s="223"/>
      <c r="BN335" s="223"/>
      <c r="BO335" s="223"/>
      <c r="BP335" s="223"/>
      <c r="BQ335" s="469"/>
      <c r="BR335" s="469"/>
      <c r="BS335" s="223"/>
      <c r="BT335" s="223"/>
      <c r="BU335" s="223"/>
      <c r="BV335" s="223"/>
      <c r="BW335" s="223"/>
      <c r="BX335" s="223"/>
      <c r="BY335" s="223"/>
      <c r="BZ335" s="223"/>
      <c r="CA335" s="223"/>
      <c r="CB335" s="223"/>
      <c r="CC335" s="223"/>
      <c r="CD335" s="223"/>
      <c r="CE335" s="223"/>
      <c r="CF335" s="223"/>
      <c r="CG335" s="223"/>
      <c r="CH335" s="223"/>
      <c r="CI335" s="223"/>
      <c r="CJ335" s="223"/>
      <c r="CK335" s="223"/>
      <c r="CL335" s="223"/>
      <c r="CM335" s="223"/>
      <c r="CN335" s="223"/>
      <c r="CO335" s="223"/>
      <c r="CP335" s="223"/>
      <c r="CQ335" s="223"/>
      <c r="CR335" s="223"/>
      <c r="CS335" s="223"/>
      <c r="CT335" s="223"/>
      <c r="CU335" s="223"/>
      <c r="CV335" s="223"/>
      <c r="CW335" s="223"/>
      <c r="CX335" s="469"/>
      <c r="CY335" s="469"/>
      <c r="CZ335" s="223"/>
      <c r="DA335" s="223"/>
      <c r="DB335" s="223"/>
      <c r="DC335" s="223"/>
      <c r="DD335" s="223"/>
      <c r="DE335" s="223"/>
      <c r="DF335" s="223"/>
      <c r="DG335" s="223"/>
      <c r="DH335" s="223"/>
      <c r="DI335" s="223"/>
      <c r="DJ335" s="223"/>
      <c r="DK335" s="223"/>
      <c r="DL335" s="223"/>
      <c r="DM335" s="223"/>
      <c r="DN335" s="223"/>
      <c r="DO335" s="223"/>
      <c r="DP335" s="223"/>
      <c r="DQ335" s="223"/>
      <c r="DR335" s="223"/>
      <c r="DS335" s="223"/>
      <c r="DT335" s="223"/>
      <c r="DU335" s="223"/>
      <c r="DV335" s="223"/>
      <c r="DW335" s="223"/>
      <c r="DX335" s="223"/>
      <c r="DY335" s="223"/>
      <c r="DZ335" s="223"/>
      <c r="EA335" s="223"/>
      <c r="EB335" s="223"/>
      <c r="EC335" s="223"/>
      <c r="ED335" s="223"/>
      <c r="EE335" s="469"/>
      <c r="EF335" s="469"/>
      <c r="EG335" s="223"/>
      <c r="EH335" s="223"/>
      <c r="EI335" s="223"/>
      <c r="EJ335" s="223"/>
      <c r="EK335" s="223"/>
      <c r="EL335" s="223"/>
      <c r="EM335" s="223"/>
      <c r="EN335" s="223"/>
      <c r="EO335" s="223"/>
      <c r="EP335" s="223"/>
      <c r="EQ335" s="223"/>
      <c r="ER335" s="223"/>
      <c r="ES335" s="223"/>
      <c r="ET335" s="223"/>
      <c r="EU335" s="223"/>
      <c r="EV335" s="223"/>
      <c r="EW335" s="223"/>
      <c r="EX335" s="223"/>
      <c r="EY335" s="223"/>
      <c r="EZ335" s="223"/>
      <c r="FA335" s="223"/>
      <c r="FB335" s="223"/>
      <c r="FC335" s="223"/>
      <c r="FD335" s="223"/>
      <c r="FE335" s="223"/>
      <c r="FF335" s="223"/>
      <c r="FG335" s="223"/>
      <c r="FH335" s="223"/>
      <c r="FI335" s="223"/>
      <c r="FJ335" s="223"/>
      <c r="FK335" s="223"/>
      <c r="FL335" s="469"/>
      <c r="FM335" s="469"/>
      <c r="FN335" s="223"/>
      <c r="FO335" s="223"/>
      <c r="FP335" s="223"/>
      <c r="FQ335" s="223"/>
      <c r="FR335" s="223"/>
      <c r="FS335" s="223"/>
      <c r="FT335" s="223"/>
      <c r="FU335" s="223"/>
      <c r="FV335" s="223"/>
      <c r="FW335" s="223"/>
      <c r="FX335" s="223"/>
      <c r="FY335" s="223"/>
      <c r="FZ335" s="223"/>
      <c r="GA335" s="223"/>
      <c r="GB335" s="223"/>
      <c r="GC335" s="223"/>
      <c r="GD335" s="223"/>
      <c r="GE335" s="223"/>
      <c r="GF335" s="223"/>
      <c r="GG335" s="223"/>
      <c r="GH335" s="223"/>
      <c r="GI335" s="223"/>
      <c r="GJ335" s="223"/>
      <c r="GK335" s="223"/>
      <c r="GL335" s="223"/>
      <c r="GM335" s="223"/>
      <c r="GN335" s="223"/>
      <c r="GO335" s="223"/>
      <c r="GP335" s="223"/>
      <c r="GQ335" s="223"/>
      <c r="GR335" s="223"/>
      <c r="GS335" s="469"/>
      <c r="GT335" s="469"/>
      <c r="GU335" s="223"/>
      <c r="GV335" s="223"/>
      <c r="GW335" s="223"/>
      <c r="GX335" s="223"/>
      <c r="GY335" s="223"/>
      <c r="GZ335" s="223"/>
      <c r="HA335" s="223"/>
      <c r="HB335" s="223"/>
      <c r="HC335" s="223"/>
      <c r="HD335" s="223"/>
      <c r="HE335" s="223"/>
      <c r="HF335" s="223"/>
      <c r="HG335" s="223"/>
      <c r="HH335" s="223"/>
      <c r="HI335" s="223"/>
      <c r="HJ335" s="223"/>
      <c r="HK335" s="223"/>
      <c r="HL335" s="223"/>
      <c r="HM335" s="223"/>
      <c r="HN335" s="223"/>
      <c r="HO335" s="223"/>
      <c r="HP335" s="223"/>
      <c r="HQ335" s="223"/>
      <c r="HR335" s="223"/>
      <c r="HS335" s="223"/>
      <c r="HT335" s="223"/>
      <c r="HU335" s="223"/>
      <c r="HV335" s="223"/>
      <c r="HW335" s="223"/>
      <c r="HZ335" s="469"/>
      <c r="IA335" s="469"/>
      <c r="IB335" s="223"/>
      <c r="IC335" s="223"/>
      <c r="ID335" s="223"/>
      <c r="IE335" s="223"/>
      <c r="IF335" s="223"/>
      <c r="IG335" s="223"/>
      <c r="IH335" s="223"/>
      <c r="II335" s="223"/>
      <c r="IJ335" s="223"/>
      <c r="IK335" s="223"/>
      <c r="IL335" s="223"/>
      <c r="IM335" s="223"/>
      <c r="IN335" s="223"/>
      <c r="IO335" s="223"/>
      <c r="IP335" s="223"/>
      <c r="IQ335" s="223"/>
      <c r="IR335" s="223"/>
      <c r="IS335" s="223"/>
      <c r="IT335" s="223"/>
      <c r="IU335" s="223"/>
      <c r="IV335" s="223"/>
      <c r="IW335" s="223"/>
      <c r="IX335" s="223"/>
      <c r="IY335" s="223"/>
      <c r="IZ335" s="223"/>
      <c r="JA335" s="245"/>
      <c r="JB335" s="245"/>
      <c r="JC335" s="245"/>
      <c r="JD335" s="245"/>
      <c r="JE335" s="234"/>
      <c r="JG335" s="469"/>
      <c r="JH335" s="469"/>
      <c r="JI335" s="223"/>
      <c r="JJ335" s="223"/>
      <c r="JK335" s="223"/>
      <c r="JL335" s="223"/>
      <c r="JM335" s="223"/>
      <c r="JN335" s="223"/>
      <c r="JO335" s="223"/>
      <c r="JP335" s="223"/>
      <c r="JQ335" s="223"/>
      <c r="JR335" s="223"/>
      <c r="JS335" s="223"/>
      <c r="JT335" s="223"/>
      <c r="JU335" s="223"/>
      <c r="JV335" s="223"/>
      <c r="JW335" s="223"/>
      <c r="JX335" s="223"/>
      <c r="JY335" s="223"/>
      <c r="JZ335" s="223"/>
      <c r="KA335" s="223"/>
      <c r="KB335" s="223"/>
      <c r="KC335" s="223"/>
      <c r="KD335" s="223"/>
      <c r="KE335" s="223"/>
      <c r="KF335" s="223"/>
      <c r="KG335" s="223"/>
      <c r="KH335" s="223"/>
      <c r="KI335" s="223"/>
      <c r="KJ335" s="223"/>
      <c r="KK335" s="223"/>
      <c r="KL335" s="234"/>
      <c r="KN335" s="469"/>
      <c r="KO335" s="469"/>
      <c r="KP335" s="223"/>
      <c r="KQ335" s="223"/>
      <c r="KR335" s="223"/>
      <c r="KS335" s="223"/>
      <c r="KT335" s="223"/>
      <c r="KU335" s="223"/>
      <c r="KV335" s="223"/>
      <c r="KW335" s="223"/>
      <c r="KX335" s="223"/>
      <c r="KY335" s="223"/>
      <c r="KZ335" s="223"/>
      <c r="LA335" s="223"/>
      <c r="LB335" s="223"/>
      <c r="LC335" s="223"/>
      <c r="LD335" s="223"/>
      <c r="LE335" s="223"/>
      <c r="LF335" s="223"/>
      <c r="LG335" s="223"/>
      <c r="LH335" s="223"/>
      <c r="LI335" s="223"/>
      <c r="LJ335" s="223"/>
      <c r="LK335" s="223"/>
      <c r="LL335" s="223"/>
      <c r="LM335" s="223"/>
      <c r="LN335" s="223"/>
      <c r="LO335" s="223"/>
      <c r="LP335" s="223"/>
      <c r="LQ335" s="223"/>
      <c r="LR335" s="223"/>
      <c r="LU335" s="469"/>
      <c r="LV335" s="469"/>
      <c r="LW335" s="223"/>
      <c r="LX335" s="223"/>
      <c r="LY335" s="223"/>
      <c r="LZ335" s="223"/>
      <c r="MA335" s="223"/>
      <c r="MB335" s="223"/>
      <c r="MC335" s="223"/>
      <c r="MD335" s="223"/>
      <c r="ME335" s="223"/>
      <c r="MF335" s="223"/>
      <c r="MG335" s="223"/>
      <c r="MH335" s="223"/>
      <c r="MI335" s="223"/>
      <c r="MJ335" s="223"/>
      <c r="MK335" s="223"/>
      <c r="ML335" s="223"/>
      <c r="MM335" s="223"/>
      <c r="MN335" s="223"/>
      <c r="MO335" s="223"/>
      <c r="MP335" s="223"/>
      <c r="MQ335" s="223"/>
      <c r="MR335" s="223"/>
      <c r="MS335" s="223"/>
      <c r="MT335" s="223"/>
      <c r="MU335" s="223"/>
      <c r="MV335" s="223"/>
      <c r="MW335" s="223"/>
      <c r="MX335" s="223"/>
      <c r="MY335" s="223"/>
      <c r="NB335" s="469"/>
      <c r="NC335" s="469"/>
      <c r="ND335" s="223"/>
      <c r="NE335" s="223"/>
      <c r="NF335" s="223"/>
      <c r="NG335" s="223"/>
      <c r="NH335" s="223"/>
      <c r="NI335" s="223"/>
      <c r="NJ335" s="223"/>
      <c r="NK335" s="223"/>
      <c r="NL335" s="223"/>
      <c r="NM335" s="223"/>
      <c r="NN335" s="223"/>
      <c r="NO335" s="223"/>
      <c r="NP335" s="223"/>
      <c r="NQ335" s="223"/>
      <c r="NR335" s="223"/>
      <c r="NS335" s="223"/>
      <c r="NT335" s="223"/>
      <c r="NU335" s="223"/>
      <c r="NV335" s="223"/>
      <c r="NW335" s="223"/>
      <c r="NX335" s="223"/>
      <c r="NY335" s="223"/>
      <c r="NZ335" s="223"/>
      <c r="OA335" s="223"/>
      <c r="OB335" s="223"/>
      <c r="OC335" s="223"/>
      <c r="OD335" s="223"/>
      <c r="OE335" s="223"/>
      <c r="OF335" s="223"/>
      <c r="OI335" s="469"/>
      <c r="OJ335" s="469"/>
      <c r="OK335" s="223"/>
      <c r="OL335" s="223"/>
      <c r="OM335" s="223"/>
      <c r="ON335" s="223"/>
      <c r="OO335" s="223"/>
      <c r="OP335" s="223"/>
      <c r="OQ335" s="223"/>
      <c r="OR335" s="223"/>
      <c r="OS335" s="223"/>
      <c r="OT335" s="223"/>
      <c r="OU335" s="223"/>
      <c r="OV335" s="223"/>
      <c r="OW335" s="223"/>
      <c r="OX335" s="223"/>
      <c r="OY335" s="223"/>
      <c r="OZ335" s="223"/>
      <c r="PA335" s="223"/>
      <c r="PB335" s="223"/>
      <c r="PC335" s="223"/>
      <c r="PD335" s="223"/>
      <c r="PE335" s="223"/>
      <c r="PF335" s="223"/>
      <c r="PG335" s="223"/>
      <c r="PH335" s="223"/>
      <c r="PI335" s="223"/>
      <c r="PJ335" s="223"/>
      <c r="PK335" s="223"/>
      <c r="PL335" s="223"/>
      <c r="PM335" s="223"/>
      <c r="PP335" s="469"/>
      <c r="PQ335" s="469"/>
      <c r="PR335" s="223"/>
      <c r="PS335" s="223"/>
      <c r="PT335" s="223"/>
      <c r="PU335" s="223"/>
      <c r="PV335" s="223"/>
      <c r="PW335" s="223"/>
      <c r="PX335" s="223"/>
      <c r="PY335" s="223"/>
      <c r="PZ335" s="223"/>
      <c r="QA335" s="223"/>
      <c r="QB335" s="223"/>
      <c r="QC335" s="223"/>
      <c r="QD335" s="223"/>
      <c r="QE335" s="223"/>
      <c r="QF335" s="223"/>
      <c r="QG335" s="223"/>
      <c r="QH335" s="223"/>
      <c r="QI335" s="223"/>
      <c r="QJ335" s="223"/>
      <c r="QK335" s="223"/>
      <c r="QL335" s="223"/>
      <c r="QM335" s="223"/>
      <c r="QN335" s="223"/>
      <c r="QO335" s="223"/>
      <c r="QP335" s="223"/>
      <c r="QQ335" s="223"/>
      <c r="QR335" s="223"/>
      <c r="QS335" s="223"/>
      <c r="QT335" s="223"/>
      <c r="QW335" s="469"/>
      <c r="QX335" s="469"/>
      <c r="QY335" s="223"/>
      <c r="QZ335" s="223"/>
      <c r="RA335" s="223"/>
      <c r="RB335" s="223"/>
      <c r="RC335" s="223"/>
      <c r="RD335" s="223"/>
      <c r="RE335" s="223"/>
      <c r="RF335" s="223"/>
      <c r="RG335" s="223"/>
      <c r="RH335" s="223"/>
      <c r="RI335" s="223"/>
      <c r="RJ335" s="223"/>
      <c r="RK335" s="223"/>
      <c r="RL335" s="223"/>
      <c r="RM335" s="223"/>
      <c r="RN335" s="223"/>
      <c r="RO335" s="223"/>
      <c r="RP335" s="223"/>
      <c r="RQ335" s="223"/>
      <c r="RR335" s="223"/>
      <c r="RS335" s="223"/>
      <c r="RT335" s="223"/>
      <c r="RU335" s="223"/>
      <c r="RV335" s="223"/>
      <c r="RW335" s="223"/>
      <c r="RX335" s="223"/>
      <c r="RY335" s="223"/>
      <c r="RZ335" s="223"/>
    </row>
    <row r="336" spans="1:494" s="250" customFormat="1" collapsed="1">
      <c r="A336" s="603">
        <f t="shared" si="1785"/>
        <v>324</v>
      </c>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c r="AA336" s="223"/>
      <c r="AB336" s="223"/>
      <c r="AC336" s="223"/>
      <c r="AD336" s="223"/>
      <c r="AE336" s="223"/>
      <c r="AF336" s="223"/>
      <c r="AG336" s="223"/>
      <c r="AH336" s="223"/>
      <c r="AI336" s="223"/>
      <c r="AJ336" s="223"/>
      <c r="AK336" s="223"/>
      <c r="AL336" s="223"/>
      <c r="AM336" s="223"/>
      <c r="AN336" s="223"/>
      <c r="AO336" s="223"/>
      <c r="AP336" s="223"/>
      <c r="AQ336" s="223"/>
      <c r="AR336" s="223"/>
      <c r="AS336" s="223"/>
      <c r="AT336" s="223"/>
      <c r="AU336" s="223"/>
      <c r="AV336" s="223"/>
      <c r="AW336" s="223"/>
      <c r="AX336" s="223"/>
      <c r="AY336" s="223"/>
      <c r="AZ336" s="223"/>
      <c r="BA336" s="223"/>
      <c r="BB336" s="223"/>
      <c r="BC336" s="223"/>
      <c r="BD336" s="223"/>
      <c r="BE336" s="223"/>
      <c r="BF336" s="223"/>
      <c r="BG336" s="223"/>
      <c r="BH336" s="223"/>
      <c r="BI336" s="223"/>
      <c r="BJ336" s="223"/>
      <c r="BK336" s="223"/>
      <c r="BL336" s="223"/>
      <c r="BM336" s="223"/>
      <c r="BN336" s="223"/>
      <c r="BO336" s="223"/>
      <c r="BP336" s="223"/>
      <c r="BQ336" s="223"/>
      <c r="BR336" s="223"/>
      <c r="BS336" s="223"/>
      <c r="BT336" s="223"/>
      <c r="BU336" s="223"/>
      <c r="BV336" s="223"/>
      <c r="BW336" s="223"/>
      <c r="BX336" s="223"/>
      <c r="BY336" s="223"/>
      <c r="BZ336" s="223"/>
      <c r="CA336" s="223"/>
      <c r="CB336" s="223"/>
      <c r="CC336" s="223"/>
      <c r="CD336" s="223"/>
      <c r="CE336" s="223"/>
      <c r="CF336" s="223"/>
      <c r="CG336" s="223"/>
      <c r="CH336" s="223"/>
      <c r="CI336" s="223"/>
      <c r="CJ336" s="223"/>
      <c r="CK336" s="223"/>
      <c r="CL336" s="223"/>
      <c r="CM336" s="223"/>
      <c r="CN336" s="223"/>
      <c r="CO336" s="223"/>
      <c r="CP336" s="223"/>
      <c r="CQ336" s="223"/>
      <c r="CR336" s="223"/>
      <c r="CS336" s="223"/>
      <c r="CT336" s="223"/>
      <c r="CU336" s="223"/>
      <c r="CV336" s="223"/>
      <c r="CW336" s="223"/>
      <c r="CX336" s="223"/>
      <c r="CY336" s="223"/>
      <c r="CZ336" s="223"/>
      <c r="DA336" s="223"/>
      <c r="DB336" s="223"/>
      <c r="DC336" s="223"/>
      <c r="DD336" s="223"/>
      <c r="DE336" s="223"/>
      <c r="DF336" s="223"/>
      <c r="DG336" s="223"/>
      <c r="DH336" s="223"/>
      <c r="DI336" s="223"/>
      <c r="DJ336" s="223"/>
      <c r="DK336" s="223"/>
      <c r="DL336" s="223"/>
      <c r="DM336" s="223"/>
      <c r="DN336" s="223"/>
      <c r="DO336" s="223"/>
      <c r="DP336" s="223"/>
      <c r="DQ336" s="223"/>
      <c r="DR336" s="223"/>
      <c r="DS336" s="223"/>
      <c r="DT336" s="223"/>
      <c r="DU336" s="223"/>
      <c r="DV336" s="223"/>
      <c r="DW336" s="223"/>
      <c r="DX336" s="223"/>
      <c r="DY336" s="223"/>
      <c r="DZ336" s="223"/>
      <c r="EA336" s="223"/>
      <c r="EB336" s="223"/>
      <c r="EC336" s="223"/>
      <c r="ED336" s="223"/>
      <c r="EE336" s="223"/>
      <c r="EF336" s="223"/>
      <c r="EG336" s="223"/>
      <c r="EH336" s="223"/>
      <c r="EI336" s="223"/>
      <c r="EJ336" s="223"/>
      <c r="EK336" s="223"/>
      <c r="EL336" s="223"/>
      <c r="EM336" s="223"/>
      <c r="EN336" s="223"/>
      <c r="EO336" s="223"/>
      <c r="EP336" s="223"/>
      <c r="EQ336" s="223"/>
      <c r="ER336" s="223"/>
      <c r="ES336" s="223"/>
      <c r="ET336" s="223"/>
      <c r="EU336" s="223"/>
      <c r="EV336" s="223"/>
      <c r="EW336" s="223"/>
      <c r="EX336" s="223"/>
      <c r="EY336" s="223"/>
      <c r="EZ336" s="223"/>
      <c r="FA336" s="223"/>
      <c r="FB336" s="223"/>
      <c r="FC336" s="223"/>
      <c r="FD336" s="223"/>
      <c r="FE336" s="223"/>
      <c r="FF336" s="223"/>
      <c r="FG336" s="223"/>
      <c r="FH336" s="223"/>
      <c r="FI336" s="223"/>
      <c r="FJ336" s="223"/>
      <c r="FK336" s="223"/>
      <c r="FL336" s="223"/>
      <c r="FM336" s="223"/>
      <c r="FN336" s="223"/>
      <c r="FO336" s="223"/>
      <c r="FP336" s="223"/>
      <c r="FQ336" s="223"/>
      <c r="FR336" s="223"/>
      <c r="FS336" s="223"/>
      <c r="FT336" s="223"/>
      <c r="FU336" s="223"/>
      <c r="FV336" s="223"/>
      <c r="FW336" s="223"/>
      <c r="FX336" s="223"/>
      <c r="FY336" s="223"/>
      <c r="FZ336" s="223"/>
      <c r="GA336" s="223"/>
      <c r="GB336" s="223"/>
      <c r="GC336" s="223"/>
      <c r="GD336" s="223"/>
      <c r="GE336" s="223"/>
      <c r="GF336" s="223"/>
      <c r="GG336" s="223"/>
      <c r="GH336" s="223"/>
      <c r="GI336" s="223"/>
      <c r="GJ336" s="223"/>
      <c r="GK336" s="223"/>
      <c r="GL336" s="223"/>
      <c r="GM336" s="223"/>
      <c r="GN336" s="223"/>
      <c r="GO336" s="223"/>
      <c r="GP336" s="223"/>
      <c r="GQ336" s="223"/>
      <c r="GR336" s="223"/>
      <c r="GS336" s="223"/>
      <c r="GT336" s="223"/>
      <c r="GU336" s="223"/>
      <c r="GV336" s="223"/>
      <c r="GW336" s="223"/>
      <c r="GX336" s="223"/>
      <c r="GY336" s="223"/>
      <c r="GZ336" s="223"/>
      <c r="HA336" s="223"/>
      <c r="HB336" s="223"/>
      <c r="HC336" s="223"/>
      <c r="HD336" s="223"/>
      <c r="HE336" s="223"/>
      <c r="HF336" s="223"/>
      <c r="HG336" s="223"/>
      <c r="HH336" s="223"/>
      <c r="HI336" s="223"/>
      <c r="HJ336" s="223"/>
      <c r="HK336" s="223"/>
      <c r="HL336" s="223"/>
      <c r="HM336" s="223"/>
      <c r="HN336" s="223"/>
      <c r="HO336" s="223"/>
      <c r="HP336" s="223"/>
      <c r="HQ336" s="223"/>
      <c r="HR336" s="223"/>
      <c r="HS336" s="223"/>
      <c r="HT336" s="223"/>
      <c r="HU336" s="223"/>
      <c r="HV336" s="223"/>
      <c r="HW336" s="223"/>
      <c r="HZ336" s="223"/>
      <c r="IA336" s="223"/>
      <c r="IB336" s="223"/>
      <c r="IC336" s="223"/>
      <c r="ID336" s="223"/>
      <c r="IE336" s="223"/>
      <c r="IF336" s="223"/>
      <c r="IG336" s="223"/>
      <c r="IH336" s="223"/>
      <c r="II336" s="467"/>
      <c r="IJ336" s="223"/>
      <c r="IK336" s="223"/>
      <c r="IL336" s="223"/>
      <c r="IM336" s="223"/>
      <c r="IN336" s="223"/>
      <c r="IO336" s="223"/>
      <c r="IP336" s="223"/>
      <c r="IQ336" s="223"/>
      <c r="IR336" s="223"/>
      <c r="IS336" s="223"/>
      <c r="IT336" s="223"/>
      <c r="IU336" s="223"/>
      <c r="IV336" s="223"/>
      <c r="IW336" s="223"/>
      <c r="IX336" s="223"/>
      <c r="IY336" s="223"/>
      <c r="IZ336" s="223"/>
      <c r="JA336" s="245"/>
      <c r="JB336" s="245"/>
      <c r="JC336" s="245"/>
      <c r="JD336" s="245"/>
      <c r="JE336" s="234"/>
      <c r="JG336" s="223"/>
      <c r="JH336" s="223"/>
      <c r="JI336" s="223"/>
      <c r="JJ336" s="223"/>
      <c r="JK336" s="223"/>
      <c r="JL336" s="223"/>
      <c r="JM336" s="223"/>
      <c r="JN336" s="223"/>
      <c r="JO336" s="223"/>
      <c r="JP336" s="223"/>
      <c r="JQ336" s="223"/>
      <c r="JR336" s="223"/>
      <c r="JS336" s="223"/>
      <c r="JT336" s="223"/>
      <c r="JU336" s="223"/>
      <c r="JV336" s="223"/>
      <c r="JW336" s="223"/>
      <c r="JX336" s="223"/>
      <c r="JY336" s="223"/>
      <c r="JZ336" s="223"/>
      <c r="KA336" s="223"/>
      <c r="KB336" s="223"/>
      <c r="KC336" s="223"/>
      <c r="KD336" s="223"/>
      <c r="KE336" s="223"/>
      <c r="KF336" s="223"/>
      <c r="KG336" s="223"/>
      <c r="KH336" s="223"/>
      <c r="KI336" s="223"/>
      <c r="KJ336" s="223"/>
      <c r="KK336" s="223"/>
      <c r="KL336" s="234"/>
      <c r="KN336" s="223"/>
      <c r="KO336" s="223"/>
      <c r="KP336" s="223"/>
      <c r="KQ336" s="223"/>
      <c r="KR336" s="223"/>
      <c r="KS336" s="223"/>
      <c r="KT336" s="223"/>
      <c r="KU336" s="223"/>
      <c r="KV336" s="223"/>
      <c r="KW336" s="223"/>
      <c r="KX336" s="223"/>
      <c r="KY336" s="223"/>
      <c r="KZ336" s="223"/>
      <c r="LA336" s="223"/>
      <c r="LB336" s="223"/>
      <c r="LC336" s="223"/>
      <c r="LD336" s="223"/>
      <c r="LE336" s="223"/>
      <c r="LF336" s="223"/>
      <c r="LG336" s="223"/>
      <c r="LH336" s="223"/>
      <c r="LI336" s="223"/>
      <c r="LJ336" s="223"/>
      <c r="LK336" s="223"/>
      <c r="LL336" s="223"/>
      <c r="LM336" s="223"/>
      <c r="LN336" s="223"/>
      <c r="LO336" s="223"/>
      <c r="LP336" s="223"/>
      <c r="LQ336" s="223"/>
      <c r="LR336" s="223"/>
      <c r="LU336" s="223"/>
      <c r="LV336" s="223"/>
      <c r="LW336" s="223"/>
      <c r="LX336" s="223"/>
      <c r="LY336" s="223"/>
      <c r="LZ336" s="223"/>
      <c r="MA336" s="223"/>
      <c r="MB336" s="223"/>
      <c r="MC336" s="223"/>
      <c r="MD336" s="223"/>
      <c r="ME336" s="223"/>
      <c r="MF336" s="223"/>
      <c r="MG336" s="223"/>
      <c r="MH336" s="223"/>
      <c r="MI336" s="223"/>
      <c r="MJ336" s="223"/>
      <c r="MK336" s="223"/>
      <c r="ML336" s="223"/>
      <c r="MM336" s="223"/>
      <c r="MN336" s="223"/>
      <c r="MO336" s="223"/>
      <c r="MP336" s="223"/>
      <c r="MQ336" s="223"/>
      <c r="MR336" s="223"/>
      <c r="MS336" s="223"/>
      <c r="MT336" s="223"/>
      <c r="MU336" s="223"/>
      <c r="MV336" s="223"/>
      <c r="MW336" s="223"/>
      <c r="MX336" s="223"/>
      <c r="MY336" s="223"/>
      <c r="NB336" s="223"/>
      <c r="NC336" s="223"/>
      <c r="ND336" s="223"/>
      <c r="NE336" s="223"/>
      <c r="NF336" s="223"/>
      <c r="NG336" s="223"/>
      <c r="NH336" s="223"/>
      <c r="NI336" s="223"/>
      <c r="NJ336" s="223"/>
      <c r="NK336" s="223"/>
      <c r="NL336" s="223"/>
      <c r="NM336" s="223"/>
      <c r="NN336" s="223"/>
      <c r="NO336" s="223"/>
      <c r="NP336" s="223"/>
      <c r="NQ336" s="223"/>
      <c r="NR336" s="223"/>
      <c r="NS336" s="223"/>
      <c r="NT336" s="223"/>
      <c r="NU336" s="223"/>
      <c r="NV336" s="223"/>
      <c r="NW336" s="223"/>
      <c r="NX336" s="223"/>
      <c r="NY336" s="223"/>
      <c r="NZ336" s="223"/>
      <c r="OA336" s="223"/>
      <c r="OB336" s="223"/>
      <c r="OC336" s="223"/>
      <c r="OD336" s="223"/>
      <c r="OE336" s="223"/>
      <c r="OF336" s="223"/>
      <c r="OI336" s="223"/>
      <c r="OJ336" s="223"/>
      <c r="OK336" s="223"/>
      <c r="OL336" s="223"/>
      <c r="OM336" s="223"/>
      <c r="ON336" s="223"/>
      <c r="OO336" s="223"/>
      <c r="OP336" s="223"/>
      <c r="OQ336" s="223"/>
      <c r="OR336" s="223"/>
      <c r="OS336" s="223"/>
      <c r="OT336" s="223"/>
      <c r="OU336" s="223"/>
      <c r="OV336" s="223"/>
      <c r="OW336" s="223"/>
      <c r="OX336" s="223"/>
      <c r="OY336" s="223"/>
      <c r="OZ336" s="223"/>
      <c r="PA336" s="223"/>
      <c r="PB336" s="223"/>
      <c r="PC336" s="223"/>
      <c r="PD336" s="223"/>
      <c r="PE336" s="223"/>
      <c r="PF336" s="223"/>
      <c r="PG336" s="223"/>
      <c r="PH336" s="223"/>
      <c r="PI336" s="223"/>
      <c r="PJ336" s="223"/>
      <c r="PK336" s="223"/>
      <c r="PL336" s="223"/>
      <c r="PM336" s="223"/>
      <c r="PP336" s="223"/>
      <c r="PQ336" s="223"/>
      <c r="PR336" s="223"/>
      <c r="PS336" s="223"/>
      <c r="PT336" s="223"/>
      <c r="PU336" s="223"/>
      <c r="PV336" s="223"/>
      <c r="PW336" s="223"/>
      <c r="PX336" s="223"/>
      <c r="PY336" s="223"/>
      <c r="PZ336" s="223"/>
      <c r="QA336" s="223"/>
      <c r="QB336" s="223"/>
      <c r="QC336" s="223"/>
      <c r="QD336" s="223"/>
      <c r="QE336" s="223"/>
      <c r="QF336" s="223"/>
      <c r="QG336" s="223"/>
      <c r="QH336" s="223"/>
      <c r="QI336" s="223"/>
      <c r="QJ336" s="223"/>
      <c r="QK336" s="223"/>
      <c r="QL336" s="223"/>
      <c r="QM336" s="223"/>
      <c r="QN336" s="223"/>
      <c r="QO336" s="223"/>
      <c r="QP336" s="223"/>
      <c r="QQ336" s="223"/>
      <c r="QR336" s="223"/>
      <c r="QS336" s="223"/>
      <c r="QT336" s="223"/>
      <c r="QW336" s="223"/>
      <c r="QX336" s="223"/>
      <c r="QY336" s="223"/>
      <c r="QZ336" s="223"/>
      <c r="RA336" s="223"/>
      <c r="RB336" s="223"/>
      <c r="RC336" s="223"/>
      <c r="RD336" s="223"/>
      <c r="RE336" s="223"/>
      <c r="RF336" s="223"/>
      <c r="RG336" s="223"/>
      <c r="RH336" s="223"/>
      <c r="RI336" s="223"/>
      <c r="RJ336" s="223"/>
      <c r="RK336" s="223"/>
      <c r="RL336" s="223"/>
      <c r="RM336" s="223"/>
      <c r="RN336" s="223"/>
      <c r="RO336" s="223"/>
      <c r="RP336" s="223"/>
      <c r="RQ336" s="223"/>
      <c r="RR336" s="223"/>
      <c r="RS336" s="223"/>
      <c r="RT336" s="223"/>
      <c r="RU336" s="223"/>
      <c r="RV336" s="223"/>
      <c r="RW336" s="223"/>
      <c r="RX336" s="223"/>
      <c r="RY336" s="223"/>
      <c r="RZ336" s="223"/>
    </row>
    <row r="337" spans="1:490" customFormat="1" ht="12.75"/>
    <row r="338" spans="1:490" customFormat="1" ht="12.75"/>
    <row r="339" spans="1:490" customFormat="1" ht="12.75"/>
    <row r="340" spans="1:490" customFormat="1" ht="12.75"/>
    <row r="341" spans="1:490" customFormat="1" ht="12.75"/>
    <row r="342" spans="1:490" customFormat="1" ht="12.75"/>
    <row r="343" spans="1:490" customFormat="1" ht="12.75"/>
    <row r="344" spans="1:490" s="250" customFormat="1">
      <c r="A344" s="603">
        <f t="shared" si="1785"/>
        <v>1</v>
      </c>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3"/>
      <c r="Z344" s="223"/>
      <c r="AA344" s="223"/>
      <c r="AB344" s="223"/>
      <c r="AC344" s="223"/>
      <c r="AD344" s="223"/>
      <c r="AE344" s="223"/>
      <c r="AF344" s="223"/>
      <c r="AG344" s="223"/>
      <c r="AH344" s="223"/>
      <c r="AI344" s="223"/>
      <c r="AJ344" s="229"/>
      <c r="AK344" s="229"/>
      <c r="AL344" s="229"/>
      <c r="AM344" s="229"/>
      <c r="AN344" s="229"/>
      <c r="AO344" s="229"/>
      <c r="AP344" s="229"/>
      <c r="AQ344" s="229"/>
      <c r="AR344" s="229"/>
      <c r="AS344" s="229"/>
      <c r="AT344" s="229"/>
      <c r="AU344" s="229"/>
      <c r="AV344" s="229"/>
      <c r="AW344" s="229"/>
      <c r="AX344" s="229"/>
      <c r="AY344" s="229"/>
      <c r="AZ344" s="229"/>
      <c r="BA344" s="229"/>
      <c r="BB344" s="229"/>
      <c r="BC344" s="229"/>
      <c r="BD344" s="229"/>
      <c r="BE344" s="229"/>
      <c r="BF344" s="229"/>
      <c r="BG344" s="229"/>
      <c r="BH344" s="229"/>
      <c r="BI344" s="229"/>
      <c r="BJ344" s="223"/>
      <c r="BK344" s="223"/>
      <c r="BL344" s="223"/>
      <c r="BM344" s="223"/>
      <c r="BN344" s="223"/>
      <c r="BO344" s="223"/>
      <c r="BP344" s="223"/>
      <c r="BQ344" s="229"/>
      <c r="BR344" s="229"/>
      <c r="BS344" s="229"/>
      <c r="BT344" s="229"/>
      <c r="BU344" s="229"/>
      <c r="BV344" s="229"/>
      <c r="BW344" s="229"/>
      <c r="BX344" s="229"/>
      <c r="BY344" s="229"/>
      <c r="BZ344" s="229"/>
      <c r="CA344" s="229"/>
      <c r="CB344" s="229"/>
      <c r="CC344" s="229"/>
      <c r="CD344" s="229"/>
      <c r="CE344" s="229"/>
      <c r="CF344" s="229"/>
      <c r="CG344" s="229"/>
      <c r="CH344" s="229"/>
      <c r="CI344" s="229"/>
      <c r="CJ344" s="229"/>
      <c r="CK344" s="229"/>
      <c r="CL344" s="229"/>
      <c r="CM344" s="229"/>
      <c r="CN344" s="229"/>
      <c r="CO344" s="229"/>
      <c r="CP344" s="229"/>
      <c r="CQ344" s="223"/>
      <c r="CR344" s="223"/>
      <c r="CS344" s="223"/>
      <c r="CT344" s="223"/>
      <c r="CU344" s="223"/>
      <c r="CV344" s="223"/>
      <c r="CW344" s="223"/>
      <c r="CX344" s="229"/>
      <c r="CY344" s="229"/>
      <c r="CZ344" s="229"/>
      <c r="DA344" s="229"/>
      <c r="DB344" s="229"/>
      <c r="DC344" s="229"/>
      <c r="DD344" s="229"/>
      <c r="DE344" s="229"/>
      <c r="DF344" s="229"/>
      <c r="DG344" s="229"/>
      <c r="DH344" s="229"/>
      <c r="DI344" s="229"/>
      <c r="DJ344" s="229"/>
      <c r="DK344" s="229"/>
      <c r="DL344" s="229"/>
      <c r="DM344" s="229"/>
      <c r="DN344" s="229"/>
      <c r="DO344" s="229"/>
      <c r="DP344" s="229"/>
      <c r="DQ344" s="229"/>
      <c r="DR344" s="229"/>
      <c r="DS344" s="229"/>
      <c r="DT344" s="229"/>
      <c r="DU344" s="229"/>
      <c r="DV344" s="229"/>
      <c r="DW344" s="229"/>
      <c r="DX344" s="223"/>
      <c r="DY344" s="223"/>
      <c r="DZ344" s="223"/>
      <c r="EA344" s="223"/>
      <c r="EB344" s="223"/>
      <c r="EC344" s="223"/>
      <c r="ED344" s="223"/>
      <c r="EE344" s="229"/>
      <c r="EF344" s="229"/>
      <c r="EG344" s="229"/>
      <c r="EH344" s="229"/>
      <c r="EI344" s="229"/>
      <c r="EJ344" s="229"/>
      <c r="EK344" s="229"/>
      <c r="EL344" s="229"/>
      <c r="EM344" s="229"/>
      <c r="EN344" s="229"/>
      <c r="EO344" s="229"/>
      <c r="EP344" s="229"/>
      <c r="EQ344" s="229"/>
      <c r="ER344" s="229"/>
      <c r="ES344" s="229"/>
      <c r="ET344" s="229"/>
      <c r="EU344" s="229"/>
      <c r="EV344" s="229"/>
      <c r="EW344" s="229"/>
      <c r="EX344" s="229"/>
      <c r="EY344" s="229"/>
      <c r="EZ344" s="229"/>
      <c r="FA344" s="229"/>
      <c r="FB344" s="229"/>
      <c r="FC344" s="229"/>
      <c r="FD344" s="229"/>
      <c r="FE344" s="223"/>
      <c r="FF344" s="223"/>
      <c r="FG344" s="223"/>
      <c r="FH344" s="223"/>
      <c r="FI344" s="223"/>
      <c r="FJ344" s="223"/>
      <c r="FK344" s="223"/>
      <c r="FL344" s="229"/>
      <c r="FM344" s="229"/>
      <c r="FN344" s="229"/>
      <c r="FO344" s="229"/>
      <c r="FP344" s="229"/>
      <c r="FQ344" s="229"/>
      <c r="FR344" s="229"/>
      <c r="FS344" s="229"/>
      <c r="FT344" s="229"/>
      <c r="FU344" s="229"/>
      <c r="FV344" s="229"/>
      <c r="FW344" s="229"/>
      <c r="FX344" s="229"/>
      <c r="FY344" s="229"/>
      <c r="FZ344" s="229"/>
      <c r="GA344" s="229"/>
      <c r="GB344" s="229"/>
      <c r="GC344" s="229"/>
      <c r="GD344" s="229"/>
      <c r="GE344" s="229"/>
      <c r="GF344" s="229"/>
      <c r="GG344" s="229"/>
      <c r="GH344" s="229"/>
      <c r="GI344" s="229"/>
      <c r="GJ344" s="229"/>
      <c r="GK344" s="229"/>
      <c r="GL344" s="223"/>
      <c r="GM344" s="223"/>
      <c r="GN344" s="223"/>
      <c r="GO344" s="223"/>
      <c r="GP344" s="223"/>
      <c r="GQ344" s="223"/>
      <c r="GR344" s="223"/>
      <c r="GS344" s="229"/>
      <c r="GT344" s="229"/>
      <c r="GU344" s="229"/>
      <c r="GV344" s="229"/>
      <c r="GW344" s="229"/>
      <c r="GX344" s="229"/>
      <c r="GY344" s="229"/>
      <c r="GZ344" s="229"/>
      <c r="HA344" s="229"/>
      <c r="HB344" s="229"/>
      <c r="HC344" s="229"/>
      <c r="HD344" s="229"/>
      <c r="HE344" s="229"/>
      <c r="HF344" s="229"/>
      <c r="HG344" s="229"/>
      <c r="HH344" s="229"/>
      <c r="HI344" s="229"/>
      <c r="HJ344" s="229"/>
      <c r="HK344" s="229"/>
      <c r="HL344" s="229"/>
      <c r="HM344" s="229"/>
      <c r="HN344" s="229"/>
      <c r="HO344" s="229"/>
      <c r="HP344" s="229"/>
      <c r="HQ344" s="229"/>
      <c r="HR344" s="229"/>
      <c r="HS344" s="223"/>
      <c r="HT344" s="223"/>
      <c r="HU344" s="223"/>
      <c r="HV344" s="223"/>
      <c r="HW344" s="223"/>
      <c r="HZ344" s="229"/>
      <c r="IA344" s="229"/>
      <c r="IB344" s="229"/>
      <c r="IC344" s="229"/>
      <c r="ID344" s="229"/>
      <c r="IE344" s="229"/>
      <c r="IF344" s="229"/>
      <c r="IG344" s="229"/>
      <c r="IH344" s="229"/>
      <c r="II344" s="230"/>
      <c r="IJ344" s="229"/>
      <c r="IK344" s="229"/>
      <c r="IL344" s="229"/>
      <c r="IM344" s="229"/>
      <c r="IN344" s="229"/>
      <c r="IO344" s="229"/>
      <c r="IP344" s="229"/>
      <c r="IQ344" s="229"/>
      <c r="IR344" s="229"/>
      <c r="IS344" s="229"/>
      <c r="IT344" s="229"/>
      <c r="IU344" s="229"/>
      <c r="IV344" s="229"/>
      <c r="IW344" s="229"/>
      <c r="IX344" s="229"/>
      <c r="IY344" s="229"/>
      <c r="IZ344" s="223"/>
      <c r="JA344" s="223"/>
      <c r="JB344" s="223"/>
      <c r="JC344" s="223"/>
      <c r="JD344" s="223"/>
      <c r="JG344" s="229"/>
      <c r="JH344" s="229"/>
      <c r="JI344" s="229"/>
      <c r="JJ344" s="229"/>
      <c r="JK344" s="229"/>
      <c r="JL344" s="229"/>
      <c r="JM344" s="229"/>
      <c r="JN344" s="229"/>
      <c r="JO344" s="229"/>
      <c r="JP344" s="229"/>
      <c r="JQ344" s="229"/>
      <c r="JR344" s="229"/>
      <c r="JS344" s="229"/>
      <c r="JT344" s="229"/>
      <c r="JU344" s="229"/>
      <c r="JV344" s="229"/>
      <c r="JW344" s="229"/>
      <c r="JX344" s="229"/>
      <c r="JY344" s="229"/>
      <c r="JZ344" s="229"/>
      <c r="KA344" s="229"/>
      <c r="KB344" s="229"/>
      <c r="KC344" s="229"/>
      <c r="KD344" s="229"/>
      <c r="KE344" s="229"/>
      <c r="KF344" s="229"/>
      <c r="KG344" s="223"/>
      <c r="KH344" s="223"/>
      <c r="KI344" s="223"/>
      <c r="KJ344" s="223"/>
      <c r="KK344" s="223"/>
      <c r="KL344" s="234"/>
      <c r="KN344" s="229"/>
      <c r="KO344" s="229"/>
      <c r="KP344" s="229"/>
      <c r="KQ344" s="229"/>
      <c r="KR344" s="229"/>
      <c r="KS344" s="229"/>
      <c r="KT344" s="229"/>
      <c r="KU344" s="229"/>
      <c r="KV344" s="229"/>
      <c r="KW344" s="229"/>
      <c r="KX344" s="229"/>
      <c r="KY344" s="229"/>
      <c r="KZ344" s="229"/>
      <c r="LA344" s="229"/>
      <c r="LB344" s="229"/>
      <c r="LC344" s="229"/>
      <c r="LD344" s="229"/>
      <c r="LE344" s="229"/>
      <c r="LF344" s="229"/>
      <c r="LG344" s="229"/>
      <c r="LH344" s="229"/>
      <c r="LI344" s="229"/>
      <c r="LJ344" s="229"/>
      <c r="LK344" s="229"/>
      <c r="LL344" s="229"/>
      <c r="LM344" s="229"/>
      <c r="LN344" s="223"/>
      <c r="LO344" s="223"/>
      <c r="LP344" s="223"/>
      <c r="LQ344" s="223"/>
      <c r="LR344" s="223"/>
      <c r="LU344" s="229"/>
      <c r="LV344" s="229"/>
      <c r="LW344" s="229"/>
      <c r="LX344" s="229"/>
      <c r="LY344" s="229"/>
      <c r="LZ344" s="229"/>
      <c r="MA344" s="229"/>
      <c r="MB344" s="229"/>
      <c r="MC344" s="229"/>
      <c r="MD344" s="229"/>
      <c r="ME344" s="229"/>
      <c r="MF344" s="229"/>
      <c r="MG344" s="229"/>
      <c r="MH344" s="229"/>
      <c r="MI344" s="229"/>
      <c r="MJ344" s="229"/>
      <c r="MK344" s="229"/>
      <c r="ML344" s="229"/>
      <c r="MM344" s="229"/>
      <c r="MN344" s="229"/>
      <c r="MO344" s="229"/>
      <c r="MP344" s="229"/>
      <c r="MQ344" s="229"/>
      <c r="MR344" s="229"/>
      <c r="MS344" s="229"/>
      <c r="MT344" s="229"/>
      <c r="MU344" s="223"/>
      <c r="MV344" s="223"/>
      <c r="MW344" s="223"/>
      <c r="MX344" s="223"/>
      <c r="MY344" s="223"/>
      <c r="NB344" s="229"/>
      <c r="NC344" s="229"/>
      <c r="ND344" s="229"/>
      <c r="NE344" s="229"/>
      <c r="NF344" s="229"/>
      <c r="NG344" s="229"/>
      <c r="NH344" s="229"/>
      <c r="NI344" s="229"/>
      <c r="NJ344" s="229"/>
      <c r="NK344" s="229"/>
      <c r="NL344" s="229"/>
      <c r="NM344" s="229"/>
      <c r="NN344" s="229"/>
      <c r="NO344" s="229"/>
      <c r="NP344" s="229"/>
      <c r="NQ344" s="229"/>
      <c r="NR344" s="229"/>
      <c r="NS344" s="229"/>
      <c r="NT344" s="229"/>
      <c r="NU344" s="229"/>
      <c r="NV344" s="229"/>
      <c r="NW344" s="229"/>
      <c r="NX344" s="229"/>
      <c r="NY344" s="229"/>
      <c r="NZ344" s="229"/>
      <c r="OA344" s="229"/>
      <c r="OB344" s="223"/>
      <c r="OC344" s="223"/>
      <c r="OD344" s="223"/>
      <c r="OE344" s="223"/>
      <c r="OF344" s="223"/>
      <c r="OI344" s="229"/>
      <c r="OJ344" s="229"/>
      <c r="OK344" s="229"/>
      <c r="OL344" s="229"/>
      <c r="OM344" s="229"/>
      <c r="ON344" s="229"/>
      <c r="OO344" s="229"/>
      <c r="OP344" s="229"/>
      <c r="OQ344" s="229"/>
      <c r="OR344" s="229"/>
      <c r="OS344" s="229"/>
      <c r="OT344" s="229"/>
      <c r="OU344" s="229"/>
      <c r="OV344" s="229"/>
      <c r="OW344" s="229"/>
      <c r="OX344" s="229"/>
      <c r="OY344" s="229"/>
      <c r="OZ344" s="229"/>
      <c r="PA344" s="229"/>
      <c r="PB344" s="229"/>
      <c r="PC344" s="229"/>
      <c r="PD344" s="229"/>
      <c r="PE344" s="229"/>
      <c r="PF344" s="229"/>
      <c r="PG344" s="229"/>
      <c r="PH344" s="229"/>
      <c r="PI344" s="223"/>
      <c r="PJ344" s="223"/>
      <c r="PK344" s="223"/>
      <c r="PL344" s="223"/>
      <c r="PM344" s="223"/>
      <c r="PP344" s="229"/>
      <c r="PQ344" s="229"/>
      <c r="PR344" s="229"/>
      <c r="PS344" s="229"/>
      <c r="PT344" s="229"/>
      <c r="PU344" s="229"/>
      <c r="PV344" s="229"/>
      <c r="PW344" s="229"/>
      <c r="PX344" s="229"/>
      <c r="PY344" s="229"/>
      <c r="PZ344" s="229"/>
      <c r="QA344" s="229"/>
      <c r="QB344" s="229"/>
      <c r="QC344" s="229"/>
      <c r="QD344" s="229"/>
      <c r="QE344" s="229"/>
      <c r="QF344" s="229"/>
      <c r="QG344" s="229"/>
      <c r="QH344" s="229"/>
      <c r="QI344" s="229"/>
      <c r="QJ344" s="229"/>
      <c r="QK344" s="229"/>
      <c r="QL344" s="229"/>
      <c r="QM344" s="229"/>
      <c r="QN344" s="229"/>
      <c r="QO344" s="229"/>
      <c r="QP344" s="223"/>
      <c r="QQ344" s="223"/>
      <c r="QR344" s="223"/>
      <c r="QS344" s="223"/>
      <c r="QT344" s="223"/>
      <c r="QW344" s="229"/>
      <c r="QX344" s="229"/>
      <c r="QY344" s="229"/>
      <c r="QZ344" s="229"/>
      <c r="RA344" s="229"/>
      <c r="RB344" s="229"/>
      <c r="RC344" s="229"/>
      <c r="RD344" s="229"/>
      <c r="RE344" s="229"/>
      <c r="RF344" s="229"/>
      <c r="RG344" s="229"/>
      <c r="RH344" s="229"/>
      <c r="RI344" s="229"/>
      <c r="RJ344" s="229"/>
      <c r="RK344" s="229"/>
      <c r="RL344" s="229"/>
      <c r="RM344" s="229"/>
      <c r="RN344" s="229"/>
      <c r="RO344" s="229"/>
      <c r="RP344" s="229"/>
      <c r="RQ344" s="229"/>
      <c r="RR344" s="229"/>
      <c r="RS344" s="229"/>
      <c r="RT344" s="229"/>
      <c r="RU344" s="229"/>
      <c r="RV344" s="229"/>
    </row>
    <row r="345" spans="1:490" s="250" customFormat="1" ht="15" hidden="1" outlineLevel="1">
      <c r="A345" s="603">
        <f t="shared" si="1785"/>
        <v>2</v>
      </c>
      <c r="B345" s="294" t="s">
        <v>371</v>
      </c>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3"/>
      <c r="Z345" s="223"/>
      <c r="AA345" s="223"/>
      <c r="AB345" s="223"/>
      <c r="AC345" s="223"/>
      <c r="AD345" s="223"/>
      <c r="AE345" s="223"/>
      <c r="AF345" s="223"/>
      <c r="AG345" s="223"/>
      <c r="AH345" s="223"/>
      <c r="AI345" s="223"/>
      <c r="AJ345" s="229"/>
      <c r="AK345" s="229"/>
      <c r="AL345" s="229"/>
      <c r="AM345" s="229"/>
      <c r="AN345" s="229"/>
      <c r="AO345" s="229"/>
      <c r="AP345" s="229"/>
      <c r="AQ345" s="229"/>
      <c r="AR345" s="229"/>
      <c r="AS345" s="229"/>
      <c r="AT345" s="229"/>
      <c r="AU345" s="229"/>
      <c r="AV345" s="229"/>
      <c r="AW345" s="229"/>
      <c r="AX345" s="229"/>
      <c r="AY345" s="229"/>
      <c r="AZ345" s="229"/>
      <c r="BA345" s="229"/>
      <c r="BB345" s="229"/>
      <c r="BC345" s="229"/>
      <c r="BD345" s="229"/>
      <c r="BE345" s="229"/>
      <c r="BF345" s="229"/>
      <c r="BG345" s="229"/>
      <c r="BH345" s="229"/>
      <c r="BI345" s="229"/>
      <c r="BJ345" s="223"/>
      <c r="BK345" s="223"/>
      <c r="BL345" s="223"/>
      <c r="BM345" s="223"/>
      <c r="BN345" s="223"/>
      <c r="BO345" s="223"/>
      <c r="BP345" s="223"/>
      <c r="BQ345" s="229"/>
      <c r="BR345" s="229"/>
      <c r="BS345" s="229"/>
      <c r="BT345" s="229"/>
      <c r="BU345" s="229"/>
      <c r="BV345" s="229"/>
      <c r="BW345" s="229"/>
      <c r="BX345" s="229"/>
      <c r="BY345" s="229"/>
      <c r="BZ345" s="229"/>
      <c r="CA345" s="229"/>
      <c r="CB345" s="229"/>
      <c r="CC345" s="229"/>
      <c r="CD345" s="229"/>
      <c r="CE345" s="229"/>
      <c r="CF345" s="229"/>
      <c r="CG345" s="229"/>
      <c r="CH345" s="229"/>
      <c r="CI345" s="229"/>
      <c r="CJ345" s="229"/>
      <c r="CK345" s="229"/>
      <c r="CL345" s="229"/>
      <c r="CM345" s="229"/>
      <c r="CN345" s="229"/>
      <c r="CO345" s="229"/>
      <c r="CP345" s="229"/>
      <c r="CQ345" s="223"/>
      <c r="CR345" s="223"/>
      <c r="CS345" s="223"/>
      <c r="CT345" s="223"/>
      <c r="CU345" s="223"/>
      <c r="CV345" s="223"/>
      <c r="CW345" s="223"/>
      <c r="CX345" s="229"/>
      <c r="CY345" s="229"/>
      <c r="CZ345" s="229"/>
      <c r="DA345" s="229"/>
      <c r="DB345" s="229"/>
      <c r="DC345" s="229"/>
      <c r="DD345" s="229"/>
      <c r="DE345" s="229"/>
      <c r="DF345" s="229"/>
      <c r="DG345" s="229"/>
      <c r="DH345" s="229"/>
      <c r="DI345" s="229"/>
      <c r="DJ345" s="229"/>
      <c r="DK345" s="229"/>
      <c r="DL345" s="229"/>
      <c r="DM345" s="229"/>
      <c r="DN345" s="229"/>
      <c r="DO345" s="229"/>
      <c r="DP345" s="229"/>
      <c r="DQ345" s="229"/>
      <c r="DR345" s="229"/>
      <c r="DS345" s="229"/>
      <c r="DT345" s="229"/>
      <c r="DU345" s="229"/>
      <c r="DV345" s="229"/>
      <c r="DW345" s="229"/>
      <c r="DX345" s="223"/>
      <c r="DY345" s="223"/>
      <c r="DZ345" s="223"/>
      <c r="EA345" s="223"/>
      <c r="EB345" s="223"/>
      <c r="EC345" s="223"/>
      <c r="ED345" s="223"/>
      <c r="EE345" s="229"/>
      <c r="EF345" s="229"/>
      <c r="EG345" s="229"/>
      <c r="EH345" s="229"/>
      <c r="EI345" s="229"/>
      <c r="EJ345" s="229"/>
      <c r="EK345" s="229"/>
      <c r="EL345" s="229"/>
      <c r="EM345" s="229"/>
      <c r="EN345" s="229"/>
      <c r="EO345" s="229"/>
      <c r="EP345" s="229"/>
      <c r="EQ345" s="229"/>
      <c r="ER345" s="229"/>
      <c r="ES345" s="229"/>
      <c r="ET345" s="229"/>
      <c r="EU345" s="229"/>
      <c r="EV345" s="229"/>
      <c r="EW345" s="229"/>
      <c r="EX345" s="229"/>
      <c r="EY345" s="229"/>
      <c r="EZ345" s="229"/>
      <c r="FA345" s="229"/>
      <c r="FB345" s="229"/>
      <c r="FC345" s="229"/>
      <c r="FD345" s="229"/>
      <c r="FE345" s="223"/>
      <c r="FF345" s="223"/>
      <c r="FG345" s="223"/>
      <c r="FH345" s="223"/>
      <c r="FI345" s="223"/>
      <c r="FJ345" s="223"/>
      <c r="FK345" s="223"/>
      <c r="FL345" s="229"/>
      <c r="FM345" s="229"/>
      <c r="FN345" s="229"/>
      <c r="FO345" s="229"/>
      <c r="FP345" s="229"/>
      <c r="FQ345" s="229"/>
      <c r="FR345" s="229"/>
      <c r="FS345" s="229"/>
      <c r="FT345" s="229"/>
      <c r="FU345" s="229"/>
      <c r="FV345" s="229"/>
      <c r="FW345" s="229"/>
      <c r="FX345" s="229"/>
      <c r="FY345" s="229"/>
      <c r="FZ345" s="229"/>
      <c r="GA345" s="229"/>
      <c r="GB345" s="229"/>
      <c r="GC345" s="229"/>
      <c r="GD345" s="229"/>
      <c r="GE345" s="229"/>
      <c r="GF345" s="229"/>
      <c r="GG345" s="229"/>
      <c r="GH345" s="229"/>
      <c r="GI345" s="229"/>
      <c r="GJ345" s="229"/>
      <c r="GK345" s="229"/>
      <c r="GL345" s="223"/>
      <c r="GM345" s="223"/>
      <c r="GN345" s="223"/>
      <c r="GO345" s="223"/>
      <c r="GP345" s="223"/>
      <c r="GQ345" s="223"/>
      <c r="GR345" s="223"/>
      <c r="GS345" s="229"/>
      <c r="GT345" s="229"/>
      <c r="GU345" s="229"/>
      <c r="GV345" s="229"/>
      <c r="GW345" s="229"/>
      <c r="GX345" s="229"/>
      <c r="GY345" s="229"/>
      <c r="GZ345" s="229"/>
      <c r="HA345" s="229"/>
      <c r="HB345" s="229"/>
      <c r="HC345" s="229"/>
      <c r="HD345" s="229"/>
      <c r="HE345" s="229"/>
      <c r="HF345" s="229"/>
      <c r="HG345" s="229"/>
      <c r="HH345" s="229"/>
      <c r="HI345" s="229"/>
      <c r="HJ345" s="229"/>
      <c r="HK345" s="229"/>
      <c r="HL345" s="229"/>
      <c r="HM345" s="229"/>
      <c r="HN345" s="229"/>
      <c r="HO345" s="229"/>
      <c r="HP345" s="229"/>
      <c r="HQ345" s="229"/>
      <c r="HR345" s="229"/>
      <c r="HS345" s="223"/>
      <c r="HT345" s="223"/>
      <c r="HU345" s="223"/>
      <c r="HV345" s="223"/>
      <c r="HW345" s="223"/>
      <c r="HZ345" s="229"/>
      <c r="IA345" s="229"/>
      <c r="IB345" s="229"/>
      <c r="IC345" s="229"/>
      <c r="ID345" s="229"/>
      <c r="IE345" s="229"/>
      <c r="IF345" s="229"/>
      <c r="IG345" s="229"/>
      <c r="IH345" s="229"/>
      <c r="II345" s="230"/>
      <c r="IJ345" s="229"/>
      <c r="IK345" s="229"/>
      <c r="IL345" s="229"/>
      <c r="IM345" s="229"/>
      <c r="IN345" s="229"/>
      <c r="IO345" s="229"/>
      <c r="IP345" s="229"/>
      <c r="IQ345" s="229"/>
      <c r="IR345" s="229"/>
      <c r="IS345" s="229"/>
      <c r="IT345" s="229"/>
      <c r="IU345" s="229"/>
      <c r="IV345" s="229"/>
      <c r="IW345" s="229"/>
      <c r="IX345" s="229"/>
      <c r="IY345" s="229"/>
      <c r="IZ345" s="223"/>
      <c r="JA345" s="223"/>
      <c r="JB345" s="223"/>
      <c r="JC345" s="223"/>
      <c r="JD345" s="223"/>
      <c r="JG345" s="229"/>
      <c r="JH345" s="229"/>
      <c r="JI345" s="229"/>
      <c r="JJ345" s="229"/>
      <c r="JK345" s="229"/>
      <c r="JL345" s="229"/>
      <c r="JM345" s="229"/>
      <c r="JN345" s="229"/>
      <c r="JO345" s="229"/>
      <c r="JP345" s="229"/>
      <c r="JQ345" s="229"/>
      <c r="JR345" s="229"/>
      <c r="JS345" s="229"/>
      <c r="JT345" s="229"/>
      <c r="JU345" s="229"/>
      <c r="JV345" s="229"/>
      <c r="JW345" s="229"/>
      <c r="JX345" s="229"/>
      <c r="JY345" s="229"/>
      <c r="JZ345" s="229"/>
      <c r="KA345" s="229"/>
      <c r="KB345" s="229"/>
      <c r="KC345" s="229"/>
      <c r="KD345" s="229"/>
      <c r="KE345" s="229"/>
      <c r="KF345" s="229"/>
      <c r="KG345" s="223"/>
      <c r="KH345" s="223"/>
      <c r="KI345" s="223"/>
      <c r="KJ345" s="223"/>
      <c r="KK345" s="223"/>
      <c r="KL345" s="234"/>
      <c r="KN345" s="229"/>
      <c r="KO345" s="229"/>
      <c r="KP345" s="229"/>
      <c r="KQ345" s="229"/>
      <c r="KR345" s="229"/>
      <c r="KS345" s="229"/>
      <c r="KT345" s="229"/>
      <c r="KU345" s="229"/>
      <c r="KV345" s="229"/>
      <c r="KW345" s="229"/>
      <c r="KX345" s="229"/>
      <c r="KY345" s="229"/>
      <c r="KZ345" s="229"/>
      <c r="LA345" s="229"/>
      <c r="LB345" s="229"/>
      <c r="LC345" s="229"/>
      <c r="LD345" s="229"/>
      <c r="LE345" s="229"/>
      <c r="LF345" s="229"/>
      <c r="LG345" s="229"/>
      <c r="LH345" s="229"/>
      <c r="LI345" s="229"/>
      <c r="LJ345" s="229"/>
      <c r="LK345" s="229"/>
      <c r="LL345" s="229"/>
      <c r="LM345" s="229"/>
      <c r="LN345" s="223"/>
      <c r="LO345" s="223"/>
      <c r="LP345" s="223"/>
      <c r="LQ345" s="223"/>
      <c r="LR345" s="223"/>
      <c r="LU345" s="229"/>
      <c r="LV345" s="229"/>
      <c r="LW345" s="229"/>
      <c r="LX345" s="229"/>
      <c r="LY345" s="229"/>
      <c r="LZ345" s="229"/>
      <c r="MA345" s="229"/>
      <c r="MB345" s="229"/>
      <c r="MC345" s="229"/>
      <c r="MD345" s="229"/>
      <c r="ME345" s="229"/>
      <c r="MF345" s="229"/>
      <c r="MG345" s="229"/>
      <c r="MH345" s="229"/>
      <c r="MI345" s="229"/>
      <c r="MJ345" s="229"/>
      <c r="MK345" s="229"/>
      <c r="ML345" s="229"/>
      <c r="MM345" s="229"/>
      <c r="MN345" s="229"/>
      <c r="MO345" s="229"/>
      <c r="MP345" s="229"/>
      <c r="MQ345" s="229"/>
      <c r="MR345" s="229"/>
      <c r="MS345" s="229"/>
      <c r="MT345" s="229"/>
      <c r="MU345" s="223"/>
      <c r="MV345" s="223"/>
      <c r="MW345" s="223"/>
      <c r="MX345" s="223"/>
      <c r="MY345" s="223"/>
      <c r="NB345" s="229"/>
      <c r="NC345" s="229"/>
      <c r="ND345" s="229"/>
      <c r="NE345" s="229"/>
      <c r="NF345" s="229"/>
      <c r="NG345" s="229"/>
      <c r="NH345" s="229"/>
      <c r="NI345" s="229"/>
      <c r="NJ345" s="229"/>
      <c r="NK345" s="229"/>
      <c r="NL345" s="229"/>
      <c r="NM345" s="229"/>
      <c r="NN345" s="229"/>
      <c r="NO345" s="229"/>
      <c r="NP345" s="229"/>
      <c r="NQ345" s="229"/>
      <c r="NR345" s="229"/>
      <c r="NS345" s="229"/>
      <c r="NT345" s="229"/>
      <c r="NU345" s="229"/>
      <c r="NV345" s="229"/>
      <c r="NW345" s="229"/>
      <c r="NX345" s="229"/>
      <c r="NY345" s="229"/>
      <c r="NZ345" s="229"/>
      <c r="OA345" s="229"/>
      <c r="OB345" s="223"/>
      <c r="OC345" s="223"/>
      <c r="OD345" s="223"/>
      <c r="OE345" s="223"/>
      <c r="OF345" s="223"/>
      <c r="OI345" s="229"/>
      <c r="OJ345" s="229"/>
      <c r="OK345" s="229"/>
      <c r="OL345" s="229"/>
      <c r="OM345" s="229"/>
      <c r="ON345" s="229"/>
      <c r="OO345" s="229"/>
      <c r="OP345" s="229"/>
      <c r="OQ345" s="229"/>
      <c r="OR345" s="229"/>
      <c r="OS345" s="229"/>
      <c r="OT345" s="229"/>
      <c r="OU345" s="229"/>
      <c r="OV345" s="229"/>
      <c r="OW345" s="229"/>
      <c r="OX345" s="229"/>
      <c r="OY345" s="229"/>
      <c r="OZ345" s="229"/>
      <c r="PA345" s="229"/>
      <c r="PB345" s="229"/>
      <c r="PC345" s="229"/>
      <c r="PD345" s="229"/>
      <c r="PE345" s="229"/>
      <c r="PF345" s="229"/>
      <c r="PG345" s="229"/>
      <c r="PH345" s="229"/>
      <c r="PI345" s="223"/>
      <c r="PJ345" s="223"/>
      <c r="PK345" s="223"/>
      <c r="PL345" s="223"/>
      <c r="PM345" s="223"/>
      <c r="PP345" s="229"/>
      <c r="PQ345" s="229"/>
      <c r="PR345" s="229"/>
      <c r="PS345" s="229"/>
      <c r="PT345" s="229"/>
      <c r="PU345" s="229"/>
      <c r="PV345" s="229"/>
      <c r="PW345" s="229"/>
      <c r="PX345" s="229"/>
      <c r="PY345" s="229"/>
      <c r="PZ345" s="229"/>
      <c r="QA345" s="229"/>
      <c r="QB345" s="229"/>
      <c r="QC345" s="229"/>
      <c r="QD345" s="229"/>
      <c r="QE345" s="229"/>
      <c r="QF345" s="229"/>
      <c r="QG345" s="229"/>
      <c r="QH345" s="229"/>
      <c r="QI345" s="229"/>
      <c r="QJ345" s="229"/>
      <c r="QK345" s="229"/>
      <c r="QL345" s="229"/>
      <c r="QM345" s="229"/>
      <c r="QN345" s="229"/>
      <c r="QO345" s="229"/>
      <c r="QP345" s="223"/>
      <c r="QQ345" s="223"/>
      <c r="QR345" s="223"/>
      <c r="QS345" s="223"/>
      <c r="QT345" s="223"/>
      <c r="QW345" s="229"/>
      <c r="QX345" s="229"/>
      <c r="QY345" s="229"/>
      <c r="QZ345" s="229"/>
      <c r="RA345" s="229"/>
      <c r="RB345" s="229"/>
      <c r="RC345" s="229"/>
      <c r="RD345" s="229"/>
      <c r="RE345" s="229"/>
      <c r="RF345" s="229"/>
      <c r="RG345" s="229"/>
      <c r="RH345" s="229"/>
      <c r="RI345" s="229"/>
      <c r="RJ345" s="229"/>
      <c r="RK345" s="229"/>
      <c r="RL345" s="229"/>
      <c r="RM345" s="229"/>
      <c r="RN345" s="229"/>
      <c r="RO345" s="229"/>
      <c r="RP345" s="229"/>
      <c r="RQ345" s="229"/>
      <c r="RR345" s="229"/>
      <c r="RS345" s="229"/>
      <c r="RT345" s="229"/>
      <c r="RU345" s="229"/>
      <c r="RV345" s="229"/>
    </row>
    <row r="346" spans="1:490" s="250" customFormat="1" ht="15" hidden="1" outlineLevel="1">
      <c r="A346" s="603">
        <f t="shared" si="1785"/>
        <v>3</v>
      </c>
      <c r="B346" s="341" t="s">
        <v>487</v>
      </c>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3"/>
      <c r="Z346" s="223"/>
      <c r="AA346" s="223"/>
      <c r="AB346" s="223"/>
      <c r="AC346" s="223"/>
      <c r="AD346" s="223"/>
      <c r="AE346" s="223"/>
      <c r="AF346" s="223"/>
      <c r="AG346" s="223"/>
      <c r="AH346" s="223"/>
      <c r="AI346" s="223"/>
      <c r="AJ346" s="229"/>
      <c r="AK346" s="229"/>
      <c r="AL346" s="229"/>
      <c r="AM346" s="229"/>
      <c r="AN346" s="229"/>
      <c r="AO346" s="229"/>
      <c r="AP346" s="229"/>
      <c r="AQ346" s="229"/>
      <c r="AR346" s="229"/>
      <c r="AS346" s="229"/>
      <c r="AT346" s="229"/>
      <c r="AU346" s="229"/>
      <c r="AV346" s="229"/>
      <c r="AW346" s="229"/>
      <c r="AX346" s="229"/>
      <c r="AY346" s="229"/>
      <c r="AZ346" s="229"/>
      <c r="BA346" s="229"/>
      <c r="BB346" s="229"/>
      <c r="BC346" s="229"/>
      <c r="BD346" s="229"/>
      <c r="BE346" s="229"/>
      <c r="BF346" s="229"/>
      <c r="BG346" s="229"/>
      <c r="BH346" s="229"/>
      <c r="BI346" s="229"/>
      <c r="BJ346" s="223"/>
      <c r="BK346" s="223"/>
      <c r="BL346" s="223"/>
      <c r="BM346" s="223"/>
      <c r="BN346" s="223"/>
      <c r="BO346" s="223"/>
      <c r="BP346" s="223"/>
      <c r="BQ346" s="229"/>
      <c r="BR346" s="229"/>
      <c r="BS346" s="229"/>
      <c r="BT346" s="229"/>
      <c r="BU346" s="229"/>
      <c r="BV346" s="229"/>
      <c r="BW346" s="229"/>
      <c r="BX346" s="229"/>
      <c r="BY346" s="229"/>
      <c r="BZ346" s="229"/>
      <c r="CA346" s="229"/>
      <c r="CB346" s="229"/>
      <c r="CC346" s="229"/>
      <c r="CD346" s="229"/>
      <c r="CE346" s="229"/>
      <c r="CF346" s="229"/>
      <c r="CG346" s="229"/>
      <c r="CH346" s="229"/>
      <c r="CI346" s="229"/>
      <c r="CJ346" s="229"/>
      <c r="CK346" s="229"/>
      <c r="CL346" s="229"/>
      <c r="CM346" s="229"/>
      <c r="CN346" s="229"/>
      <c r="CO346" s="229"/>
      <c r="CP346" s="229"/>
      <c r="CQ346" s="223"/>
      <c r="CR346" s="223"/>
      <c r="CS346" s="223"/>
      <c r="CT346" s="223"/>
      <c r="CU346" s="223"/>
      <c r="CV346" s="223"/>
      <c r="CW346" s="223"/>
      <c r="CX346" s="229"/>
      <c r="CY346" s="229"/>
      <c r="CZ346" s="229"/>
      <c r="DA346" s="229"/>
      <c r="DB346" s="229"/>
      <c r="DC346" s="229"/>
      <c r="DD346" s="229"/>
      <c r="DE346" s="229"/>
      <c r="DF346" s="229"/>
      <c r="DG346" s="229"/>
      <c r="DH346" s="229"/>
      <c r="DI346" s="229"/>
      <c r="DJ346" s="229"/>
      <c r="DK346" s="229"/>
      <c r="DL346" s="229"/>
      <c r="DM346" s="229"/>
      <c r="DN346" s="229"/>
      <c r="DO346" s="229"/>
      <c r="DP346" s="229"/>
      <c r="DQ346" s="229"/>
      <c r="DR346" s="229"/>
      <c r="DS346" s="229"/>
      <c r="DT346" s="229"/>
      <c r="DU346" s="229"/>
      <c r="DV346" s="229"/>
      <c r="DW346" s="229"/>
      <c r="DX346" s="223"/>
      <c r="DY346" s="223"/>
      <c r="DZ346" s="223"/>
      <c r="EA346" s="223"/>
      <c r="EB346" s="223"/>
      <c r="EC346" s="223"/>
      <c r="ED346" s="223"/>
      <c r="EE346" s="229"/>
      <c r="EF346" s="229"/>
      <c r="EG346" s="229"/>
      <c r="EH346" s="229"/>
      <c r="EI346" s="229"/>
      <c r="EJ346" s="229"/>
      <c r="EK346" s="229"/>
      <c r="EL346" s="229"/>
      <c r="EM346" s="229"/>
      <c r="EN346" s="229"/>
      <c r="EO346" s="229"/>
      <c r="EP346" s="229"/>
      <c r="EQ346" s="229"/>
      <c r="ER346" s="229"/>
      <c r="ES346" s="229"/>
      <c r="ET346" s="229"/>
      <c r="EU346" s="229"/>
      <c r="EV346" s="229"/>
      <c r="EW346" s="229"/>
      <c r="EX346" s="229"/>
      <c r="EY346" s="229"/>
      <c r="EZ346" s="229"/>
      <c r="FA346" s="229"/>
      <c r="FB346" s="229"/>
      <c r="FC346" s="229"/>
      <c r="FD346" s="229"/>
      <c r="FE346" s="223"/>
      <c r="FF346" s="223"/>
      <c r="FG346" s="223"/>
      <c r="FH346" s="223"/>
      <c r="FI346" s="223"/>
      <c r="FJ346" s="223"/>
      <c r="FK346" s="223"/>
      <c r="FL346" s="229"/>
      <c r="FM346" s="229"/>
      <c r="FN346" s="229"/>
      <c r="FO346" s="229"/>
      <c r="FP346" s="229"/>
      <c r="FQ346" s="229"/>
      <c r="FR346" s="229"/>
      <c r="FS346" s="229"/>
      <c r="FT346" s="229"/>
      <c r="FU346" s="229"/>
      <c r="FV346" s="229"/>
      <c r="FW346" s="229"/>
      <c r="FX346" s="229"/>
      <c r="FY346" s="229"/>
      <c r="FZ346" s="229"/>
      <c r="GA346" s="229"/>
      <c r="GB346" s="229"/>
      <c r="GC346" s="229"/>
      <c r="GD346" s="229"/>
      <c r="GE346" s="229"/>
      <c r="GF346" s="229"/>
      <c r="GG346" s="229"/>
      <c r="GH346" s="229"/>
      <c r="GI346" s="229"/>
      <c r="GJ346" s="229"/>
      <c r="GK346" s="229"/>
      <c r="GL346" s="223"/>
      <c r="GM346" s="223"/>
      <c r="GN346" s="223"/>
      <c r="GO346" s="223"/>
      <c r="GP346" s="223"/>
      <c r="GQ346" s="223"/>
      <c r="GR346" s="223"/>
      <c r="GS346" s="229"/>
      <c r="GT346" s="229"/>
      <c r="GU346" s="229"/>
      <c r="GV346" s="229"/>
      <c r="GW346" s="229"/>
      <c r="GX346" s="229"/>
      <c r="GY346" s="229"/>
      <c r="GZ346" s="229"/>
      <c r="HA346" s="229"/>
      <c r="HB346" s="229"/>
      <c r="HC346" s="229"/>
      <c r="HD346" s="229"/>
      <c r="HE346" s="229"/>
      <c r="HF346" s="229"/>
      <c r="HG346" s="229"/>
      <c r="HH346" s="229"/>
      <c r="HI346" s="229"/>
      <c r="HJ346" s="229"/>
      <c r="HK346" s="229"/>
      <c r="HL346" s="229"/>
      <c r="HM346" s="229"/>
      <c r="HN346" s="229"/>
      <c r="HO346" s="229"/>
      <c r="HP346" s="229"/>
      <c r="HQ346" s="229"/>
      <c r="HR346" s="229"/>
      <c r="HS346" s="223"/>
      <c r="HT346" s="223"/>
      <c r="HU346" s="223"/>
      <c r="HV346" s="223"/>
      <c r="HW346" s="223"/>
      <c r="HZ346" s="448"/>
      <c r="IA346" s="448"/>
      <c r="IB346" s="448"/>
      <c r="IC346" s="448"/>
      <c r="ID346" s="448"/>
      <c r="IE346" s="448"/>
      <c r="IF346" s="448"/>
      <c r="IG346" s="448"/>
      <c r="IH346" s="448"/>
      <c r="II346" s="673"/>
      <c r="IJ346" s="448"/>
      <c r="IK346" s="448"/>
      <c r="IL346" s="448"/>
      <c r="IM346" s="448"/>
      <c r="IN346" s="448"/>
      <c r="IO346" s="448"/>
      <c r="IP346" s="448"/>
      <c r="IQ346" s="448"/>
      <c r="IR346" s="448"/>
      <c r="IS346" s="448"/>
      <c r="IT346" s="448"/>
      <c r="IU346" s="448"/>
      <c r="IV346" s="448"/>
      <c r="IW346" s="448"/>
      <c r="IX346" s="448"/>
      <c r="IY346" s="448"/>
      <c r="IZ346" s="674"/>
      <c r="JA346" s="674"/>
      <c r="JB346" s="674"/>
      <c r="JC346" s="674"/>
      <c r="JD346" s="675">
        <f>-JD234-JD330-JD315+-318967600</f>
        <v>82746610.934000015</v>
      </c>
      <c r="JG346" s="229"/>
      <c r="JH346" s="229"/>
      <c r="JI346" s="229"/>
      <c r="JJ346" s="229"/>
      <c r="JK346" s="229"/>
      <c r="JL346" s="229"/>
      <c r="JM346" s="229"/>
      <c r="JN346" s="229"/>
      <c r="JO346" s="229"/>
      <c r="JP346" s="229"/>
      <c r="JQ346" s="229"/>
      <c r="JR346" s="229"/>
      <c r="JS346" s="229"/>
      <c r="JT346" s="229"/>
      <c r="JU346" s="229"/>
      <c r="JV346" s="229"/>
      <c r="JW346" s="229"/>
      <c r="JX346" s="229"/>
      <c r="JY346" s="229"/>
      <c r="JZ346" s="229"/>
      <c r="KA346" s="229"/>
      <c r="KB346" s="229"/>
      <c r="KC346" s="229"/>
      <c r="KD346" s="229"/>
      <c r="KE346" s="229"/>
      <c r="KF346" s="229"/>
      <c r="KG346" s="223"/>
      <c r="KH346" s="223"/>
      <c r="KI346" s="223"/>
      <c r="KJ346" s="223"/>
      <c r="KK346" s="223"/>
      <c r="KL346" s="234"/>
      <c r="KN346" s="229"/>
      <c r="KO346" s="229"/>
      <c r="KP346" s="229"/>
      <c r="KQ346" s="229"/>
      <c r="KR346" s="229"/>
      <c r="KS346" s="229"/>
      <c r="KT346" s="229"/>
      <c r="KU346" s="229"/>
      <c r="KV346" s="229"/>
      <c r="KW346" s="229"/>
      <c r="KX346" s="229"/>
      <c r="KY346" s="229"/>
      <c r="KZ346" s="229"/>
      <c r="LA346" s="229"/>
      <c r="LB346" s="229"/>
      <c r="LC346" s="229"/>
      <c r="LD346" s="229"/>
      <c r="LE346" s="229"/>
      <c r="LF346" s="229"/>
      <c r="LG346" s="229"/>
      <c r="LH346" s="229"/>
      <c r="LI346" s="229"/>
      <c r="LJ346" s="229"/>
      <c r="LK346" s="229"/>
      <c r="LL346" s="229"/>
      <c r="LM346" s="229"/>
      <c r="LN346" s="223"/>
      <c r="LO346" s="223"/>
      <c r="LP346" s="223"/>
      <c r="LQ346" s="223"/>
      <c r="LR346" s="223"/>
      <c r="LU346" s="229"/>
      <c r="LV346" s="229"/>
      <c r="LW346" s="229"/>
      <c r="LX346" s="229"/>
      <c r="LY346" s="229"/>
      <c r="LZ346" s="229"/>
      <c r="MA346" s="229"/>
      <c r="MB346" s="229"/>
      <c r="MC346" s="229"/>
      <c r="MD346" s="229"/>
      <c r="ME346" s="229"/>
      <c r="MF346" s="229"/>
      <c r="MG346" s="229"/>
      <c r="MH346" s="229"/>
      <c r="MI346" s="229"/>
      <c r="MJ346" s="229"/>
      <c r="MK346" s="229"/>
      <c r="ML346" s="229"/>
      <c r="MM346" s="229"/>
      <c r="MN346" s="229"/>
      <c r="MO346" s="229"/>
      <c r="MP346" s="229"/>
      <c r="MQ346" s="229"/>
      <c r="MR346" s="229"/>
      <c r="MS346" s="229"/>
      <c r="MT346" s="229"/>
      <c r="MU346" s="223"/>
      <c r="MV346" s="223"/>
      <c r="MW346" s="223"/>
      <c r="MX346" s="223"/>
      <c r="MY346" s="223"/>
      <c r="NB346" s="229"/>
      <c r="NC346" s="229"/>
      <c r="ND346" s="229"/>
      <c r="NE346" s="229"/>
      <c r="NF346" s="229"/>
      <c r="NG346" s="229"/>
      <c r="NH346" s="229"/>
      <c r="NI346" s="229"/>
      <c r="NJ346" s="229"/>
      <c r="NK346" s="229"/>
      <c r="NL346" s="229"/>
      <c r="NM346" s="229"/>
      <c r="NN346" s="229"/>
      <c r="NO346" s="229"/>
      <c r="NP346" s="229"/>
      <c r="NQ346" s="229"/>
      <c r="NR346" s="229"/>
      <c r="NS346" s="229"/>
      <c r="NT346" s="229"/>
      <c r="NU346" s="229"/>
      <c r="NV346" s="229"/>
      <c r="NW346" s="229"/>
      <c r="NX346" s="229"/>
      <c r="NY346" s="229"/>
      <c r="NZ346" s="229"/>
      <c r="OA346" s="229"/>
      <c r="OB346" s="223"/>
      <c r="OC346" s="223"/>
      <c r="OD346" s="223"/>
      <c r="OE346" s="223"/>
      <c r="OF346" s="223"/>
      <c r="OI346" s="229"/>
      <c r="OJ346" s="229"/>
      <c r="OK346" s="229"/>
      <c r="OL346" s="229"/>
      <c r="OM346" s="229"/>
      <c r="ON346" s="229"/>
      <c r="OO346" s="229"/>
      <c r="OP346" s="229"/>
      <c r="OQ346" s="229"/>
      <c r="OR346" s="229"/>
      <c r="OS346" s="229"/>
      <c r="OT346" s="229"/>
      <c r="OU346" s="229"/>
      <c r="OV346" s="229"/>
      <c r="OW346" s="229"/>
      <c r="OX346" s="229"/>
      <c r="OY346" s="229"/>
      <c r="OZ346" s="229"/>
      <c r="PA346" s="229"/>
      <c r="PB346" s="229"/>
      <c r="PC346" s="229"/>
      <c r="PD346" s="229"/>
      <c r="PE346" s="229"/>
      <c r="PF346" s="229"/>
      <c r="PG346" s="229"/>
      <c r="PH346" s="229"/>
      <c r="PI346" s="223"/>
      <c r="PJ346" s="223"/>
      <c r="PK346" s="223"/>
      <c r="PL346" s="223"/>
      <c r="PM346" s="223"/>
      <c r="PP346" s="229"/>
      <c r="PQ346" s="229"/>
      <c r="PR346" s="229"/>
      <c r="PS346" s="229"/>
      <c r="PT346" s="229"/>
      <c r="PU346" s="229"/>
      <c r="PV346" s="229"/>
      <c r="PW346" s="229"/>
      <c r="PX346" s="229"/>
      <c r="PY346" s="229"/>
      <c r="PZ346" s="229"/>
      <c r="QA346" s="229"/>
      <c r="QB346" s="229"/>
      <c r="QC346" s="229"/>
      <c r="QD346" s="229"/>
      <c r="QE346" s="229"/>
      <c r="QF346" s="229"/>
      <c r="QG346" s="229"/>
      <c r="QH346" s="229"/>
      <c r="QI346" s="229"/>
      <c r="QJ346" s="229"/>
      <c r="QK346" s="229"/>
      <c r="QL346" s="229"/>
      <c r="QM346" s="229"/>
      <c r="QN346" s="229"/>
      <c r="QO346" s="229"/>
      <c r="QP346" s="223"/>
      <c r="QQ346" s="223"/>
      <c r="QR346" s="223"/>
      <c r="QS346" s="223"/>
      <c r="QT346" s="223"/>
      <c r="QW346" s="229"/>
      <c r="QX346" s="229"/>
      <c r="QY346" s="229"/>
      <c r="QZ346" s="229"/>
      <c r="RA346" s="229"/>
      <c r="RB346" s="229"/>
      <c r="RC346" s="229"/>
      <c r="RD346" s="229"/>
      <c r="RE346" s="229"/>
      <c r="RF346" s="229"/>
      <c r="RG346" s="229"/>
      <c r="RH346" s="229"/>
      <c r="RI346" s="229"/>
      <c r="RJ346" s="229"/>
      <c r="RK346" s="229"/>
      <c r="RL346" s="229"/>
      <c r="RM346" s="229"/>
      <c r="RN346" s="229"/>
      <c r="RO346" s="229"/>
      <c r="RP346" s="229"/>
      <c r="RQ346" s="229"/>
      <c r="RR346" s="229"/>
      <c r="RS346" s="229"/>
      <c r="RT346" s="229"/>
      <c r="RU346" s="229"/>
      <c r="RV346" s="229"/>
    </row>
    <row r="347" spans="1:490" s="250" customFormat="1" ht="15" hidden="1" outlineLevel="1">
      <c r="A347" s="603">
        <f t="shared" si="1785"/>
        <v>4</v>
      </c>
      <c r="B347" s="341" t="s">
        <v>372</v>
      </c>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3"/>
      <c r="Z347" s="223"/>
      <c r="AA347" s="223"/>
      <c r="AB347" s="223"/>
      <c r="AC347" s="223"/>
      <c r="AD347" s="223"/>
      <c r="AE347" s="223"/>
      <c r="AF347" s="223"/>
      <c r="AG347" s="223"/>
      <c r="AH347" s="223"/>
      <c r="AI347" s="223"/>
      <c r="AJ347" s="229"/>
      <c r="AK347" s="229"/>
      <c r="AL347" s="229"/>
      <c r="AM347" s="229"/>
      <c r="AN347" s="229"/>
      <c r="AO347" s="229"/>
      <c r="AP347" s="229"/>
      <c r="AQ347" s="229"/>
      <c r="AR347" s="229"/>
      <c r="AS347" s="229"/>
      <c r="AT347" s="229"/>
      <c r="AU347" s="229"/>
      <c r="AV347" s="229"/>
      <c r="AW347" s="229"/>
      <c r="AX347" s="229"/>
      <c r="AY347" s="229"/>
      <c r="AZ347" s="229"/>
      <c r="BA347" s="229"/>
      <c r="BB347" s="229"/>
      <c r="BC347" s="229"/>
      <c r="BD347" s="229"/>
      <c r="BE347" s="229"/>
      <c r="BF347" s="229"/>
      <c r="BG347" s="229"/>
      <c r="BH347" s="229"/>
      <c r="BI347" s="229"/>
      <c r="BJ347" s="223"/>
      <c r="BK347" s="223"/>
      <c r="BL347" s="223"/>
      <c r="BM347" s="223"/>
      <c r="BN347" s="223"/>
      <c r="BO347" s="223"/>
      <c r="BP347" s="223"/>
      <c r="BQ347" s="229"/>
      <c r="BR347" s="229"/>
      <c r="BS347" s="229"/>
      <c r="BT347" s="229"/>
      <c r="BU347" s="229"/>
      <c r="BV347" s="229"/>
      <c r="BW347" s="229"/>
      <c r="BX347" s="229"/>
      <c r="BY347" s="229"/>
      <c r="BZ347" s="229"/>
      <c r="CA347" s="229"/>
      <c r="CB347" s="229"/>
      <c r="CC347" s="229"/>
      <c r="CD347" s="229"/>
      <c r="CE347" s="229"/>
      <c r="CF347" s="229"/>
      <c r="CG347" s="229"/>
      <c r="CH347" s="229"/>
      <c r="CI347" s="229"/>
      <c r="CJ347" s="229"/>
      <c r="CK347" s="229"/>
      <c r="CL347" s="229"/>
      <c r="CM347" s="229"/>
      <c r="CN347" s="229"/>
      <c r="CO347" s="229"/>
      <c r="CP347" s="229"/>
      <c r="CQ347" s="223"/>
      <c r="CR347" s="223"/>
      <c r="CS347" s="223"/>
      <c r="CT347" s="223"/>
      <c r="CU347" s="223"/>
      <c r="CV347" s="223"/>
      <c r="CW347" s="223"/>
      <c r="CX347" s="229"/>
      <c r="CY347" s="229"/>
      <c r="CZ347" s="229"/>
      <c r="DA347" s="229"/>
      <c r="DB347" s="229"/>
      <c r="DC347" s="229"/>
      <c r="DD347" s="229"/>
      <c r="DE347" s="229"/>
      <c r="DF347" s="229"/>
      <c r="DG347" s="229"/>
      <c r="DH347" s="229"/>
      <c r="DI347" s="229"/>
      <c r="DJ347" s="229"/>
      <c r="DK347" s="229"/>
      <c r="DL347" s="229"/>
      <c r="DM347" s="229"/>
      <c r="DN347" s="229"/>
      <c r="DO347" s="229"/>
      <c r="DP347" s="229"/>
      <c r="DQ347" s="229"/>
      <c r="DR347" s="229"/>
      <c r="DS347" s="229"/>
      <c r="DT347" s="229"/>
      <c r="DU347" s="229"/>
      <c r="DV347" s="229"/>
      <c r="DW347" s="229"/>
      <c r="DX347" s="223"/>
      <c r="DY347" s="223"/>
      <c r="DZ347" s="223"/>
      <c r="EA347" s="223"/>
      <c r="EB347" s="223"/>
      <c r="EC347" s="223"/>
      <c r="ED347" s="223"/>
      <c r="EE347" s="229"/>
      <c r="EF347" s="229"/>
      <c r="EG347" s="229"/>
      <c r="EH347" s="229"/>
      <c r="EI347" s="229"/>
      <c r="EJ347" s="229"/>
      <c r="EK347" s="229"/>
      <c r="EL347" s="229"/>
      <c r="EM347" s="229"/>
      <c r="EN347" s="229"/>
      <c r="EO347" s="229"/>
      <c r="EP347" s="229"/>
      <c r="EQ347" s="229"/>
      <c r="ER347" s="229"/>
      <c r="ES347" s="229"/>
      <c r="ET347" s="229"/>
      <c r="EU347" s="229"/>
      <c r="EV347" s="229"/>
      <c r="EW347" s="229"/>
      <c r="EX347" s="229"/>
      <c r="EY347" s="229"/>
      <c r="EZ347" s="229"/>
      <c r="FA347" s="229"/>
      <c r="FB347" s="229"/>
      <c r="FC347" s="229"/>
      <c r="FD347" s="229"/>
      <c r="FE347" s="223"/>
      <c r="FF347" s="223"/>
      <c r="FG347" s="223"/>
      <c r="FH347" s="223"/>
      <c r="FI347" s="223"/>
      <c r="FJ347" s="223"/>
      <c r="FK347" s="223"/>
      <c r="FL347" s="229"/>
      <c r="FM347" s="229"/>
      <c r="FN347" s="229"/>
      <c r="FO347" s="229"/>
      <c r="FP347" s="229"/>
      <c r="FQ347" s="229"/>
      <c r="FR347" s="229"/>
      <c r="FS347" s="229"/>
      <c r="FT347" s="229"/>
      <c r="FU347" s="229"/>
      <c r="FV347" s="229"/>
      <c r="FW347" s="229"/>
      <c r="FX347" s="229"/>
      <c r="FY347" s="229"/>
      <c r="FZ347" s="229"/>
      <c r="GA347" s="229"/>
      <c r="GB347" s="229"/>
      <c r="GC347" s="229"/>
      <c r="GD347" s="229"/>
      <c r="GE347" s="229"/>
      <c r="GF347" s="229"/>
      <c r="GG347" s="229"/>
      <c r="GH347" s="229"/>
      <c r="GI347" s="229"/>
      <c r="GJ347" s="229"/>
      <c r="GK347" s="229"/>
      <c r="GL347" s="223"/>
      <c r="GM347" s="223"/>
      <c r="GN347" s="223"/>
      <c r="GO347" s="223"/>
      <c r="GP347" s="223"/>
      <c r="GQ347" s="223"/>
      <c r="GR347" s="223"/>
      <c r="GS347" s="229"/>
      <c r="GT347" s="229"/>
      <c r="GU347" s="229"/>
      <c r="GV347" s="229"/>
      <c r="GW347" s="229"/>
      <c r="GX347" s="229"/>
      <c r="GY347" s="229"/>
      <c r="GZ347" s="229"/>
      <c r="HA347" s="229"/>
      <c r="HB347" s="229"/>
      <c r="HC347" s="229"/>
      <c r="HD347" s="229"/>
      <c r="HE347" s="229"/>
      <c r="HF347" s="229"/>
      <c r="HG347" s="229"/>
      <c r="HH347" s="229"/>
      <c r="HI347" s="229"/>
      <c r="HJ347" s="229"/>
      <c r="HK347" s="229"/>
      <c r="HL347" s="229"/>
      <c r="HM347" s="229"/>
      <c r="HN347" s="229"/>
      <c r="HO347" s="229"/>
      <c r="HP347" s="229"/>
      <c r="HQ347" s="229"/>
      <c r="HR347" s="229"/>
      <c r="HS347" s="223"/>
      <c r="HT347" s="223"/>
      <c r="HU347" s="223"/>
      <c r="HV347" s="223"/>
      <c r="HW347" s="223"/>
      <c r="HZ347" s="448"/>
      <c r="IA347" s="448"/>
      <c r="IB347" s="448"/>
      <c r="IC347" s="448"/>
      <c r="ID347" s="448"/>
      <c r="IE347" s="448"/>
      <c r="IF347" s="448"/>
      <c r="IG347" s="448"/>
      <c r="IH347" s="448"/>
      <c r="II347" s="673"/>
      <c r="IJ347" s="448"/>
      <c r="IK347" s="448"/>
      <c r="IL347" s="448"/>
      <c r="IM347" s="448"/>
      <c r="IN347" s="448"/>
      <c r="IO347" s="448"/>
      <c r="IP347" s="448"/>
      <c r="IQ347" s="448"/>
      <c r="IR347" s="448"/>
      <c r="IS347" s="448"/>
      <c r="IT347" s="448"/>
      <c r="IU347" s="448"/>
      <c r="IV347" s="448"/>
      <c r="IW347" s="448"/>
      <c r="IX347" s="448"/>
      <c r="IY347" s="448"/>
      <c r="IZ347" s="674"/>
      <c r="JA347" s="674"/>
      <c r="JB347" s="674"/>
      <c r="JC347" s="674"/>
      <c r="JD347" s="676">
        <v>39904</v>
      </c>
      <c r="JG347" s="229"/>
      <c r="JH347" s="229"/>
      <c r="JI347" s="229"/>
      <c r="JJ347" s="229"/>
      <c r="JK347" s="229"/>
      <c r="JL347" s="229"/>
      <c r="JM347" s="229"/>
      <c r="JN347" s="229"/>
      <c r="JO347" s="229"/>
      <c r="JP347" s="229"/>
      <c r="JQ347" s="229"/>
      <c r="JR347" s="229"/>
      <c r="JS347" s="229"/>
      <c r="JT347" s="229"/>
      <c r="JU347" s="229"/>
      <c r="JV347" s="229"/>
      <c r="JW347" s="229"/>
      <c r="JX347" s="229"/>
      <c r="JY347" s="229"/>
      <c r="JZ347" s="229"/>
      <c r="KA347" s="229"/>
      <c r="KB347" s="229"/>
      <c r="KC347" s="229"/>
      <c r="KD347" s="229"/>
      <c r="KE347" s="229"/>
      <c r="KF347" s="229"/>
      <c r="KG347" s="223"/>
      <c r="KH347" s="223"/>
      <c r="KI347" s="223"/>
      <c r="KJ347" s="223"/>
      <c r="KK347" s="223"/>
      <c r="KL347" s="234"/>
      <c r="KN347" s="229"/>
      <c r="KO347" s="229"/>
      <c r="KP347" s="229"/>
      <c r="KQ347" s="229"/>
      <c r="KR347" s="229"/>
      <c r="KS347" s="229"/>
      <c r="KT347" s="229"/>
      <c r="KU347" s="229"/>
      <c r="KV347" s="229"/>
      <c r="KW347" s="229"/>
      <c r="KX347" s="229"/>
      <c r="KY347" s="229"/>
      <c r="KZ347" s="229"/>
      <c r="LA347" s="229"/>
      <c r="LB347" s="229"/>
      <c r="LC347" s="229"/>
      <c r="LD347" s="229"/>
      <c r="LE347" s="229"/>
      <c r="LF347" s="229"/>
      <c r="LG347" s="229"/>
      <c r="LH347" s="229"/>
      <c r="LI347" s="229"/>
      <c r="LJ347" s="229"/>
      <c r="LK347" s="229"/>
      <c r="LL347" s="229"/>
      <c r="LM347" s="229"/>
      <c r="LN347" s="223"/>
      <c r="LO347" s="223"/>
      <c r="LP347" s="223"/>
      <c r="LQ347" s="223"/>
      <c r="LR347" s="223"/>
      <c r="LU347" s="229"/>
      <c r="LV347" s="229"/>
      <c r="LW347" s="229"/>
      <c r="LX347" s="229"/>
      <c r="LY347" s="229"/>
      <c r="LZ347" s="229"/>
      <c r="MA347" s="229"/>
      <c r="MB347" s="229"/>
      <c r="MC347" s="229"/>
      <c r="MD347" s="229"/>
      <c r="ME347" s="229"/>
      <c r="MF347" s="229"/>
      <c r="MG347" s="229"/>
      <c r="MH347" s="229"/>
      <c r="MI347" s="229"/>
      <c r="MJ347" s="229"/>
      <c r="MK347" s="229"/>
      <c r="ML347" s="229"/>
      <c r="MM347" s="229"/>
      <c r="MN347" s="229"/>
      <c r="MO347" s="229"/>
      <c r="MP347" s="229"/>
      <c r="MQ347" s="229"/>
      <c r="MR347" s="229"/>
      <c r="MS347" s="229"/>
      <c r="MT347" s="229"/>
      <c r="MU347" s="223"/>
      <c r="MV347" s="223"/>
      <c r="MW347" s="223"/>
      <c r="MX347" s="223"/>
      <c r="MY347" s="223"/>
      <c r="NB347" s="229"/>
      <c r="NC347" s="229"/>
      <c r="ND347" s="229"/>
      <c r="NE347" s="229"/>
      <c r="NF347" s="229"/>
      <c r="NG347" s="229"/>
      <c r="NH347" s="229"/>
      <c r="NI347" s="229"/>
      <c r="NJ347" s="229"/>
      <c r="NK347" s="229"/>
      <c r="NL347" s="229"/>
      <c r="NM347" s="229"/>
      <c r="NN347" s="229"/>
      <c r="NO347" s="229"/>
      <c r="NP347" s="229"/>
      <c r="NQ347" s="229"/>
      <c r="NR347" s="229"/>
      <c r="NS347" s="229"/>
      <c r="NT347" s="229"/>
      <c r="NU347" s="229"/>
      <c r="NV347" s="229"/>
      <c r="NW347" s="229"/>
      <c r="NX347" s="229"/>
      <c r="NY347" s="229"/>
      <c r="NZ347" s="229"/>
      <c r="OA347" s="229"/>
      <c r="OB347" s="223"/>
      <c r="OC347" s="223"/>
      <c r="OD347" s="223"/>
      <c r="OE347" s="223"/>
      <c r="OF347" s="223"/>
      <c r="OI347" s="229"/>
      <c r="OJ347" s="229"/>
      <c r="OK347" s="229"/>
      <c r="OL347" s="229"/>
      <c r="OM347" s="229"/>
      <c r="ON347" s="229"/>
      <c r="OO347" s="229"/>
      <c r="OP347" s="229"/>
      <c r="OQ347" s="229"/>
      <c r="OR347" s="229"/>
      <c r="OS347" s="229"/>
      <c r="OT347" s="229"/>
      <c r="OU347" s="229"/>
      <c r="OV347" s="229"/>
      <c r="OW347" s="229"/>
      <c r="OX347" s="229"/>
      <c r="OY347" s="229"/>
      <c r="OZ347" s="229"/>
      <c r="PA347" s="229"/>
      <c r="PB347" s="229"/>
      <c r="PC347" s="229"/>
      <c r="PD347" s="229"/>
      <c r="PE347" s="229"/>
      <c r="PF347" s="229"/>
      <c r="PG347" s="229"/>
      <c r="PH347" s="229"/>
      <c r="PI347" s="223"/>
      <c r="PJ347" s="223"/>
      <c r="PK347" s="223"/>
      <c r="PL347" s="223"/>
      <c r="PM347" s="223"/>
      <c r="PP347" s="229"/>
      <c r="PQ347" s="229"/>
      <c r="PR347" s="229"/>
      <c r="PS347" s="229"/>
      <c r="PT347" s="229"/>
      <c r="PU347" s="229"/>
      <c r="PV347" s="229"/>
      <c r="PW347" s="229"/>
      <c r="PX347" s="229"/>
      <c r="PY347" s="229"/>
      <c r="PZ347" s="229"/>
      <c r="QA347" s="229"/>
      <c r="QB347" s="229"/>
      <c r="QC347" s="229"/>
      <c r="QD347" s="229"/>
      <c r="QE347" s="229"/>
      <c r="QF347" s="229"/>
      <c r="QG347" s="229"/>
      <c r="QH347" s="229"/>
      <c r="QI347" s="229"/>
      <c r="QJ347" s="229"/>
      <c r="QK347" s="229"/>
      <c r="QL347" s="229"/>
      <c r="QM347" s="229"/>
      <c r="QN347" s="229"/>
      <c r="QO347" s="229"/>
      <c r="QP347" s="223"/>
      <c r="QQ347" s="223"/>
      <c r="QR347" s="223"/>
      <c r="QS347" s="223"/>
      <c r="QT347" s="223"/>
      <c r="QW347" s="229"/>
      <c r="QX347" s="229"/>
      <c r="QY347" s="229"/>
      <c r="QZ347" s="229"/>
      <c r="RA347" s="229"/>
      <c r="RB347" s="229"/>
      <c r="RC347" s="229"/>
      <c r="RD347" s="229"/>
      <c r="RE347" s="229"/>
      <c r="RF347" s="229"/>
      <c r="RG347" s="229"/>
      <c r="RH347" s="229"/>
      <c r="RI347" s="229"/>
      <c r="RJ347" s="229"/>
      <c r="RK347" s="229"/>
      <c r="RL347" s="229"/>
      <c r="RM347" s="229"/>
      <c r="RN347" s="229"/>
      <c r="RO347" s="229"/>
      <c r="RP347" s="229"/>
      <c r="RQ347" s="229"/>
      <c r="RR347" s="229"/>
      <c r="RS347" s="229"/>
      <c r="RT347" s="229"/>
      <c r="RU347" s="229"/>
      <c r="RV347" s="229"/>
    </row>
    <row r="348" spans="1:490" s="250" customFormat="1" ht="15" hidden="1" outlineLevel="1">
      <c r="A348" s="603">
        <f t="shared" si="1785"/>
        <v>5</v>
      </c>
      <c r="B348" s="341" t="s">
        <v>373</v>
      </c>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3"/>
      <c r="Z348" s="223"/>
      <c r="AA348" s="223"/>
      <c r="AB348" s="223"/>
      <c r="AC348" s="223"/>
      <c r="AD348" s="223"/>
      <c r="AE348" s="223"/>
      <c r="AF348" s="223"/>
      <c r="AG348" s="223"/>
      <c r="AH348" s="223"/>
      <c r="AI348" s="223"/>
      <c r="AJ348" s="229"/>
      <c r="AK348" s="229"/>
      <c r="AL348" s="229"/>
      <c r="AM348" s="229"/>
      <c r="AN348" s="229"/>
      <c r="AO348" s="229"/>
      <c r="AP348" s="229"/>
      <c r="AQ348" s="229"/>
      <c r="AR348" s="229"/>
      <c r="AS348" s="229"/>
      <c r="AT348" s="229"/>
      <c r="AU348" s="229"/>
      <c r="AV348" s="229"/>
      <c r="AW348" s="229"/>
      <c r="AX348" s="229"/>
      <c r="AY348" s="229"/>
      <c r="AZ348" s="229"/>
      <c r="BA348" s="229"/>
      <c r="BB348" s="229"/>
      <c r="BC348" s="229"/>
      <c r="BD348" s="229"/>
      <c r="BE348" s="229"/>
      <c r="BF348" s="229"/>
      <c r="BG348" s="229"/>
      <c r="BH348" s="229"/>
      <c r="BI348" s="229"/>
      <c r="BJ348" s="223"/>
      <c r="BK348" s="223"/>
      <c r="BL348" s="223"/>
      <c r="BM348" s="223"/>
      <c r="BN348" s="223"/>
      <c r="BO348" s="223"/>
      <c r="BP348" s="223"/>
      <c r="BQ348" s="229"/>
      <c r="BR348" s="229"/>
      <c r="BS348" s="229"/>
      <c r="BT348" s="229"/>
      <c r="BU348" s="229"/>
      <c r="BV348" s="229"/>
      <c r="BW348" s="229"/>
      <c r="BX348" s="229"/>
      <c r="BY348" s="229"/>
      <c r="BZ348" s="229"/>
      <c r="CA348" s="229"/>
      <c r="CB348" s="229"/>
      <c r="CC348" s="229"/>
      <c r="CD348" s="229"/>
      <c r="CE348" s="229"/>
      <c r="CF348" s="229"/>
      <c r="CG348" s="229"/>
      <c r="CH348" s="229"/>
      <c r="CI348" s="229"/>
      <c r="CJ348" s="229"/>
      <c r="CK348" s="229"/>
      <c r="CL348" s="229"/>
      <c r="CM348" s="229"/>
      <c r="CN348" s="229"/>
      <c r="CO348" s="229"/>
      <c r="CP348" s="229"/>
      <c r="CQ348" s="223"/>
      <c r="CR348" s="223"/>
      <c r="CS348" s="223"/>
      <c r="CT348" s="223"/>
      <c r="CU348" s="223"/>
      <c r="CV348" s="223"/>
      <c r="CW348" s="223"/>
      <c r="CX348" s="229"/>
      <c r="CY348" s="229"/>
      <c r="CZ348" s="229"/>
      <c r="DA348" s="229"/>
      <c r="DB348" s="229"/>
      <c r="DC348" s="229"/>
      <c r="DD348" s="229"/>
      <c r="DE348" s="229"/>
      <c r="DF348" s="229"/>
      <c r="DG348" s="229"/>
      <c r="DH348" s="229"/>
      <c r="DI348" s="229"/>
      <c r="DJ348" s="229"/>
      <c r="DK348" s="229"/>
      <c r="DL348" s="229"/>
      <c r="DM348" s="229"/>
      <c r="DN348" s="229"/>
      <c r="DO348" s="229"/>
      <c r="DP348" s="229"/>
      <c r="DQ348" s="229"/>
      <c r="DR348" s="229"/>
      <c r="DS348" s="229"/>
      <c r="DT348" s="229"/>
      <c r="DU348" s="229"/>
      <c r="DV348" s="229"/>
      <c r="DW348" s="229"/>
      <c r="DX348" s="223"/>
      <c r="DY348" s="223"/>
      <c r="DZ348" s="223"/>
      <c r="EA348" s="223"/>
      <c r="EB348" s="223"/>
      <c r="EC348" s="223"/>
      <c r="ED348" s="223"/>
      <c r="EE348" s="229"/>
      <c r="EF348" s="229"/>
      <c r="EG348" s="229"/>
      <c r="EH348" s="229"/>
      <c r="EI348" s="229"/>
      <c r="EJ348" s="229"/>
      <c r="EK348" s="229"/>
      <c r="EL348" s="229"/>
      <c r="EM348" s="229"/>
      <c r="EN348" s="229"/>
      <c r="EO348" s="229"/>
      <c r="EP348" s="229"/>
      <c r="EQ348" s="229"/>
      <c r="ER348" s="229"/>
      <c r="ES348" s="229"/>
      <c r="ET348" s="229"/>
      <c r="EU348" s="229"/>
      <c r="EV348" s="229"/>
      <c r="EW348" s="229"/>
      <c r="EX348" s="229"/>
      <c r="EY348" s="229"/>
      <c r="EZ348" s="229"/>
      <c r="FA348" s="229"/>
      <c r="FB348" s="229"/>
      <c r="FC348" s="229"/>
      <c r="FD348" s="229"/>
      <c r="FE348" s="223"/>
      <c r="FF348" s="223"/>
      <c r="FG348" s="223"/>
      <c r="FH348" s="223"/>
      <c r="FI348" s="223"/>
      <c r="FJ348" s="223"/>
      <c r="FK348" s="223"/>
      <c r="FL348" s="229"/>
      <c r="FM348" s="229"/>
      <c r="FN348" s="229"/>
      <c r="FO348" s="229"/>
      <c r="FP348" s="229"/>
      <c r="FQ348" s="229"/>
      <c r="FR348" s="229"/>
      <c r="FS348" s="229"/>
      <c r="FT348" s="229"/>
      <c r="FU348" s="229"/>
      <c r="FV348" s="229"/>
      <c r="FW348" s="229"/>
      <c r="FX348" s="229"/>
      <c r="FY348" s="229"/>
      <c r="FZ348" s="229"/>
      <c r="GA348" s="229"/>
      <c r="GB348" s="229"/>
      <c r="GC348" s="229"/>
      <c r="GD348" s="229"/>
      <c r="GE348" s="229"/>
      <c r="GF348" s="229"/>
      <c r="GG348" s="229"/>
      <c r="GH348" s="229"/>
      <c r="GI348" s="229"/>
      <c r="GJ348" s="229"/>
      <c r="GK348" s="229"/>
      <c r="GL348" s="223"/>
      <c r="GM348" s="223"/>
      <c r="GN348" s="223"/>
      <c r="GO348" s="223"/>
      <c r="GP348" s="223"/>
      <c r="GQ348" s="223"/>
      <c r="GR348" s="223"/>
      <c r="GS348" s="229"/>
      <c r="GT348" s="229"/>
      <c r="GU348" s="229"/>
      <c r="GV348" s="229"/>
      <c r="GW348" s="229"/>
      <c r="GX348" s="229"/>
      <c r="GY348" s="229"/>
      <c r="GZ348" s="229"/>
      <c r="HA348" s="229"/>
      <c r="HB348" s="229"/>
      <c r="HC348" s="229"/>
      <c r="HD348" s="229"/>
      <c r="HE348" s="229"/>
      <c r="HF348" s="229"/>
      <c r="HG348" s="229"/>
      <c r="HH348" s="229"/>
      <c r="HI348" s="229"/>
      <c r="HJ348" s="229"/>
      <c r="HK348" s="229"/>
      <c r="HL348" s="229"/>
      <c r="HM348" s="229"/>
      <c r="HN348" s="229"/>
      <c r="HO348" s="229"/>
      <c r="HP348" s="229"/>
      <c r="HQ348" s="229"/>
      <c r="HR348" s="229"/>
      <c r="HS348" s="223"/>
      <c r="HT348" s="223"/>
      <c r="HU348" s="223"/>
      <c r="HV348" s="223"/>
      <c r="HW348" s="223"/>
      <c r="HZ348" s="448"/>
      <c r="IA348" s="448"/>
      <c r="IB348" s="448"/>
      <c r="IC348" s="448"/>
      <c r="ID348" s="448"/>
      <c r="IE348" s="448"/>
      <c r="IF348" s="448"/>
      <c r="IG348" s="448"/>
      <c r="IH348" s="448"/>
      <c r="II348" s="673"/>
      <c r="IJ348" s="448"/>
      <c r="IK348" s="448"/>
      <c r="IL348" s="448"/>
      <c r="IM348" s="448"/>
      <c r="IN348" s="448"/>
      <c r="IO348" s="448"/>
      <c r="IP348" s="448"/>
      <c r="IQ348" s="448"/>
      <c r="IR348" s="448"/>
      <c r="IS348" s="448"/>
      <c r="IT348" s="448"/>
      <c r="IU348" s="448"/>
      <c r="IV348" s="448"/>
      <c r="IW348" s="448"/>
      <c r="IX348" s="448"/>
      <c r="IY348" s="448"/>
      <c r="IZ348" s="674"/>
      <c r="JA348" s="674"/>
      <c r="JB348" s="674"/>
      <c r="JC348" s="674"/>
      <c r="JD348" s="677">
        <v>42916</v>
      </c>
      <c r="JG348" s="229"/>
      <c r="JH348" s="229"/>
      <c r="JI348" s="229"/>
      <c r="JJ348" s="229"/>
      <c r="JK348" s="229"/>
      <c r="JL348" s="229"/>
      <c r="JM348" s="229"/>
      <c r="JN348" s="229"/>
      <c r="JO348" s="229"/>
      <c r="JP348" s="229"/>
      <c r="JQ348" s="229"/>
      <c r="JR348" s="229"/>
      <c r="JS348" s="229"/>
      <c r="JT348" s="229"/>
      <c r="JU348" s="229"/>
      <c r="JV348" s="229"/>
      <c r="JW348" s="229"/>
      <c r="JX348" s="229"/>
      <c r="JY348" s="229"/>
      <c r="JZ348" s="229"/>
      <c r="KA348" s="229"/>
      <c r="KB348" s="229"/>
      <c r="KC348" s="229"/>
      <c r="KD348" s="229"/>
      <c r="KE348" s="229"/>
      <c r="KF348" s="229"/>
      <c r="KG348" s="223"/>
      <c r="KH348" s="223"/>
      <c r="KI348" s="223"/>
      <c r="KJ348" s="223"/>
      <c r="KK348" s="223"/>
      <c r="KL348" s="234"/>
      <c r="KN348" s="229"/>
      <c r="KO348" s="229"/>
      <c r="KP348" s="229"/>
      <c r="KQ348" s="229"/>
      <c r="KR348" s="229"/>
      <c r="KS348" s="229"/>
      <c r="KT348" s="229"/>
      <c r="KU348" s="229"/>
      <c r="KV348" s="229"/>
      <c r="KW348" s="229"/>
      <c r="KX348" s="229"/>
      <c r="KY348" s="229"/>
      <c r="KZ348" s="229"/>
      <c r="LA348" s="229"/>
      <c r="LB348" s="229"/>
      <c r="LC348" s="229"/>
      <c r="LD348" s="229"/>
      <c r="LE348" s="229"/>
      <c r="LF348" s="229"/>
      <c r="LG348" s="229"/>
      <c r="LH348" s="229"/>
      <c r="LI348" s="229"/>
      <c r="LJ348" s="229"/>
      <c r="LK348" s="229"/>
      <c r="LL348" s="229"/>
      <c r="LM348" s="229"/>
      <c r="LN348" s="223"/>
      <c r="LO348" s="223"/>
      <c r="LP348" s="223"/>
      <c r="LQ348" s="223"/>
      <c r="LR348" s="223"/>
      <c r="LU348" s="229"/>
      <c r="LV348" s="229"/>
      <c r="LW348" s="229"/>
      <c r="LX348" s="229"/>
      <c r="LY348" s="229"/>
      <c r="LZ348" s="229"/>
      <c r="MA348" s="229"/>
      <c r="MB348" s="229"/>
      <c r="MC348" s="229"/>
      <c r="MD348" s="229"/>
      <c r="ME348" s="229"/>
      <c r="MF348" s="229"/>
      <c r="MG348" s="229"/>
      <c r="MH348" s="229"/>
      <c r="MI348" s="229"/>
      <c r="MJ348" s="229"/>
      <c r="MK348" s="229"/>
      <c r="ML348" s="229"/>
      <c r="MM348" s="229"/>
      <c r="MN348" s="229"/>
      <c r="MO348" s="229"/>
      <c r="MP348" s="229"/>
      <c r="MQ348" s="229"/>
      <c r="MR348" s="229"/>
      <c r="MS348" s="229"/>
      <c r="MT348" s="229"/>
      <c r="MU348" s="223"/>
      <c r="MV348" s="223"/>
      <c r="MW348" s="223"/>
      <c r="MX348" s="223"/>
      <c r="MY348" s="223"/>
      <c r="NB348" s="229"/>
      <c r="NC348" s="229"/>
      <c r="ND348" s="229"/>
      <c r="NE348" s="229"/>
      <c r="NF348" s="229"/>
      <c r="NG348" s="229"/>
      <c r="NH348" s="229"/>
      <c r="NI348" s="229"/>
      <c r="NJ348" s="229"/>
      <c r="NK348" s="229"/>
      <c r="NL348" s="229"/>
      <c r="NM348" s="229"/>
      <c r="NN348" s="229"/>
      <c r="NO348" s="229"/>
      <c r="NP348" s="229"/>
      <c r="NQ348" s="229"/>
      <c r="NR348" s="229"/>
      <c r="NS348" s="229"/>
      <c r="NT348" s="229"/>
      <c r="NU348" s="229"/>
      <c r="NV348" s="229"/>
      <c r="NW348" s="229"/>
      <c r="NX348" s="229"/>
      <c r="NY348" s="229"/>
      <c r="NZ348" s="229"/>
      <c r="OA348" s="229"/>
      <c r="OB348" s="223"/>
      <c r="OC348" s="223"/>
      <c r="OD348" s="223"/>
      <c r="OE348" s="223"/>
      <c r="OF348" s="223"/>
      <c r="OI348" s="229"/>
      <c r="OJ348" s="229"/>
      <c r="OK348" s="229"/>
      <c r="OL348" s="229"/>
      <c r="OM348" s="229"/>
      <c r="ON348" s="229"/>
      <c r="OO348" s="229"/>
      <c r="OP348" s="229"/>
      <c r="OQ348" s="229"/>
      <c r="OR348" s="229"/>
      <c r="OS348" s="229"/>
      <c r="OT348" s="229"/>
      <c r="OU348" s="229"/>
      <c r="OV348" s="229"/>
      <c r="OW348" s="229"/>
      <c r="OX348" s="229"/>
      <c r="OY348" s="229"/>
      <c r="OZ348" s="229"/>
      <c r="PA348" s="229"/>
      <c r="PB348" s="229"/>
      <c r="PC348" s="229"/>
      <c r="PD348" s="229"/>
      <c r="PE348" s="229"/>
      <c r="PF348" s="229"/>
      <c r="PG348" s="229"/>
      <c r="PH348" s="229"/>
      <c r="PI348" s="223"/>
      <c r="PJ348" s="223"/>
      <c r="PK348" s="223"/>
      <c r="PL348" s="223"/>
      <c r="PM348" s="223"/>
      <c r="PP348" s="229"/>
      <c r="PQ348" s="229"/>
      <c r="PR348" s="229"/>
      <c r="PS348" s="229"/>
      <c r="PT348" s="229"/>
      <c r="PU348" s="229"/>
      <c r="PV348" s="229"/>
      <c r="PW348" s="229"/>
      <c r="PX348" s="229"/>
      <c r="PY348" s="229"/>
      <c r="PZ348" s="229"/>
      <c r="QA348" s="229"/>
      <c r="QB348" s="229"/>
      <c r="QC348" s="229"/>
      <c r="QD348" s="229"/>
      <c r="QE348" s="229"/>
      <c r="QF348" s="229"/>
      <c r="QG348" s="229"/>
      <c r="QH348" s="229"/>
      <c r="QI348" s="229"/>
      <c r="QJ348" s="229"/>
      <c r="QK348" s="229"/>
      <c r="QL348" s="229"/>
      <c r="QM348" s="229"/>
      <c r="QN348" s="229"/>
      <c r="QO348" s="229"/>
      <c r="QP348" s="223"/>
      <c r="QQ348" s="223"/>
      <c r="QR348" s="223"/>
      <c r="QS348" s="223"/>
      <c r="QT348" s="223"/>
      <c r="QW348" s="229"/>
      <c r="QX348" s="229"/>
      <c r="QY348" s="229"/>
      <c r="QZ348" s="229"/>
      <c r="RA348" s="229"/>
      <c r="RB348" s="229"/>
      <c r="RC348" s="229"/>
      <c r="RD348" s="229"/>
      <c r="RE348" s="229"/>
      <c r="RF348" s="229"/>
      <c r="RG348" s="229"/>
      <c r="RH348" s="229"/>
      <c r="RI348" s="229"/>
      <c r="RJ348" s="229"/>
      <c r="RK348" s="229"/>
      <c r="RL348" s="229"/>
      <c r="RM348" s="229"/>
      <c r="RN348" s="229"/>
      <c r="RO348" s="229"/>
      <c r="RP348" s="229"/>
      <c r="RQ348" s="229"/>
      <c r="RR348" s="229"/>
      <c r="RS348" s="229"/>
      <c r="RT348" s="229"/>
      <c r="RU348" s="229"/>
      <c r="RV348" s="229"/>
    </row>
    <row r="349" spans="1:490" s="720" customFormat="1" hidden="1" outlineLevel="1">
      <c r="A349" s="716">
        <f t="shared" si="1785"/>
        <v>6</v>
      </c>
      <c r="B349" s="717" t="s">
        <v>377</v>
      </c>
      <c r="C349" s="718"/>
      <c r="D349" s="718"/>
      <c r="E349" s="718"/>
      <c r="F349" s="718"/>
      <c r="G349" s="718"/>
      <c r="H349" s="718"/>
      <c r="I349" s="718"/>
      <c r="J349" s="718"/>
      <c r="K349" s="718"/>
      <c r="L349" s="718"/>
      <c r="M349" s="718"/>
      <c r="N349" s="718"/>
      <c r="O349" s="718"/>
      <c r="P349" s="718"/>
      <c r="Q349" s="718"/>
      <c r="R349" s="718"/>
      <c r="S349" s="718"/>
      <c r="T349" s="718"/>
      <c r="U349" s="718"/>
      <c r="V349" s="718"/>
      <c r="W349" s="718"/>
      <c r="X349" s="718"/>
      <c r="Y349" s="719"/>
      <c r="Z349" s="719"/>
      <c r="AA349" s="719"/>
      <c r="AB349" s="719"/>
      <c r="AC349" s="719"/>
      <c r="AD349" s="719"/>
      <c r="AE349" s="719"/>
      <c r="AF349" s="719"/>
      <c r="AG349" s="719"/>
      <c r="AH349" s="719"/>
      <c r="AI349" s="719"/>
      <c r="AJ349" s="718"/>
      <c r="AK349" s="718"/>
      <c r="AL349" s="718"/>
      <c r="AM349" s="718"/>
      <c r="AN349" s="718"/>
      <c r="AO349" s="718"/>
      <c r="AP349" s="718"/>
      <c r="AQ349" s="718"/>
      <c r="AR349" s="718"/>
      <c r="AS349" s="718"/>
      <c r="AT349" s="718"/>
      <c r="AU349" s="718"/>
      <c r="AV349" s="718"/>
      <c r="AW349" s="718"/>
      <c r="AX349" s="718"/>
      <c r="AY349" s="718"/>
      <c r="AZ349" s="718"/>
      <c r="BA349" s="718"/>
      <c r="BB349" s="718"/>
      <c r="BC349" s="718"/>
      <c r="BD349" s="718"/>
      <c r="BE349" s="718"/>
      <c r="BF349" s="718"/>
      <c r="BG349" s="718"/>
      <c r="BH349" s="718"/>
      <c r="BI349" s="718"/>
      <c r="BJ349" s="719"/>
      <c r="BK349" s="719"/>
      <c r="BL349" s="719"/>
      <c r="BM349" s="719"/>
      <c r="BN349" s="719"/>
      <c r="BO349" s="719"/>
      <c r="BP349" s="719"/>
      <c r="BQ349" s="718"/>
      <c r="BR349" s="718"/>
      <c r="BS349" s="718"/>
      <c r="BT349" s="718"/>
      <c r="BU349" s="718"/>
      <c r="BV349" s="718"/>
      <c r="BW349" s="718"/>
      <c r="BX349" s="718"/>
      <c r="BY349" s="718"/>
      <c r="BZ349" s="718"/>
      <c r="CA349" s="718"/>
      <c r="CB349" s="718"/>
      <c r="CC349" s="718"/>
      <c r="CD349" s="718"/>
      <c r="CE349" s="718"/>
      <c r="CF349" s="718"/>
      <c r="CG349" s="718"/>
      <c r="CH349" s="718"/>
      <c r="CI349" s="718"/>
      <c r="CJ349" s="718"/>
      <c r="CK349" s="718"/>
      <c r="CL349" s="718"/>
      <c r="CM349" s="718"/>
      <c r="CN349" s="718"/>
      <c r="CO349" s="718"/>
      <c r="CP349" s="718"/>
      <c r="CQ349" s="719"/>
      <c r="CR349" s="719"/>
      <c r="CS349" s="719"/>
      <c r="CT349" s="719"/>
      <c r="CU349" s="719"/>
      <c r="CV349" s="719"/>
      <c r="CW349" s="719"/>
      <c r="CX349" s="718"/>
      <c r="CY349" s="718"/>
      <c r="CZ349" s="718"/>
      <c r="DA349" s="718"/>
      <c r="DB349" s="718"/>
      <c r="DC349" s="718"/>
      <c r="DD349" s="718"/>
      <c r="DE349" s="718"/>
      <c r="DF349" s="718"/>
      <c r="DG349" s="718"/>
      <c r="DH349" s="718"/>
      <c r="DI349" s="718"/>
      <c r="DJ349" s="718"/>
      <c r="DK349" s="718"/>
      <c r="DL349" s="718"/>
      <c r="DM349" s="718"/>
      <c r="DN349" s="718"/>
      <c r="DO349" s="718"/>
      <c r="DP349" s="718"/>
      <c r="DQ349" s="718"/>
      <c r="DR349" s="718"/>
      <c r="DS349" s="718"/>
      <c r="DT349" s="718"/>
      <c r="DU349" s="718"/>
      <c r="DV349" s="718"/>
      <c r="DW349" s="718"/>
      <c r="DX349" s="719"/>
      <c r="DY349" s="719"/>
      <c r="DZ349" s="719"/>
      <c r="EA349" s="719"/>
      <c r="EB349" s="719"/>
      <c r="EC349" s="719"/>
      <c r="ED349" s="719"/>
      <c r="EE349" s="718"/>
      <c r="EF349" s="718"/>
      <c r="EG349" s="718"/>
      <c r="EH349" s="718"/>
      <c r="EI349" s="718"/>
      <c r="EJ349" s="718"/>
      <c r="EK349" s="718"/>
      <c r="EL349" s="718"/>
      <c r="EM349" s="718"/>
      <c r="EN349" s="718"/>
      <c r="EO349" s="718"/>
      <c r="EP349" s="718"/>
      <c r="EQ349" s="718"/>
      <c r="ER349" s="718"/>
      <c r="ES349" s="718"/>
      <c r="ET349" s="718"/>
      <c r="EU349" s="718"/>
      <c r="EV349" s="718"/>
      <c r="EW349" s="718"/>
      <c r="EX349" s="718"/>
      <c r="EY349" s="718"/>
      <c r="EZ349" s="718"/>
      <c r="FA349" s="718"/>
      <c r="FB349" s="718"/>
      <c r="FC349" s="718"/>
      <c r="FD349" s="718"/>
      <c r="FE349" s="719"/>
      <c r="FF349" s="719"/>
      <c r="FG349" s="719"/>
      <c r="FH349" s="719"/>
      <c r="FI349" s="719"/>
      <c r="FJ349" s="719"/>
      <c r="FK349" s="719"/>
      <c r="FL349" s="718"/>
      <c r="FM349" s="718"/>
      <c r="FN349" s="718"/>
      <c r="FO349" s="718"/>
      <c r="FP349" s="718"/>
      <c r="FQ349" s="718"/>
      <c r="FR349" s="718"/>
      <c r="FS349" s="718"/>
      <c r="FT349" s="718"/>
      <c r="FU349" s="718"/>
      <c r="FV349" s="718"/>
      <c r="FW349" s="718"/>
      <c r="FX349" s="718"/>
      <c r="FY349" s="718"/>
      <c r="FZ349" s="718"/>
      <c r="GA349" s="718"/>
      <c r="GB349" s="718"/>
      <c r="GC349" s="718"/>
      <c r="GD349" s="718"/>
      <c r="GE349" s="718"/>
      <c r="GF349" s="718"/>
      <c r="GG349" s="718"/>
      <c r="GH349" s="718"/>
      <c r="GI349" s="718"/>
      <c r="GJ349" s="718"/>
      <c r="GK349" s="718"/>
      <c r="GL349" s="719"/>
      <c r="GM349" s="719"/>
      <c r="GN349" s="719"/>
      <c r="GO349" s="719"/>
      <c r="GP349" s="719"/>
      <c r="GQ349" s="719"/>
      <c r="GR349" s="719"/>
      <c r="GS349" s="718"/>
      <c r="GT349" s="718"/>
      <c r="GU349" s="718"/>
      <c r="GV349" s="718"/>
      <c r="GW349" s="718"/>
      <c r="GX349" s="718"/>
      <c r="GY349" s="718"/>
      <c r="GZ349" s="718"/>
      <c r="HA349" s="718"/>
      <c r="HB349" s="718"/>
      <c r="HC349" s="718"/>
      <c r="HD349" s="718"/>
      <c r="HE349" s="718"/>
      <c r="HF349" s="718"/>
      <c r="HG349" s="718"/>
      <c r="HH349" s="718"/>
      <c r="HI349" s="718"/>
      <c r="HJ349" s="718"/>
      <c r="HK349" s="718"/>
      <c r="HL349" s="718"/>
      <c r="HM349" s="718"/>
      <c r="HN349" s="718"/>
      <c r="HO349" s="718"/>
      <c r="HP349" s="718"/>
      <c r="HQ349" s="718"/>
      <c r="HR349" s="718"/>
      <c r="HS349" s="719"/>
      <c r="HT349" s="719"/>
      <c r="HU349" s="719"/>
      <c r="HV349" s="719"/>
      <c r="HW349" s="719"/>
      <c r="HZ349" s="717"/>
      <c r="IA349" s="717"/>
      <c r="IB349" s="717"/>
      <c r="IC349" s="717"/>
      <c r="ID349" s="717"/>
      <c r="IE349" s="717"/>
      <c r="IF349" s="717"/>
      <c r="IG349" s="717"/>
      <c r="IH349" s="717"/>
      <c r="II349" s="721"/>
      <c r="IJ349" s="717"/>
      <c r="IK349" s="717"/>
      <c r="IL349" s="717"/>
      <c r="IM349" s="717"/>
      <c r="IN349" s="717"/>
      <c r="IO349" s="717"/>
      <c r="IP349" s="717"/>
      <c r="IQ349" s="717"/>
      <c r="IR349" s="717"/>
      <c r="IS349" s="717"/>
      <c r="IT349" s="717"/>
      <c r="IU349" s="717"/>
      <c r="IV349" s="717"/>
      <c r="IW349" s="717"/>
      <c r="IX349" s="717"/>
      <c r="IY349" s="717"/>
      <c r="IZ349" s="722"/>
      <c r="JA349" s="722"/>
      <c r="JB349" s="722"/>
      <c r="JC349" s="722"/>
      <c r="JD349" s="723">
        <f>DATEDIF(JD347,JD348,"m")+1</f>
        <v>99</v>
      </c>
      <c r="JG349" s="718"/>
      <c r="JH349" s="718"/>
      <c r="JI349" s="718"/>
      <c r="JJ349" s="229"/>
      <c r="JK349" s="229"/>
      <c r="JL349" s="229"/>
      <c r="JM349" s="229"/>
      <c r="JN349" s="229"/>
      <c r="JO349" s="229"/>
      <c r="JP349" s="229"/>
      <c r="JQ349" s="229"/>
      <c r="JR349" s="229"/>
      <c r="JS349" s="229"/>
      <c r="JT349" s="229"/>
      <c r="JU349" s="229"/>
      <c r="JV349" s="229"/>
      <c r="JW349" s="229"/>
      <c r="JX349" s="229"/>
      <c r="JY349" s="229"/>
      <c r="JZ349" s="229"/>
      <c r="KA349" s="229"/>
      <c r="KB349" s="229"/>
      <c r="KC349" s="229"/>
      <c r="KD349" s="229"/>
      <c r="KE349" s="229"/>
      <c r="KF349" s="229"/>
      <c r="KG349" s="223"/>
      <c r="KH349" s="223"/>
      <c r="KI349" s="223"/>
      <c r="KJ349" s="223"/>
      <c r="KK349" s="223"/>
      <c r="KL349" s="234"/>
      <c r="KM349" s="250"/>
      <c r="KN349" s="229"/>
      <c r="KO349" s="229"/>
      <c r="KP349" s="229"/>
      <c r="KQ349" s="229"/>
      <c r="KR349" s="229"/>
      <c r="KS349" s="229"/>
      <c r="KT349" s="229"/>
      <c r="KU349" s="229"/>
      <c r="KV349" s="229"/>
      <c r="KW349" s="229"/>
      <c r="KX349" s="229"/>
      <c r="KY349" s="229"/>
      <c r="KZ349" s="229"/>
      <c r="LA349" s="229"/>
      <c r="LB349" s="229"/>
      <c r="LC349" s="229"/>
      <c r="LD349" s="229"/>
      <c r="LE349" s="229"/>
      <c r="LF349" s="229"/>
      <c r="LG349" s="229"/>
      <c r="LH349" s="229"/>
      <c r="LI349" s="229"/>
      <c r="LJ349" s="229"/>
      <c r="LK349" s="229"/>
      <c r="LL349" s="229"/>
      <c r="LM349" s="229"/>
      <c r="LN349" s="223"/>
      <c r="LO349" s="223"/>
      <c r="LP349" s="223"/>
      <c r="LQ349" s="223"/>
      <c r="LR349" s="223"/>
      <c r="LS349" s="250"/>
      <c r="LT349" s="250"/>
      <c r="LU349" s="229"/>
      <c r="LV349" s="229"/>
      <c r="LW349" s="229"/>
      <c r="LX349" s="229"/>
      <c r="LY349" s="229"/>
      <c r="LZ349" s="229"/>
      <c r="MA349" s="229"/>
      <c r="MB349" s="229"/>
      <c r="MC349" s="229"/>
      <c r="MD349" s="229"/>
      <c r="ME349" s="229"/>
      <c r="MF349" s="229"/>
      <c r="MG349" s="229"/>
      <c r="MH349" s="229"/>
      <c r="MI349" s="229"/>
      <c r="MJ349" s="229"/>
      <c r="MK349" s="229"/>
      <c r="ML349" s="229"/>
      <c r="MM349" s="229"/>
      <c r="MN349" s="229"/>
      <c r="MO349" s="229"/>
      <c r="MP349" s="229"/>
      <c r="MQ349" s="229"/>
      <c r="MR349" s="229"/>
      <c r="MS349" s="229"/>
      <c r="MT349" s="229"/>
      <c r="MU349" s="223"/>
      <c r="MV349" s="223"/>
      <c r="MW349" s="223"/>
      <c r="MX349" s="223"/>
      <c r="MY349" s="223"/>
      <c r="MZ349" s="250"/>
      <c r="NA349" s="250"/>
      <c r="NB349" s="229"/>
      <c r="NC349" s="229"/>
      <c r="ND349" s="229"/>
      <c r="NE349" s="229"/>
      <c r="NF349" s="229"/>
      <c r="NG349" s="229"/>
      <c r="NH349" s="229"/>
      <c r="NI349" s="229"/>
      <c r="NJ349" s="229"/>
      <c r="NK349" s="229"/>
      <c r="NL349" s="229"/>
      <c r="NM349" s="229"/>
      <c r="NN349" s="229"/>
      <c r="NO349" s="229"/>
      <c r="NP349" s="229"/>
      <c r="NQ349" s="229"/>
      <c r="NR349" s="229"/>
      <c r="NS349" s="229"/>
      <c r="NT349" s="229"/>
      <c r="NU349" s="229"/>
      <c r="NV349" s="229"/>
      <c r="NW349" s="229"/>
      <c r="NX349" s="229"/>
      <c r="NY349" s="229"/>
      <c r="NZ349" s="229"/>
      <c r="OA349" s="229"/>
      <c r="OB349" s="223"/>
      <c r="OC349" s="223"/>
      <c r="OD349" s="223"/>
      <c r="OE349" s="223"/>
      <c r="OF349" s="223"/>
      <c r="OG349" s="250"/>
      <c r="OH349" s="250"/>
      <c r="OI349" s="229"/>
      <c r="OJ349" s="229"/>
      <c r="OK349" s="229"/>
      <c r="OL349" s="229"/>
      <c r="OM349" s="229"/>
      <c r="ON349" s="229"/>
      <c r="OO349" s="229"/>
      <c r="OP349" s="229"/>
      <c r="OQ349" s="229"/>
      <c r="OR349" s="229"/>
      <c r="OS349" s="229"/>
      <c r="OT349" s="229"/>
      <c r="OU349" s="229"/>
      <c r="OV349" s="229"/>
      <c r="OW349" s="229"/>
      <c r="OX349" s="229"/>
      <c r="OY349" s="229"/>
      <c r="OZ349" s="229"/>
      <c r="PA349" s="229"/>
      <c r="PB349" s="229"/>
      <c r="PC349" s="229"/>
      <c r="PD349" s="229"/>
      <c r="PE349" s="229"/>
      <c r="PF349" s="229"/>
      <c r="PG349" s="229"/>
      <c r="PH349" s="229"/>
      <c r="PI349" s="223"/>
      <c r="PJ349" s="223"/>
      <c r="PK349" s="223"/>
      <c r="PL349" s="223"/>
      <c r="PM349" s="223"/>
      <c r="PN349" s="250"/>
      <c r="PO349" s="250"/>
      <c r="PP349" s="229"/>
      <c r="PQ349" s="229"/>
      <c r="PR349" s="229"/>
      <c r="PS349" s="229"/>
      <c r="PT349" s="229"/>
      <c r="PU349" s="229"/>
      <c r="PV349" s="229"/>
      <c r="PW349" s="229"/>
      <c r="PX349" s="229"/>
      <c r="PY349" s="229"/>
      <c r="PZ349" s="229"/>
      <c r="QA349" s="229"/>
      <c r="QB349" s="229"/>
      <c r="QC349" s="229"/>
      <c r="QD349" s="229"/>
      <c r="QE349" s="229"/>
      <c r="QF349" s="229"/>
      <c r="QG349" s="229"/>
      <c r="QH349" s="229"/>
      <c r="QI349" s="229"/>
      <c r="QJ349" s="229"/>
      <c r="QK349" s="229"/>
      <c r="QL349" s="229"/>
      <c r="QM349" s="229"/>
      <c r="QN349" s="229"/>
      <c r="QO349" s="229"/>
      <c r="QP349" s="223"/>
      <c r="QQ349" s="223"/>
      <c r="QR349" s="223"/>
      <c r="QS349" s="223"/>
      <c r="QT349" s="223"/>
      <c r="QU349" s="250"/>
      <c r="QV349" s="250"/>
      <c r="QW349" s="229"/>
      <c r="QX349" s="229"/>
      <c r="QY349" s="718"/>
      <c r="QZ349" s="718"/>
      <c r="RA349" s="718"/>
      <c r="RB349" s="718"/>
      <c r="RC349" s="718"/>
      <c r="RD349" s="718"/>
      <c r="RE349" s="718"/>
      <c r="RF349" s="718"/>
      <c r="RG349" s="718"/>
      <c r="RH349" s="718"/>
      <c r="RI349" s="718"/>
      <c r="RJ349" s="718"/>
      <c r="RK349" s="718"/>
      <c r="RL349" s="718"/>
      <c r="RM349" s="718"/>
      <c r="RN349" s="718"/>
      <c r="RO349" s="718"/>
      <c r="RP349" s="718"/>
      <c r="RQ349" s="718"/>
      <c r="RR349" s="718"/>
      <c r="RS349" s="718"/>
      <c r="RT349" s="718"/>
      <c r="RU349" s="718"/>
      <c r="RV349" s="718"/>
    </row>
    <row r="350" spans="1:490" s="250" customFormat="1" hidden="1" outlineLevel="1">
      <c r="A350" s="603">
        <f t="shared" si="1785"/>
        <v>7</v>
      </c>
      <c r="B350" s="448" t="s">
        <v>375</v>
      </c>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3"/>
      <c r="Z350" s="223"/>
      <c r="AA350" s="223"/>
      <c r="AB350" s="223"/>
      <c r="AC350" s="223"/>
      <c r="AD350" s="223"/>
      <c r="AE350" s="223"/>
      <c r="AF350" s="223"/>
      <c r="AG350" s="223"/>
      <c r="AH350" s="223"/>
      <c r="AI350" s="223"/>
      <c r="AJ350" s="229"/>
      <c r="AK350" s="229"/>
      <c r="AL350" s="229"/>
      <c r="AM350" s="229"/>
      <c r="AN350" s="229"/>
      <c r="AO350" s="229"/>
      <c r="AP350" s="229"/>
      <c r="AQ350" s="229"/>
      <c r="AR350" s="229"/>
      <c r="AS350" s="229"/>
      <c r="AT350" s="229"/>
      <c r="AU350" s="229"/>
      <c r="AV350" s="229"/>
      <c r="AW350" s="229"/>
      <c r="AX350" s="229"/>
      <c r="AY350" s="229"/>
      <c r="AZ350" s="229"/>
      <c r="BA350" s="229"/>
      <c r="BB350" s="229"/>
      <c r="BC350" s="229"/>
      <c r="BD350" s="229"/>
      <c r="BE350" s="229"/>
      <c r="BF350" s="229"/>
      <c r="BG350" s="229"/>
      <c r="BH350" s="229"/>
      <c r="BI350" s="229"/>
      <c r="BJ350" s="223"/>
      <c r="BK350" s="223"/>
      <c r="BL350" s="223"/>
      <c r="BM350" s="223"/>
      <c r="BN350" s="223"/>
      <c r="BO350" s="223"/>
      <c r="BP350" s="223"/>
      <c r="BQ350" s="229"/>
      <c r="BR350" s="229"/>
      <c r="BS350" s="229"/>
      <c r="BT350" s="229"/>
      <c r="BU350" s="229"/>
      <c r="BV350" s="229"/>
      <c r="BW350" s="229"/>
      <c r="BX350" s="229"/>
      <c r="BY350" s="229"/>
      <c r="BZ350" s="229"/>
      <c r="CA350" s="229"/>
      <c r="CB350" s="229"/>
      <c r="CC350" s="229"/>
      <c r="CD350" s="229"/>
      <c r="CE350" s="229"/>
      <c r="CF350" s="229"/>
      <c r="CG350" s="229"/>
      <c r="CH350" s="229"/>
      <c r="CI350" s="229"/>
      <c r="CJ350" s="229"/>
      <c r="CK350" s="229"/>
      <c r="CL350" s="229"/>
      <c r="CM350" s="229"/>
      <c r="CN350" s="229"/>
      <c r="CO350" s="229"/>
      <c r="CP350" s="229"/>
      <c r="CQ350" s="223"/>
      <c r="CR350" s="223"/>
      <c r="CS350" s="223"/>
      <c r="CT350" s="223"/>
      <c r="CU350" s="223"/>
      <c r="CV350" s="223"/>
      <c r="CW350" s="223"/>
      <c r="CX350" s="229"/>
      <c r="CY350" s="229"/>
      <c r="CZ350" s="229"/>
      <c r="DA350" s="229"/>
      <c r="DB350" s="229"/>
      <c r="DC350" s="229"/>
      <c r="DD350" s="229"/>
      <c r="DE350" s="229"/>
      <c r="DF350" s="229"/>
      <c r="DG350" s="229"/>
      <c r="DH350" s="229"/>
      <c r="DI350" s="229"/>
      <c r="DJ350" s="229"/>
      <c r="DK350" s="229"/>
      <c r="DL350" s="229"/>
      <c r="DM350" s="229"/>
      <c r="DN350" s="229"/>
      <c r="DO350" s="229"/>
      <c r="DP350" s="229"/>
      <c r="DQ350" s="229"/>
      <c r="DR350" s="229"/>
      <c r="DS350" s="229"/>
      <c r="DT350" s="229"/>
      <c r="DU350" s="229"/>
      <c r="DV350" s="229"/>
      <c r="DW350" s="229"/>
      <c r="DX350" s="223"/>
      <c r="DY350" s="223"/>
      <c r="DZ350" s="223"/>
      <c r="EA350" s="223"/>
      <c r="EB350" s="223"/>
      <c r="EC350" s="223"/>
      <c r="ED350" s="223"/>
      <c r="EE350" s="229"/>
      <c r="EF350" s="229"/>
      <c r="EG350" s="229"/>
      <c r="EH350" s="229"/>
      <c r="EI350" s="229"/>
      <c r="EJ350" s="229"/>
      <c r="EK350" s="229"/>
      <c r="EL350" s="229"/>
      <c r="EM350" s="229"/>
      <c r="EN350" s="229"/>
      <c r="EO350" s="229"/>
      <c r="EP350" s="229"/>
      <c r="EQ350" s="229"/>
      <c r="ER350" s="229"/>
      <c r="ES350" s="229"/>
      <c r="ET350" s="229"/>
      <c r="EU350" s="229"/>
      <c r="EV350" s="229"/>
      <c r="EW350" s="229"/>
      <c r="EX350" s="229"/>
      <c r="EY350" s="229"/>
      <c r="EZ350" s="229"/>
      <c r="FA350" s="229"/>
      <c r="FB350" s="229"/>
      <c r="FC350" s="229"/>
      <c r="FD350" s="229"/>
      <c r="FE350" s="223"/>
      <c r="FF350" s="223"/>
      <c r="FG350" s="223"/>
      <c r="FH350" s="223"/>
      <c r="FI350" s="223"/>
      <c r="FJ350" s="223"/>
      <c r="FK350" s="223"/>
      <c r="FL350" s="229"/>
      <c r="FM350" s="229"/>
      <c r="FN350" s="229"/>
      <c r="FO350" s="229"/>
      <c r="FP350" s="229"/>
      <c r="FQ350" s="229"/>
      <c r="FR350" s="229"/>
      <c r="FS350" s="229"/>
      <c r="FT350" s="229"/>
      <c r="FU350" s="229"/>
      <c r="FV350" s="229"/>
      <c r="FW350" s="229"/>
      <c r="FX350" s="229"/>
      <c r="FY350" s="229"/>
      <c r="FZ350" s="229"/>
      <c r="GA350" s="229"/>
      <c r="GB350" s="229"/>
      <c r="GC350" s="229"/>
      <c r="GD350" s="229"/>
      <c r="GE350" s="229"/>
      <c r="GF350" s="229"/>
      <c r="GG350" s="229"/>
      <c r="GH350" s="229"/>
      <c r="GI350" s="229"/>
      <c r="GJ350" s="229"/>
      <c r="GK350" s="229"/>
      <c r="GL350" s="223"/>
      <c r="GM350" s="223"/>
      <c r="GN350" s="223"/>
      <c r="GO350" s="223"/>
      <c r="GP350" s="223"/>
      <c r="GQ350" s="223"/>
      <c r="GR350" s="223"/>
      <c r="GS350" s="229"/>
      <c r="GT350" s="229"/>
      <c r="GU350" s="229"/>
      <c r="GV350" s="229"/>
      <c r="GW350" s="229"/>
      <c r="GX350" s="229"/>
      <c r="GY350" s="229"/>
      <c r="GZ350" s="229"/>
      <c r="HA350" s="229"/>
      <c r="HB350" s="229"/>
      <c r="HC350" s="229"/>
      <c r="HD350" s="229"/>
      <c r="HE350" s="229"/>
      <c r="HF350" s="229"/>
      <c r="HG350" s="229"/>
      <c r="HH350" s="229"/>
      <c r="HI350" s="229"/>
      <c r="HJ350" s="229"/>
      <c r="HK350" s="229"/>
      <c r="HL350" s="229"/>
      <c r="HM350" s="229"/>
      <c r="HN350" s="229"/>
      <c r="HO350" s="229"/>
      <c r="HP350" s="229"/>
      <c r="HQ350" s="229"/>
      <c r="HR350" s="229"/>
      <c r="HS350" s="223"/>
      <c r="HT350" s="223"/>
      <c r="HU350" s="223"/>
      <c r="HV350" s="223"/>
      <c r="HW350" s="223"/>
      <c r="HZ350" s="448"/>
      <c r="IA350" s="448"/>
      <c r="IB350" s="448"/>
      <c r="IC350" s="448"/>
      <c r="ID350" s="448"/>
      <c r="IE350" s="448"/>
      <c r="IF350" s="448"/>
      <c r="IG350" s="448"/>
      <c r="IH350" s="448"/>
      <c r="II350" s="673"/>
      <c r="IJ350" s="448"/>
      <c r="IK350" s="448"/>
      <c r="IL350" s="448"/>
      <c r="IM350" s="448"/>
      <c r="IN350" s="448"/>
      <c r="IO350" s="448"/>
      <c r="IP350" s="448"/>
      <c r="IQ350" s="448"/>
      <c r="IR350" s="448"/>
      <c r="IS350" s="448"/>
      <c r="IT350" s="448"/>
      <c r="IU350" s="448"/>
      <c r="IV350" s="448"/>
      <c r="IW350" s="448"/>
      <c r="IX350" s="448"/>
      <c r="IY350" s="448"/>
      <c r="IZ350" s="674"/>
      <c r="JA350" s="674"/>
      <c r="JB350" s="674"/>
      <c r="JC350" s="674"/>
      <c r="JD350" s="678">
        <v>5.0000000000000001E-3</v>
      </c>
      <c r="JG350" s="229"/>
      <c r="JH350" s="229"/>
      <c r="JI350" s="229"/>
      <c r="JJ350" s="229"/>
      <c r="JK350" s="229"/>
      <c r="JL350" s="229"/>
      <c r="JM350" s="229"/>
      <c r="JN350" s="229"/>
      <c r="JO350" s="229"/>
      <c r="JP350" s="229"/>
      <c r="JQ350" s="229"/>
      <c r="JR350" s="229"/>
      <c r="JS350" s="229"/>
      <c r="JT350" s="229"/>
      <c r="JU350" s="229"/>
      <c r="JV350" s="229"/>
      <c r="JW350" s="229"/>
      <c r="JX350" s="229"/>
      <c r="JY350" s="229"/>
      <c r="JZ350" s="229"/>
      <c r="KA350" s="229"/>
      <c r="KB350" s="229"/>
      <c r="KC350" s="229"/>
      <c r="KD350" s="229"/>
      <c r="KE350" s="229"/>
      <c r="KF350" s="229"/>
      <c r="KG350" s="223"/>
      <c r="KH350" s="223"/>
      <c r="KI350" s="223"/>
      <c r="KJ350" s="223"/>
      <c r="KK350" s="223"/>
      <c r="KL350" s="234"/>
      <c r="KN350" s="229"/>
      <c r="KO350" s="229"/>
      <c r="KP350" s="229"/>
      <c r="KQ350" s="229"/>
      <c r="KR350" s="229"/>
      <c r="KS350" s="229"/>
      <c r="KT350" s="229"/>
      <c r="KU350" s="229"/>
      <c r="KV350" s="229"/>
      <c r="KW350" s="229"/>
      <c r="KX350" s="229"/>
      <c r="KY350" s="229"/>
      <c r="KZ350" s="229"/>
      <c r="LA350" s="229"/>
      <c r="LB350" s="229"/>
      <c r="LC350" s="229"/>
      <c r="LD350" s="229"/>
      <c r="LE350" s="229"/>
      <c r="LF350" s="229"/>
      <c r="LG350" s="229"/>
      <c r="LH350" s="229"/>
      <c r="LI350" s="229"/>
      <c r="LJ350" s="229"/>
      <c r="LK350" s="229"/>
      <c r="LL350" s="229"/>
      <c r="LM350" s="229"/>
      <c r="LN350" s="223"/>
      <c r="LO350" s="223"/>
      <c r="LP350" s="223"/>
      <c r="LQ350" s="223"/>
      <c r="LR350" s="223"/>
      <c r="LU350" s="229"/>
      <c r="LV350" s="229"/>
      <c r="LW350" s="229"/>
      <c r="LX350" s="229"/>
      <c r="LY350" s="229"/>
      <c r="LZ350" s="229"/>
      <c r="MA350" s="229"/>
      <c r="MB350" s="229"/>
      <c r="MC350" s="229"/>
      <c r="MD350" s="229"/>
      <c r="ME350" s="229"/>
      <c r="MF350" s="229"/>
      <c r="MG350" s="229"/>
      <c r="MH350" s="229"/>
      <c r="MI350" s="229"/>
      <c r="MJ350" s="229"/>
      <c r="MK350" s="229"/>
      <c r="ML350" s="229"/>
      <c r="MM350" s="229"/>
      <c r="MN350" s="229"/>
      <c r="MO350" s="229"/>
      <c r="MP350" s="229"/>
      <c r="MQ350" s="229"/>
      <c r="MR350" s="229"/>
      <c r="MS350" s="229"/>
      <c r="MT350" s="229"/>
      <c r="MU350" s="223"/>
      <c r="MV350" s="223"/>
      <c r="MW350" s="223"/>
      <c r="MX350" s="223"/>
      <c r="MY350" s="223"/>
      <c r="NB350" s="229"/>
      <c r="NC350" s="229"/>
      <c r="ND350" s="229"/>
      <c r="NE350" s="229"/>
      <c r="NF350" s="229"/>
      <c r="NG350" s="229"/>
      <c r="NH350" s="229"/>
      <c r="NI350" s="229"/>
      <c r="NJ350" s="229"/>
      <c r="NK350" s="229"/>
      <c r="NL350" s="229"/>
      <c r="NM350" s="229"/>
      <c r="NN350" s="229"/>
      <c r="NO350" s="229"/>
      <c r="NP350" s="229"/>
      <c r="NQ350" s="229"/>
      <c r="NR350" s="229"/>
      <c r="NS350" s="229"/>
      <c r="NT350" s="229"/>
      <c r="NU350" s="229"/>
      <c r="NV350" s="229"/>
      <c r="NW350" s="229"/>
      <c r="NX350" s="229"/>
      <c r="NY350" s="229"/>
      <c r="NZ350" s="229"/>
      <c r="OA350" s="229"/>
      <c r="OB350" s="223"/>
      <c r="OC350" s="223"/>
      <c r="OD350" s="223"/>
      <c r="OE350" s="223"/>
      <c r="OF350" s="223"/>
      <c r="OI350" s="229"/>
      <c r="OJ350" s="229"/>
      <c r="OK350" s="229"/>
      <c r="OL350" s="229"/>
      <c r="OM350" s="229"/>
      <c r="ON350" s="229"/>
      <c r="OO350" s="229"/>
      <c r="OP350" s="229"/>
      <c r="OQ350" s="229"/>
      <c r="OR350" s="229"/>
      <c r="OS350" s="229"/>
      <c r="OT350" s="229"/>
      <c r="OU350" s="229"/>
      <c r="OV350" s="229"/>
      <c r="OW350" s="229"/>
      <c r="OX350" s="229"/>
      <c r="OY350" s="229"/>
      <c r="OZ350" s="229"/>
      <c r="PA350" s="229"/>
      <c r="PB350" s="229"/>
      <c r="PC350" s="229"/>
      <c r="PD350" s="229"/>
      <c r="PE350" s="229"/>
      <c r="PF350" s="229"/>
      <c r="PG350" s="229"/>
      <c r="PH350" s="229"/>
      <c r="PI350" s="223"/>
      <c r="PJ350" s="223"/>
      <c r="PK350" s="223"/>
      <c r="PL350" s="223"/>
      <c r="PM350" s="223"/>
      <c r="PP350" s="229"/>
      <c r="PQ350" s="229"/>
      <c r="PR350" s="229"/>
      <c r="PS350" s="229"/>
      <c r="PT350" s="229"/>
      <c r="PU350" s="229"/>
      <c r="PV350" s="229"/>
      <c r="PW350" s="229"/>
      <c r="PX350" s="229"/>
      <c r="PY350" s="229"/>
      <c r="PZ350" s="229"/>
      <c r="QA350" s="229"/>
      <c r="QB350" s="229"/>
      <c r="QC350" s="229"/>
      <c r="QD350" s="229"/>
      <c r="QE350" s="229"/>
      <c r="QF350" s="229"/>
      <c r="QG350" s="229"/>
      <c r="QH350" s="229"/>
      <c r="QI350" s="229"/>
      <c r="QJ350" s="229"/>
      <c r="QK350" s="229"/>
      <c r="QL350" s="229"/>
      <c r="QM350" s="229"/>
      <c r="QN350" s="229"/>
      <c r="QO350" s="229"/>
      <c r="QP350" s="223"/>
      <c r="QQ350" s="223"/>
      <c r="QR350" s="223"/>
      <c r="QS350" s="223"/>
      <c r="QT350" s="223"/>
      <c r="QW350" s="229"/>
      <c r="QX350" s="229"/>
      <c r="QY350" s="229"/>
      <c r="QZ350" s="229"/>
      <c r="RA350" s="229"/>
      <c r="RB350" s="229"/>
      <c r="RC350" s="229"/>
      <c r="RD350" s="229"/>
      <c r="RE350" s="229"/>
      <c r="RF350" s="229"/>
      <c r="RG350" s="229"/>
      <c r="RH350" s="229"/>
      <c r="RI350" s="229"/>
      <c r="RJ350" s="229"/>
      <c r="RK350" s="229"/>
      <c r="RL350" s="229"/>
      <c r="RM350" s="229"/>
      <c r="RN350" s="229"/>
      <c r="RO350" s="229"/>
      <c r="RP350" s="229"/>
      <c r="RQ350" s="229"/>
      <c r="RR350" s="229"/>
      <c r="RS350" s="229"/>
      <c r="RT350" s="229"/>
      <c r="RU350" s="229"/>
      <c r="RV350" s="229"/>
    </row>
    <row r="351" spans="1:490" s="250" customFormat="1" hidden="1" outlineLevel="1">
      <c r="A351" s="603">
        <f t="shared" si="1785"/>
        <v>8</v>
      </c>
      <c r="B351" s="448" t="s">
        <v>376</v>
      </c>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3"/>
      <c r="Z351" s="223"/>
      <c r="AA351" s="223"/>
      <c r="AB351" s="223"/>
      <c r="AC351" s="223"/>
      <c r="AD351" s="223"/>
      <c r="AE351" s="223"/>
      <c r="AF351" s="223"/>
      <c r="AG351" s="223"/>
      <c r="AH351" s="223"/>
      <c r="AI351" s="223"/>
      <c r="AJ351" s="229"/>
      <c r="AK351" s="229"/>
      <c r="AL351" s="229"/>
      <c r="AM351" s="229"/>
      <c r="AN351" s="229"/>
      <c r="AO351" s="229"/>
      <c r="AP351" s="229"/>
      <c r="AQ351" s="229"/>
      <c r="AR351" s="229"/>
      <c r="AS351" s="229"/>
      <c r="AT351" s="229"/>
      <c r="AU351" s="229"/>
      <c r="AV351" s="229"/>
      <c r="AW351" s="229"/>
      <c r="AX351" s="229"/>
      <c r="AY351" s="229"/>
      <c r="AZ351" s="229"/>
      <c r="BA351" s="229"/>
      <c r="BB351" s="229"/>
      <c r="BC351" s="229"/>
      <c r="BD351" s="229"/>
      <c r="BE351" s="229"/>
      <c r="BF351" s="229"/>
      <c r="BG351" s="229"/>
      <c r="BH351" s="229"/>
      <c r="BI351" s="229"/>
      <c r="BJ351" s="223"/>
      <c r="BK351" s="223"/>
      <c r="BL351" s="223"/>
      <c r="BM351" s="223"/>
      <c r="BN351" s="223"/>
      <c r="BO351" s="223"/>
      <c r="BP351" s="223"/>
      <c r="BQ351" s="229"/>
      <c r="BR351" s="229"/>
      <c r="BS351" s="229"/>
      <c r="BT351" s="229"/>
      <c r="BU351" s="229"/>
      <c r="BV351" s="229"/>
      <c r="BW351" s="229"/>
      <c r="BX351" s="229"/>
      <c r="BY351" s="229"/>
      <c r="BZ351" s="229"/>
      <c r="CA351" s="229"/>
      <c r="CB351" s="229"/>
      <c r="CC351" s="229"/>
      <c r="CD351" s="229"/>
      <c r="CE351" s="229"/>
      <c r="CF351" s="229"/>
      <c r="CG351" s="229"/>
      <c r="CH351" s="229"/>
      <c r="CI351" s="229"/>
      <c r="CJ351" s="229"/>
      <c r="CK351" s="229"/>
      <c r="CL351" s="229"/>
      <c r="CM351" s="229"/>
      <c r="CN351" s="229"/>
      <c r="CO351" s="229"/>
      <c r="CP351" s="229"/>
      <c r="CQ351" s="223"/>
      <c r="CR351" s="223"/>
      <c r="CS351" s="223"/>
      <c r="CT351" s="223"/>
      <c r="CU351" s="223"/>
      <c r="CV351" s="223"/>
      <c r="CW351" s="223"/>
      <c r="CX351" s="229"/>
      <c r="CY351" s="229"/>
      <c r="CZ351" s="229"/>
      <c r="DA351" s="229"/>
      <c r="DB351" s="229"/>
      <c r="DC351" s="229"/>
      <c r="DD351" s="229"/>
      <c r="DE351" s="229"/>
      <c r="DF351" s="229"/>
      <c r="DG351" s="229"/>
      <c r="DH351" s="229"/>
      <c r="DI351" s="229"/>
      <c r="DJ351" s="229"/>
      <c r="DK351" s="229"/>
      <c r="DL351" s="229"/>
      <c r="DM351" s="229"/>
      <c r="DN351" s="229"/>
      <c r="DO351" s="229"/>
      <c r="DP351" s="229"/>
      <c r="DQ351" s="229"/>
      <c r="DR351" s="229"/>
      <c r="DS351" s="229"/>
      <c r="DT351" s="229"/>
      <c r="DU351" s="229"/>
      <c r="DV351" s="229"/>
      <c r="DW351" s="229"/>
      <c r="DX351" s="223"/>
      <c r="DY351" s="223"/>
      <c r="DZ351" s="223"/>
      <c r="EA351" s="223"/>
      <c r="EB351" s="223"/>
      <c r="EC351" s="223"/>
      <c r="ED351" s="223"/>
      <c r="EE351" s="229"/>
      <c r="EF351" s="229"/>
      <c r="EG351" s="229"/>
      <c r="EH351" s="229"/>
      <c r="EI351" s="229"/>
      <c r="EJ351" s="229"/>
      <c r="EK351" s="229"/>
      <c r="EL351" s="229"/>
      <c r="EM351" s="229"/>
      <c r="EN351" s="229"/>
      <c r="EO351" s="229"/>
      <c r="EP351" s="229"/>
      <c r="EQ351" s="229"/>
      <c r="ER351" s="229"/>
      <c r="ES351" s="229"/>
      <c r="ET351" s="229"/>
      <c r="EU351" s="229"/>
      <c r="EV351" s="229"/>
      <c r="EW351" s="229"/>
      <c r="EX351" s="229"/>
      <c r="EY351" s="229"/>
      <c r="EZ351" s="229"/>
      <c r="FA351" s="229"/>
      <c r="FB351" s="229"/>
      <c r="FC351" s="229"/>
      <c r="FD351" s="229"/>
      <c r="FE351" s="223"/>
      <c r="FF351" s="223"/>
      <c r="FG351" s="223"/>
      <c r="FH351" s="223"/>
      <c r="FI351" s="223"/>
      <c r="FJ351" s="223"/>
      <c r="FK351" s="223"/>
      <c r="FL351" s="229"/>
      <c r="FM351" s="229"/>
      <c r="FN351" s="229"/>
      <c r="FO351" s="229"/>
      <c r="FP351" s="229"/>
      <c r="FQ351" s="229"/>
      <c r="FR351" s="229"/>
      <c r="FS351" s="229"/>
      <c r="FT351" s="229"/>
      <c r="FU351" s="229"/>
      <c r="FV351" s="229"/>
      <c r="FW351" s="229"/>
      <c r="FX351" s="229"/>
      <c r="FY351" s="229"/>
      <c r="FZ351" s="229"/>
      <c r="GA351" s="229"/>
      <c r="GB351" s="229"/>
      <c r="GC351" s="229"/>
      <c r="GD351" s="229"/>
      <c r="GE351" s="229"/>
      <c r="GF351" s="229"/>
      <c r="GG351" s="229"/>
      <c r="GH351" s="229"/>
      <c r="GI351" s="229"/>
      <c r="GJ351" s="229"/>
      <c r="GK351" s="229"/>
      <c r="GL351" s="223"/>
      <c r="GM351" s="223"/>
      <c r="GN351" s="223"/>
      <c r="GO351" s="223"/>
      <c r="GP351" s="223"/>
      <c r="GQ351" s="223"/>
      <c r="GR351" s="223"/>
      <c r="GS351" s="229"/>
      <c r="GT351" s="229"/>
      <c r="GU351" s="229"/>
      <c r="GV351" s="229"/>
      <c r="GW351" s="229"/>
      <c r="GX351" s="229"/>
      <c r="GY351" s="229"/>
      <c r="GZ351" s="229"/>
      <c r="HA351" s="229"/>
      <c r="HB351" s="229"/>
      <c r="HC351" s="229"/>
      <c r="HD351" s="229"/>
      <c r="HE351" s="229"/>
      <c r="HF351" s="229"/>
      <c r="HG351" s="229"/>
      <c r="HH351" s="229"/>
      <c r="HI351" s="229"/>
      <c r="HJ351" s="229"/>
      <c r="HK351" s="229"/>
      <c r="HL351" s="229"/>
      <c r="HM351" s="229"/>
      <c r="HN351" s="229"/>
      <c r="HO351" s="229"/>
      <c r="HP351" s="229"/>
      <c r="HQ351" s="229"/>
      <c r="HR351" s="229"/>
      <c r="HS351" s="223"/>
      <c r="HT351" s="223"/>
      <c r="HU351" s="223"/>
      <c r="HV351" s="223"/>
      <c r="HW351" s="223"/>
      <c r="HZ351" s="448"/>
      <c r="IA351" s="448"/>
      <c r="IB351" s="448"/>
      <c r="IC351" s="448"/>
      <c r="ID351" s="448"/>
      <c r="IE351" s="448"/>
      <c r="IF351" s="448"/>
      <c r="IG351" s="448"/>
      <c r="IH351" s="448"/>
      <c r="II351" s="673"/>
      <c r="IJ351" s="448"/>
      <c r="IK351" s="448"/>
      <c r="IL351" s="448"/>
      <c r="IM351" s="448"/>
      <c r="IN351" s="448"/>
      <c r="IO351" s="448"/>
      <c r="IP351" s="448"/>
      <c r="IQ351" s="448"/>
      <c r="IR351" s="448"/>
      <c r="IS351" s="448"/>
      <c r="IT351" s="448"/>
      <c r="IU351" s="448"/>
      <c r="IV351" s="448"/>
      <c r="IW351" s="448"/>
      <c r="IX351" s="448"/>
      <c r="IY351" s="448"/>
      <c r="IZ351" s="674"/>
      <c r="JA351" s="674"/>
      <c r="JB351" s="674"/>
      <c r="JC351" s="674"/>
      <c r="JD351" s="680">
        <f>JD346*JD349*JD350</f>
        <v>40959572.412330009</v>
      </c>
      <c r="JG351" s="229"/>
      <c r="JH351" s="229"/>
      <c r="JI351" s="229"/>
      <c r="JJ351" s="229"/>
      <c r="JK351" s="229"/>
      <c r="JL351" s="229"/>
      <c r="JM351" s="229"/>
      <c r="JN351" s="229"/>
      <c r="JO351" s="229"/>
      <c r="JP351" s="229"/>
      <c r="JQ351" s="229"/>
      <c r="JR351" s="229"/>
      <c r="JS351" s="229"/>
      <c r="JT351" s="229"/>
      <c r="JU351" s="229"/>
      <c r="JV351" s="229"/>
      <c r="JW351" s="229"/>
      <c r="JX351" s="229"/>
      <c r="JY351" s="229"/>
      <c r="JZ351" s="229"/>
      <c r="KA351" s="229"/>
      <c r="KB351" s="229"/>
      <c r="KC351" s="229"/>
      <c r="KD351" s="229"/>
      <c r="KE351" s="229"/>
      <c r="KF351" s="229"/>
      <c r="KG351" s="223"/>
      <c r="KH351" s="223"/>
      <c r="KI351" s="223"/>
      <c r="KJ351" s="223"/>
      <c r="KK351" s="223"/>
      <c r="KL351" s="234"/>
      <c r="KN351" s="229"/>
      <c r="KO351" s="229"/>
      <c r="KP351" s="229"/>
      <c r="KQ351" s="229"/>
      <c r="KR351" s="229"/>
      <c r="KS351" s="229"/>
      <c r="KT351" s="229"/>
      <c r="KU351" s="229"/>
      <c r="KV351" s="229"/>
      <c r="KW351" s="229"/>
      <c r="KX351" s="229"/>
      <c r="KY351" s="229"/>
      <c r="KZ351" s="229"/>
      <c r="LA351" s="229"/>
      <c r="LB351" s="229"/>
      <c r="LC351" s="229"/>
      <c r="LD351" s="229"/>
      <c r="LE351" s="229"/>
      <c r="LF351" s="229"/>
      <c r="LG351" s="229"/>
      <c r="LH351" s="229"/>
      <c r="LI351" s="229"/>
      <c r="LJ351" s="229"/>
      <c r="LK351" s="229"/>
      <c r="LL351" s="229"/>
      <c r="LM351" s="229"/>
      <c r="LN351" s="223"/>
      <c r="LO351" s="223"/>
      <c r="LP351" s="223"/>
      <c r="LQ351" s="223"/>
      <c r="LR351" s="223"/>
      <c r="LU351" s="229"/>
      <c r="LV351" s="229"/>
      <c r="LW351" s="229"/>
      <c r="LX351" s="229"/>
      <c r="LY351" s="229"/>
      <c r="LZ351" s="229"/>
      <c r="MA351" s="229"/>
      <c r="MB351" s="229"/>
      <c r="MC351" s="229"/>
      <c r="MD351" s="229"/>
      <c r="ME351" s="229"/>
      <c r="MF351" s="229"/>
      <c r="MG351" s="229"/>
      <c r="MH351" s="229"/>
      <c r="MI351" s="229"/>
      <c r="MJ351" s="229"/>
      <c r="MK351" s="229"/>
      <c r="ML351" s="229"/>
      <c r="MM351" s="229"/>
      <c r="MN351" s="229"/>
      <c r="MO351" s="229"/>
      <c r="MP351" s="229"/>
      <c r="MQ351" s="229"/>
      <c r="MR351" s="229"/>
      <c r="MS351" s="229"/>
      <c r="MT351" s="229"/>
      <c r="MU351" s="223"/>
      <c r="MV351" s="223"/>
      <c r="MW351" s="223"/>
      <c r="MX351" s="223"/>
      <c r="MY351" s="223"/>
      <c r="NB351" s="229"/>
      <c r="NC351" s="229"/>
      <c r="ND351" s="229"/>
      <c r="NE351" s="229"/>
      <c r="NF351" s="229"/>
      <c r="NG351" s="229"/>
      <c r="NH351" s="229"/>
      <c r="NI351" s="229"/>
      <c r="NJ351" s="229"/>
      <c r="NK351" s="229"/>
      <c r="NL351" s="229"/>
      <c r="NM351" s="229"/>
      <c r="NN351" s="229"/>
      <c r="NO351" s="229"/>
      <c r="NP351" s="229"/>
      <c r="NQ351" s="229"/>
      <c r="NR351" s="229"/>
      <c r="NS351" s="229"/>
      <c r="NT351" s="229"/>
      <c r="NU351" s="229"/>
      <c r="NV351" s="229"/>
      <c r="NW351" s="229"/>
      <c r="NX351" s="229"/>
      <c r="NY351" s="229"/>
      <c r="NZ351" s="229"/>
      <c r="OA351" s="229"/>
      <c r="OB351" s="223"/>
      <c r="OC351" s="223"/>
      <c r="OD351" s="223"/>
      <c r="OE351" s="223"/>
      <c r="OF351" s="223"/>
      <c r="OI351" s="229"/>
      <c r="OJ351" s="229"/>
      <c r="OK351" s="229"/>
      <c r="OL351" s="229"/>
      <c r="OM351" s="229"/>
      <c r="ON351" s="229"/>
      <c r="OO351" s="229"/>
      <c r="OP351" s="229"/>
      <c r="OQ351" s="229"/>
      <c r="OR351" s="229"/>
      <c r="OS351" s="229"/>
      <c r="OT351" s="229"/>
      <c r="OU351" s="229"/>
      <c r="OV351" s="229"/>
      <c r="OW351" s="229"/>
      <c r="OX351" s="229"/>
      <c r="OY351" s="229"/>
      <c r="OZ351" s="229"/>
      <c r="PA351" s="229"/>
      <c r="PB351" s="229"/>
      <c r="PC351" s="229"/>
      <c r="PD351" s="229"/>
      <c r="PE351" s="229"/>
      <c r="PF351" s="229"/>
      <c r="PG351" s="229"/>
      <c r="PH351" s="229"/>
      <c r="PI351" s="223"/>
      <c r="PJ351" s="223"/>
      <c r="PK351" s="223"/>
      <c r="PL351" s="223"/>
      <c r="PM351" s="223"/>
      <c r="PP351" s="229"/>
      <c r="PQ351" s="229"/>
      <c r="PR351" s="229"/>
      <c r="PS351" s="229"/>
      <c r="PT351" s="229"/>
      <c r="PU351" s="229"/>
      <c r="PV351" s="229"/>
      <c r="PW351" s="229"/>
      <c r="PX351" s="229"/>
      <c r="PY351" s="229"/>
      <c r="PZ351" s="229"/>
      <c r="QA351" s="229"/>
      <c r="QB351" s="229"/>
      <c r="QC351" s="229"/>
      <c r="QD351" s="229"/>
      <c r="QE351" s="229"/>
      <c r="QF351" s="229"/>
      <c r="QG351" s="229"/>
      <c r="QH351" s="229"/>
      <c r="QI351" s="229"/>
      <c r="QJ351" s="229"/>
      <c r="QK351" s="229"/>
      <c r="QL351" s="229"/>
      <c r="QM351" s="229"/>
      <c r="QN351" s="229"/>
      <c r="QO351" s="229"/>
      <c r="QP351" s="223"/>
      <c r="QQ351" s="223"/>
      <c r="QR351" s="223"/>
      <c r="QS351" s="223"/>
      <c r="QT351" s="223"/>
      <c r="QW351" s="229"/>
      <c r="QX351" s="229"/>
      <c r="QY351" s="229"/>
      <c r="QZ351" s="229"/>
      <c r="RA351" s="229"/>
      <c r="RB351" s="229"/>
      <c r="RC351" s="229"/>
      <c r="RD351" s="229"/>
      <c r="RE351" s="229"/>
      <c r="RF351" s="229"/>
      <c r="RG351" s="229"/>
      <c r="RH351" s="229"/>
      <c r="RI351" s="229"/>
      <c r="RJ351" s="229"/>
      <c r="RK351" s="229"/>
      <c r="RL351" s="229"/>
      <c r="RM351" s="229"/>
      <c r="RN351" s="229"/>
      <c r="RO351" s="229"/>
      <c r="RP351" s="229"/>
      <c r="RQ351" s="229"/>
      <c r="RR351" s="229"/>
      <c r="RS351" s="229"/>
      <c r="RT351" s="229"/>
      <c r="RU351" s="229"/>
      <c r="RV351" s="229"/>
    </row>
    <row r="352" spans="1:490" s="250" customFormat="1" ht="15" hidden="1" outlineLevel="1">
      <c r="A352" s="603">
        <f t="shared" si="1785"/>
        <v>9</v>
      </c>
      <c r="B352" s="341" t="s">
        <v>488</v>
      </c>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3"/>
      <c r="Z352" s="223"/>
      <c r="AA352" s="223"/>
      <c r="AB352" s="223"/>
      <c r="AC352" s="223"/>
      <c r="AD352" s="223"/>
      <c r="AE352" s="223"/>
      <c r="AF352" s="223"/>
      <c r="AG352" s="223"/>
      <c r="AH352" s="223"/>
      <c r="AI352" s="223"/>
      <c r="AJ352" s="229"/>
      <c r="AK352" s="229"/>
      <c r="AL352" s="229"/>
      <c r="AM352" s="229"/>
      <c r="AN352" s="229"/>
      <c r="AO352" s="229"/>
      <c r="AP352" s="229"/>
      <c r="AQ352" s="229"/>
      <c r="AR352" s="229"/>
      <c r="AS352" s="229"/>
      <c r="AT352" s="229"/>
      <c r="AU352" s="229"/>
      <c r="AV352" s="229"/>
      <c r="AW352" s="229"/>
      <c r="AX352" s="229"/>
      <c r="AY352" s="229"/>
      <c r="AZ352" s="229"/>
      <c r="BA352" s="229"/>
      <c r="BB352" s="229"/>
      <c r="BC352" s="229"/>
      <c r="BD352" s="229"/>
      <c r="BE352" s="229"/>
      <c r="BF352" s="229"/>
      <c r="BG352" s="229"/>
      <c r="BH352" s="229"/>
      <c r="BI352" s="229"/>
      <c r="BJ352" s="223"/>
      <c r="BK352" s="223"/>
      <c r="BL352" s="223"/>
      <c r="BM352" s="223"/>
      <c r="BN352" s="223"/>
      <c r="BO352" s="223"/>
      <c r="BP352" s="223"/>
      <c r="BQ352" s="229"/>
      <c r="BR352" s="229"/>
      <c r="BS352" s="229"/>
      <c r="BT352" s="229"/>
      <c r="BU352" s="229"/>
      <c r="BV352" s="229"/>
      <c r="BW352" s="229"/>
      <c r="BX352" s="229"/>
      <c r="BY352" s="229"/>
      <c r="BZ352" s="229"/>
      <c r="CA352" s="229"/>
      <c r="CB352" s="229"/>
      <c r="CC352" s="229"/>
      <c r="CD352" s="229"/>
      <c r="CE352" s="229"/>
      <c r="CF352" s="229"/>
      <c r="CG352" s="229"/>
      <c r="CH352" s="229"/>
      <c r="CI352" s="229"/>
      <c r="CJ352" s="229"/>
      <c r="CK352" s="229"/>
      <c r="CL352" s="229"/>
      <c r="CM352" s="229"/>
      <c r="CN352" s="229"/>
      <c r="CO352" s="229"/>
      <c r="CP352" s="229"/>
      <c r="CQ352" s="223"/>
      <c r="CR352" s="223"/>
      <c r="CS352" s="223"/>
      <c r="CT352" s="223"/>
      <c r="CU352" s="223"/>
      <c r="CV352" s="223"/>
      <c r="CW352" s="223"/>
      <c r="CX352" s="229"/>
      <c r="CY352" s="229"/>
      <c r="CZ352" s="229"/>
      <c r="DA352" s="229"/>
      <c r="DB352" s="229"/>
      <c r="DC352" s="229"/>
      <c r="DD352" s="229"/>
      <c r="DE352" s="229"/>
      <c r="DF352" s="229"/>
      <c r="DG352" s="229"/>
      <c r="DH352" s="229"/>
      <c r="DI352" s="229"/>
      <c r="DJ352" s="229"/>
      <c r="DK352" s="229"/>
      <c r="DL352" s="229"/>
      <c r="DM352" s="229"/>
      <c r="DN352" s="229"/>
      <c r="DO352" s="229"/>
      <c r="DP352" s="229"/>
      <c r="DQ352" s="229"/>
      <c r="DR352" s="229"/>
      <c r="DS352" s="229"/>
      <c r="DT352" s="229"/>
      <c r="DU352" s="229"/>
      <c r="DV352" s="229"/>
      <c r="DW352" s="229"/>
      <c r="DX352" s="223"/>
      <c r="DY352" s="223"/>
      <c r="DZ352" s="223"/>
      <c r="EA352" s="223"/>
      <c r="EB352" s="223"/>
      <c r="EC352" s="223"/>
      <c r="ED352" s="223"/>
      <c r="EE352" s="229"/>
      <c r="EF352" s="229"/>
      <c r="EG352" s="229"/>
      <c r="EH352" s="229"/>
      <c r="EI352" s="229"/>
      <c r="EJ352" s="229"/>
      <c r="EK352" s="229"/>
      <c r="EL352" s="229"/>
      <c r="EM352" s="229"/>
      <c r="EN352" s="229"/>
      <c r="EO352" s="229"/>
      <c r="EP352" s="229"/>
      <c r="EQ352" s="229"/>
      <c r="ER352" s="229"/>
      <c r="ES352" s="229"/>
      <c r="ET352" s="229"/>
      <c r="EU352" s="229"/>
      <c r="EV352" s="229"/>
      <c r="EW352" s="229"/>
      <c r="EX352" s="229"/>
      <c r="EY352" s="229"/>
      <c r="EZ352" s="229"/>
      <c r="FA352" s="229"/>
      <c r="FB352" s="229"/>
      <c r="FC352" s="229"/>
      <c r="FD352" s="229"/>
      <c r="FE352" s="223"/>
      <c r="FF352" s="223"/>
      <c r="FG352" s="223"/>
      <c r="FH352" s="223"/>
      <c r="FI352" s="223"/>
      <c r="FJ352" s="223"/>
      <c r="FK352" s="223"/>
      <c r="FL352" s="229"/>
      <c r="FM352" s="229"/>
      <c r="FN352" s="229"/>
      <c r="FO352" s="229"/>
      <c r="FP352" s="229"/>
      <c r="FQ352" s="229"/>
      <c r="FR352" s="229"/>
      <c r="FS352" s="229"/>
      <c r="FT352" s="229"/>
      <c r="FU352" s="229"/>
      <c r="FV352" s="229"/>
      <c r="FW352" s="229"/>
      <c r="FX352" s="229"/>
      <c r="FY352" s="229"/>
      <c r="FZ352" s="229"/>
      <c r="GA352" s="229"/>
      <c r="GB352" s="229"/>
      <c r="GC352" s="229"/>
      <c r="GD352" s="229"/>
      <c r="GE352" s="229"/>
      <c r="GF352" s="229"/>
      <c r="GG352" s="229"/>
      <c r="GH352" s="229"/>
      <c r="GI352" s="229"/>
      <c r="GJ352" s="229"/>
      <c r="GK352" s="229"/>
      <c r="GL352" s="223"/>
      <c r="GM352" s="223"/>
      <c r="GN352" s="223"/>
      <c r="GO352" s="223"/>
      <c r="GP352" s="223"/>
      <c r="GQ352" s="223"/>
      <c r="GR352" s="223"/>
      <c r="GS352" s="229"/>
      <c r="GT352" s="229"/>
      <c r="GU352" s="229"/>
      <c r="GV352" s="229"/>
      <c r="GW352" s="229"/>
      <c r="GX352" s="229"/>
      <c r="GY352" s="229"/>
      <c r="GZ352" s="229"/>
      <c r="HA352" s="229"/>
      <c r="HB352" s="229"/>
      <c r="HC352" s="229"/>
      <c r="HD352" s="229"/>
      <c r="HE352" s="229"/>
      <c r="HF352" s="229"/>
      <c r="HG352" s="229"/>
      <c r="HH352" s="229"/>
      <c r="HI352" s="229"/>
      <c r="HJ352" s="229"/>
      <c r="HK352" s="229"/>
      <c r="HL352" s="229"/>
      <c r="HM352" s="229"/>
      <c r="HN352" s="229"/>
      <c r="HO352" s="229"/>
      <c r="HP352" s="229"/>
      <c r="HQ352" s="229"/>
      <c r="HR352" s="229"/>
      <c r="HS352" s="223"/>
      <c r="HT352" s="223"/>
      <c r="HU352" s="223"/>
      <c r="HV352" s="223"/>
      <c r="HW352" s="223"/>
      <c r="HZ352" s="448"/>
      <c r="IA352" s="448"/>
      <c r="IB352" s="448"/>
      <c r="IC352" s="448"/>
      <c r="ID352" s="448"/>
      <c r="IE352" s="448"/>
      <c r="IF352" s="448"/>
      <c r="IG352" s="448"/>
      <c r="IH352" s="448"/>
      <c r="II352" s="673"/>
      <c r="IJ352" s="448"/>
      <c r="IK352" s="448"/>
      <c r="IL352" s="448"/>
      <c r="IM352" s="448"/>
      <c r="IN352" s="448"/>
      <c r="IO352" s="448"/>
      <c r="IP352" s="448"/>
      <c r="IQ352" s="448"/>
      <c r="IR352" s="448"/>
      <c r="IS352" s="448"/>
      <c r="IT352" s="448"/>
      <c r="IU352" s="448"/>
      <c r="IV352" s="448"/>
      <c r="IW352" s="448"/>
      <c r="IX352" s="448"/>
      <c r="IY352" s="448"/>
      <c r="IZ352" s="674"/>
      <c r="JA352" s="674"/>
      <c r="JB352" s="674"/>
      <c r="JC352" s="674"/>
      <c r="JD352" s="679">
        <f>318967600</f>
        <v>318967600</v>
      </c>
      <c r="JG352" s="229"/>
      <c r="JH352" s="229"/>
      <c r="JI352" s="229"/>
      <c r="JJ352" s="229"/>
      <c r="JK352" s="229"/>
      <c r="JL352" s="229"/>
      <c r="JM352" s="229"/>
      <c r="JN352" s="229"/>
      <c r="JO352" s="229"/>
      <c r="JP352" s="229"/>
      <c r="JQ352" s="229"/>
      <c r="JR352" s="229"/>
      <c r="JS352" s="229"/>
      <c r="JT352" s="229"/>
      <c r="JU352" s="229"/>
      <c r="JV352" s="229"/>
      <c r="JW352" s="229"/>
      <c r="JX352" s="229"/>
      <c r="JY352" s="229"/>
      <c r="JZ352" s="229"/>
      <c r="KA352" s="229"/>
      <c r="KB352" s="229"/>
      <c r="KC352" s="229"/>
      <c r="KD352" s="229"/>
      <c r="KE352" s="229"/>
      <c r="KF352" s="229"/>
      <c r="KG352" s="223"/>
      <c r="KH352" s="223"/>
      <c r="KI352" s="223"/>
      <c r="KJ352" s="223"/>
      <c r="KK352" s="223"/>
      <c r="KL352" s="234"/>
      <c r="KN352" s="229"/>
      <c r="KO352" s="229"/>
      <c r="KP352" s="229"/>
      <c r="KQ352" s="229"/>
      <c r="KR352" s="229"/>
      <c r="KS352" s="229"/>
      <c r="KT352" s="229"/>
      <c r="KU352" s="229"/>
      <c r="KV352" s="229"/>
      <c r="KW352" s="229"/>
      <c r="KX352" s="229"/>
      <c r="KY352" s="229"/>
      <c r="KZ352" s="229"/>
      <c r="LA352" s="229"/>
      <c r="LB352" s="229"/>
      <c r="LC352" s="229"/>
      <c r="LD352" s="229"/>
      <c r="LE352" s="229"/>
      <c r="LF352" s="229"/>
      <c r="LG352" s="229"/>
      <c r="LH352" s="229"/>
      <c r="LI352" s="229"/>
      <c r="LJ352" s="229"/>
      <c r="LK352" s="229"/>
      <c r="LL352" s="229"/>
      <c r="LM352" s="229"/>
      <c r="LN352" s="223"/>
      <c r="LO352" s="223"/>
      <c r="LP352" s="223"/>
      <c r="LQ352" s="223"/>
      <c r="LR352" s="223"/>
      <c r="LU352" s="229"/>
      <c r="LV352" s="229"/>
      <c r="LW352" s="229"/>
      <c r="LX352" s="229"/>
      <c r="LY352" s="229"/>
      <c r="LZ352" s="229"/>
      <c r="MA352" s="229"/>
      <c r="MB352" s="229"/>
      <c r="MC352" s="229"/>
      <c r="MD352" s="229"/>
      <c r="ME352" s="229"/>
      <c r="MF352" s="229"/>
      <c r="MG352" s="229"/>
      <c r="MH352" s="229"/>
      <c r="MI352" s="229"/>
      <c r="MJ352" s="229"/>
      <c r="MK352" s="229"/>
      <c r="ML352" s="229"/>
      <c r="MM352" s="229"/>
      <c r="MN352" s="229"/>
      <c r="MO352" s="229"/>
      <c r="MP352" s="229"/>
      <c r="MQ352" s="229"/>
      <c r="MR352" s="229"/>
      <c r="MS352" s="229"/>
      <c r="MT352" s="229"/>
      <c r="MU352" s="223"/>
      <c r="MV352" s="223"/>
      <c r="MW352" s="223"/>
      <c r="MX352" s="223"/>
      <c r="MY352" s="223"/>
      <c r="NB352" s="229"/>
      <c r="NC352" s="229"/>
      <c r="ND352" s="229"/>
      <c r="NE352" s="229"/>
      <c r="NF352" s="229"/>
      <c r="NG352" s="229"/>
      <c r="NH352" s="229"/>
      <c r="NI352" s="229"/>
      <c r="NJ352" s="229"/>
      <c r="NK352" s="229"/>
      <c r="NL352" s="229"/>
      <c r="NM352" s="229"/>
      <c r="NN352" s="229"/>
      <c r="NO352" s="229"/>
      <c r="NP352" s="229"/>
      <c r="NQ352" s="229"/>
      <c r="NR352" s="229"/>
      <c r="NS352" s="229"/>
      <c r="NT352" s="229"/>
      <c r="NU352" s="229"/>
      <c r="NV352" s="229"/>
      <c r="NW352" s="229"/>
      <c r="NX352" s="229"/>
      <c r="NY352" s="229"/>
      <c r="NZ352" s="229"/>
      <c r="OA352" s="229"/>
      <c r="OB352" s="223"/>
      <c r="OC352" s="223"/>
      <c r="OD352" s="223"/>
      <c r="OE352" s="223"/>
      <c r="OF352" s="223"/>
      <c r="OI352" s="229"/>
      <c r="OJ352" s="229"/>
      <c r="OK352" s="229"/>
      <c r="OL352" s="229"/>
      <c r="OM352" s="229"/>
      <c r="ON352" s="229"/>
      <c r="OO352" s="229"/>
      <c r="OP352" s="229"/>
      <c r="OQ352" s="229"/>
      <c r="OR352" s="229"/>
      <c r="OS352" s="229"/>
      <c r="OT352" s="229"/>
      <c r="OU352" s="229"/>
      <c r="OV352" s="229"/>
      <c r="OW352" s="229"/>
      <c r="OX352" s="229"/>
      <c r="OY352" s="229"/>
      <c r="OZ352" s="229"/>
      <c r="PA352" s="229"/>
      <c r="PB352" s="229"/>
      <c r="PC352" s="229"/>
      <c r="PD352" s="229"/>
      <c r="PE352" s="229"/>
      <c r="PF352" s="229"/>
      <c r="PG352" s="229"/>
      <c r="PH352" s="229"/>
      <c r="PI352" s="223"/>
      <c r="PJ352" s="223"/>
      <c r="PK352" s="223"/>
      <c r="PL352" s="223"/>
      <c r="PM352" s="223"/>
      <c r="PP352" s="229"/>
      <c r="PQ352" s="229"/>
      <c r="PR352" s="229"/>
      <c r="PS352" s="229"/>
      <c r="PT352" s="229"/>
      <c r="PU352" s="229"/>
      <c r="PV352" s="229"/>
      <c r="PW352" s="229"/>
      <c r="PX352" s="229"/>
      <c r="PY352" s="229"/>
      <c r="PZ352" s="229"/>
      <c r="QA352" s="229"/>
      <c r="QB352" s="229"/>
      <c r="QC352" s="229"/>
      <c r="QD352" s="229"/>
      <c r="QE352" s="229"/>
      <c r="QF352" s="229"/>
      <c r="QG352" s="229"/>
      <c r="QH352" s="229"/>
      <c r="QI352" s="229"/>
      <c r="QJ352" s="229"/>
      <c r="QK352" s="229"/>
      <c r="QL352" s="229"/>
      <c r="QM352" s="229"/>
      <c r="QN352" s="229"/>
      <c r="QO352" s="229"/>
      <c r="QP352" s="223"/>
      <c r="QQ352" s="223"/>
      <c r="QR352" s="223"/>
      <c r="QS352" s="223"/>
      <c r="QT352" s="223"/>
      <c r="QW352" s="229"/>
      <c r="QX352" s="229"/>
      <c r="QY352" s="229"/>
      <c r="QZ352" s="229"/>
      <c r="RA352" s="229"/>
      <c r="RB352" s="229"/>
      <c r="RC352" s="229"/>
      <c r="RD352" s="229"/>
      <c r="RE352" s="229"/>
      <c r="RF352" s="229"/>
      <c r="RG352" s="229"/>
      <c r="RH352" s="229"/>
      <c r="RI352" s="229"/>
      <c r="RJ352" s="229"/>
      <c r="RK352" s="229"/>
      <c r="RL352" s="229"/>
      <c r="RM352" s="229"/>
      <c r="RN352" s="229"/>
      <c r="RO352" s="229"/>
      <c r="RP352" s="229"/>
      <c r="RQ352" s="229"/>
      <c r="RR352" s="229"/>
      <c r="RS352" s="229"/>
      <c r="RT352" s="229"/>
      <c r="RU352" s="229"/>
      <c r="RV352" s="229"/>
    </row>
    <row r="353" spans="1:466" s="250" customFormat="1" ht="15" hidden="1" outlineLevel="1">
      <c r="A353" s="603">
        <f t="shared" si="1785"/>
        <v>10</v>
      </c>
      <c r="B353" s="341" t="s">
        <v>372</v>
      </c>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3"/>
      <c r="Z353" s="223"/>
      <c r="AA353" s="223"/>
      <c r="AB353" s="223"/>
      <c r="AC353" s="223"/>
      <c r="AD353" s="223"/>
      <c r="AE353" s="223"/>
      <c r="AF353" s="223"/>
      <c r="AG353" s="223"/>
      <c r="AH353" s="223"/>
      <c r="AI353" s="223"/>
      <c r="AJ353" s="229"/>
      <c r="AK353" s="229"/>
      <c r="AL353" s="229"/>
      <c r="AM353" s="229"/>
      <c r="AN353" s="229"/>
      <c r="AO353" s="229"/>
      <c r="AP353" s="229"/>
      <c r="AQ353" s="229"/>
      <c r="AR353" s="229"/>
      <c r="AS353" s="229"/>
      <c r="AT353" s="229"/>
      <c r="AU353" s="229"/>
      <c r="AV353" s="229"/>
      <c r="AW353" s="229"/>
      <c r="AX353" s="229"/>
      <c r="AY353" s="229"/>
      <c r="AZ353" s="229"/>
      <c r="BA353" s="229"/>
      <c r="BB353" s="229"/>
      <c r="BC353" s="229"/>
      <c r="BD353" s="229"/>
      <c r="BE353" s="229"/>
      <c r="BF353" s="229"/>
      <c r="BG353" s="229"/>
      <c r="BH353" s="229"/>
      <c r="BI353" s="229"/>
      <c r="BJ353" s="223"/>
      <c r="BK353" s="223"/>
      <c r="BL353" s="223"/>
      <c r="BM353" s="223"/>
      <c r="BN353" s="223"/>
      <c r="BO353" s="223"/>
      <c r="BP353" s="223"/>
      <c r="BQ353" s="229"/>
      <c r="BR353" s="229"/>
      <c r="BS353" s="229"/>
      <c r="BT353" s="229"/>
      <c r="BU353" s="229"/>
      <c r="BV353" s="229"/>
      <c r="BW353" s="229"/>
      <c r="BX353" s="229"/>
      <c r="BY353" s="229"/>
      <c r="BZ353" s="229"/>
      <c r="CA353" s="229"/>
      <c r="CB353" s="229"/>
      <c r="CC353" s="229"/>
      <c r="CD353" s="229"/>
      <c r="CE353" s="229"/>
      <c r="CF353" s="229"/>
      <c r="CG353" s="229"/>
      <c r="CH353" s="229"/>
      <c r="CI353" s="229"/>
      <c r="CJ353" s="229"/>
      <c r="CK353" s="229"/>
      <c r="CL353" s="229"/>
      <c r="CM353" s="229"/>
      <c r="CN353" s="229"/>
      <c r="CO353" s="229"/>
      <c r="CP353" s="229"/>
      <c r="CQ353" s="223"/>
      <c r="CR353" s="223"/>
      <c r="CS353" s="223"/>
      <c r="CT353" s="223"/>
      <c r="CU353" s="223"/>
      <c r="CV353" s="223"/>
      <c r="CW353" s="223"/>
      <c r="CX353" s="229"/>
      <c r="CY353" s="229"/>
      <c r="CZ353" s="229"/>
      <c r="DA353" s="229"/>
      <c r="DB353" s="229"/>
      <c r="DC353" s="229"/>
      <c r="DD353" s="229"/>
      <c r="DE353" s="229"/>
      <c r="DF353" s="229"/>
      <c r="DG353" s="229"/>
      <c r="DH353" s="229"/>
      <c r="DI353" s="229"/>
      <c r="DJ353" s="229"/>
      <c r="DK353" s="229"/>
      <c r="DL353" s="229"/>
      <c r="DM353" s="229"/>
      <c r="DN353" s="229"/>
      <c r="DO353" s="229"/>
      <c r="DP353" s="229"/>
      <c r="DQ353" s="229"/>
      <c r="DR353" s="229"/>
      <c r="DS353" s="229"/>
      <c r="DT353" s="229"/>
      <c r="DU353" s="229"/>
      <c r="DV353" s="229"/>
      <c r="DW353" s="229"/>
      <c r="DX353" s="223"/>
      <c r="DY353" s="223"/>
      <c r="DZ353" s="223"/>
      <c r="EA353" s="223"/>
      <c r="EB353" s="223"/>
      <c r="EC353" s="223"/>
      <c r="ED353" s="223"/>
      <c r="EE353" s="229"/>
      <c r="EF353" s="229"/>
      <c r="EG353" s="229"/>
      <c r="EH353" s="229"/>
      <c r="EI353" s="229"/>
      <c r="EJ353" s="229"/>
      <c r="EK353" s="229"/>
      <c r="EL353" s="229"/>
      <c r="EM353" s="229"/>
      <c r="EN353" s="229"/>
      <c r="EO353" s="229"/>
      <c r="EP353" s="229"/>
      <c r="EQ353" s="229"/>
      <c r="ER353" s="229"/>
      <c r="ES353" s="229"/>
      <c r="ET353" s="229"/>
      <c r="EU353" s="229"/>
      <c r="EV353" s="229"/>
      <c r="EW353" s="229"/>
      <c r="EX353" s="229"/>
      <c r="EY353" s="229"/>
      <c r="EZ353" s="229"/>
      <c r="FA353" s="229"/>
      <c r="FB353" s="229"/>
      <c r="FC353" s="229"/>
      <c r="FD353" s="229"/>
      <c r="FE353" s="223"/>
      <c r="FF353" s="223"/>
      <c r="FG353" s="223"/>
      <c r="FH353" s="223"/>
      <c r="FI353" s="223"/>
      <c r="FJ353" s="223"/>
      <c r="FK353" s="223"/>
      <c r="FL353" s="229"/>
      <c r="FM353" s="229"/>
      <c r="FN353" s="229"/>
      <c r="FO353" s="229"/>
      <c r="FP353" s="229"/>
      <c r="FQ353" s="229"/>
      <c r="FR353" s="229"/>
      <c r="FS353" s="229"/>
      <c r="FT353" s="229"/>
      <c r="FU353" s="229"/>
      <c r="FV353" s="229"/>
      <c r="FW353" s="229"/>
      <c r="FX353" s="229"/>
      <c r="FY353" s="229"/>
      <c r="FZ353" s="229"/>
      <c r="GA353" s="229"/>
      <c r="GB353" s="229"/>
      <c r="GC353" s="229"/>
      <c r="GD353" s="229"/>
      <c r="GE353" s="229"/>
      <c r="GF353" s="229"/>
      <c r="GG353" s="229"/>
      <c r="GH353" s="229"/>
      <c r="GI353" s="229"/>
      <c r="GJ353" s="229"/>
      <c r="GK353" s="229"/>
      <c r="GL353" s="223"/>
      <c r="GM353" s="223"/>
      <c r="GN353" s="223"/>
      <c r="GO353" s="223"/>
      <c r="GP353" s="223"/>
      <c r="GQ353" s="223"/>
      <c r="GR353" s="223"/>
      <c r="GS353" s="229"/>
      <c r="GT353" s="229"/>
      <c r="GU353" s="229"/>
      <c r="GV353" s="229"/>
      <c r="GW353" s="229"/>
      <c r="GX353" s="229"/>
      <c r="GY353" s="229"/>
      <c r="GZ353" s="229"/>
      <c r="HA353" s="229"/>
      <c r="HB353" s="229"/>
      <c r="HC353" s="229"/>
      <c r="HD353" s="229"/>
      <c r="HE353" s="229"/>
      <c r="HF353" s="229"/>
      <c r="HG353" s="229"/>
      <c r="HH353" s="229"/>
      <c r="HI353" s="229"/>
      <c r="HJ353" s="229"/>
      <c r="HK353" s="229"/>
      <c r="HL353" s="229"/>
      <c r="HM353" s="229"/>
      <c r="HN353" s="229"/>
      <c r="HO353" s="229"/>
      <c r="HP353" s="229"/>
      <c r="HQ353" s="229"/>
      <c r="HR353" s="229"/>
      <c r="HS353" s="223"/>
      <c r="HT353" s="223"/>
      <c r="HU353" s="223"/>
      <c r="HV353" s="223"/>
      <c r="HW353" s="223"/>
      <c r="HZ353" s="448"/>
      <c r="IA353" s="448"/>
      <c r="IB353" s="448"/>
      <c r="IC353" s="448"/>
      <c r="ID353" s="448"/>
      <c r="IE353" s="448"/>
      <c r="IF353" s="448"/>
      <c r="IG353" s="448"/>
      <c r="IH353" s="448"/>
      <c r="II353" s="673"/>
      <c r="IJ353" s="448"/>
      <c r="IK353" s="448"/>
      <c r="IL353" s="448"/>
      <c r="IM353" s="448"/>
      <c r="IN353" s="448"/>
      <c r="IO353" s="448"/>
      <c r="IP353" s="448"/>
      <c r="IQ353" s="448"/>
      <c r="IR353" s="448"/>
      <c r="IS353" s="448"/>
      <c r="IT353" s="448"/>
      <c r="IU353" s="448"/>
      <c r="IV353" s="448"/>
      <c r="IW353" s="448"/>
      <c r="IX353" s="448"/>
      <c r="IY353" s="448"/>
      <c r="IZ353" s="674"/>
      <c r="JA353" s="674"/>
      <c r="JB353" s="674"/>
      <c r="JC353" s="674"/>
      <c r="JD353" s="676">
        <v>42697</v>
      </c>
      <c r="JG353" s="229"/>
      <c r="JH353" s="229"/>
      <c r="JI353" s="229"/>
      <c r="JJ353" s="229"/>
      <c r="JK353" s="229"/>
      <c r="JL353" s="229"/>
      <c r="JM353" s="229"/>
      <c r="JN353" s="229"/>
      <c r="JO353" s="229"/>
      <c r="JP353" s="229"/>
      <c r="JQ353" s="229"/>
      <c r="JR353" s="229"/>
      <c r="JS353" s="229"/>
      <c r="JT353" s="229"/>
      <c r="JU353" s="229"/>
      <c r="JV353" s="229"/>
      <c r="JW353" s="229"/>
      <c r="JX353" s="229"/>
      <c r="JY353" s="229"/>
      <c r="JZ353" s="229"/>
      <c r="KA353" s="229"/>
      <c r="KB353" s="229"/>
      <c r="KC353" s="229"/>
      <c r="KD353" s="229"/>
      <c r="KE353" s="229"/>
      <c r="KF353" s="229"/>
      <c r="KG353" s="223"/>
      <c r="KH353" s="223"/>
      <c r="KI353" s="223"/>
      <c r="KJ353" s="223"/>
      <c r="KK353" s="223"/>
      <c r="KL353" s="234"/>
      <c r="KN353" s="229"/>
      <c r="KO353" s="229"/>
      <c r="KP353" s="229"/>
      <c r="KQ353" s="229"/>
      <c r="KR353" s="229"/>
      <c r="KS353" s="229"/>
      <c r="KT353" s="229"/>
      <c r="KU353" s="229"/>
      <c r="KV353" s="229"/>
      <c r="KW353" s="229"/>
      <c r="KX353" s="229"/>
      <c r="KY353" s="229"/>
      <c r="KZ353" s="229"/>
      <c r="LA353" s="229"/>
      <c r="LB353" s="229"/>
      <c r="LC353" s="229"/>
      <c r="LD353" s="229"/>
      <c r="LE353" s="229"/>
      <c r="LF353" s="229"/>
      <c r="LG353" s="229"/>
      <c r="LH353" s="229"/>
      <c r="LI353" s="229"/>
      <c r="LJ353" s="229"/>
      <c r="LK353" s="229"/>
      <c r="LL353" s="229"/>
      <c r="LM353" s="229"/>
      <c r="LN353" s="223"/>
      <c r="LO353" s="223"/>
      <c r="LP353" s="223"/>
      <c r="LQ353" s="223"/>
      <c r="LR353" s="223"/>
      <c r="LU353" s="229"/>
      <c r="LV353" s="229"/>
      <c r="LW353" s="229"/>
      <c r="LX353" s="229"/>
      <c r="LY353" s="229"/>
      <c r="LZ353" s="229"/>
      <c r="MA353" s="229"/>
      <c r="MB353" s="229"/>
      <c r="MC353" s="229"/>
      <c r="MD353" s="229"/>
      <c r="ME353" s="229"/>
      <c r="MF353" s="229"/>
      <c r="MG353" s="229"/>
      <c r="MH353" s="229"/>
      <c r="MI353" s="229"/>
      <c r="MJ353" s="229"/>
      <c r="MK353" s="229"/>
      <c r="ML353" s="229"/>
      <c r="MM353" s="229"/>
      <c r="MN353" s="229"/>
      <c r="MO353" s="229"/>
      <c r="MP353" s="229"/>
      <c r="MQ353" s="229"/>
      <c r="MR353" s="229"/>
      <c r="MS353" s="229"/>
      <c r="MT353" s="229"/>
      <c r="MU353" s="223"/>
      <c r="MV353" s="223"/>
      <c r="MW353" s="223"/>
      <c r="MX353" s="223"/>
      <c r="MY353" s="223"/>
      <c r="NB353" s="229"/>
      <c r="NC353" s="229"/>
      <c r="ND353" s="229"/>
      <c r="NE353" s="229"/>
      <c r="NF353" s="229"/>
      <c r="NG353" s="229"/>
      <c r="NH353" s="229"/>
      <c r="NI353" s="229"/>
      <c r="NJ353" s="229"/>
      <c r="NK353" s="229"/>
      <c r="NL353" s="229"/>
      <c r="NM353" s="229"/>
      <c r="NN353" s="229"/>
      <c r="NO353" s="229"/>
      <c r="NP353" s="229"/>
      <c r="NQ353" s="229"/>
      <c r="NR353" s="229"/>
      <c r="NS353" s="229"/>
      <c r="NT353" s="229"/>
      <c r="NU353" s="229"/>
      <c r="NV353" s="229"/>
      <c r="NW353" s="229"/>
      <c r="NX353" s="229"/>
      <c r="NY353" s="229"/>
      <c r="NZ353" s="229"/>
      <c r="OA353" s="229"/>
      <c r="OB353" s="223"/>
      <c r="OC353" s="223"/>
      <c r="OD353" s="223"/>
      <c r="OE353" s="223"/>
      <c r="OF353" s="223"/>
      <c r="OI353" s="229"/>
      <c r="OJ353" s="229"/>
      <c r="OK353" s="229"/>
      <c r="OL353" s="229"/>
      <c r="OM353" s="229"/>
      <c r="ON353" s="229"/>
      <c r="OO353" s="229"/>
      <c r="OP353" s="229"/>
      <c r="OQ353" s="229"/>
      <c r="OR353" s="229"/>
      <c r="OS353" s="229"/>
      <c r="OT353" s="229"/>
      <c r="OU353" s="229"/>
      <c r="OV353" s="229"/>
      <c r="OW353" s="229"/>
      <c r="OX353" s="229"/>
      <c r="OY353" s="229"/>
      <c r="OZ353" s="229"/>
      <c r="PA353" s="229"/>
      <c r="PB353" s="229"/>
      <c r="PC353" s="229"/>
      <c r="PD353" s="229"/>
      <c r="PE353" s="229"/>
      <c r="PF353" s="229"/>
      <c r="PG353" s="229"/>
      <c r="PH353" s="229"/>
      <c r="PI353" s="223"/>
      <c r="PJ353" s="223"/>
      <c r="PK353" s="223"/>
      <c r="PL353" s="223"/>
      <c r="PM353" s="223"/>
      <c r="PP353" s="229"/>
      <c r="PQ353" s="229"/>
      <c r="PR353" s="229"/>
      <c r="PS353" s="229"/>
      <c r="PT353" s="229"/>
      <c r="PU353" s="229"/>
      <c r="PV353" s="229"/>
      <c r="PW353" s="229"/>
      <c r="PX353" s="229"/>
      <c r="PY353" s="229"/>
      <c r="PZ353" s="229"/>
      <c r="QA353" s="229"/>
      <c r="QB353" s="229"/>
      <c r="QC353" s="229"/>
      <c r="QD353" s="229"/>
      <c r="QE353" s="229"/>
      <c r="QF353" s="229"/>
      <c r="QG353" s="229"/>
      <c r="QH353" s="229"/>
      <c r="QI353" s="229"/>
      <c r="QJ353" s="229"/>
      <c r="QK353" s="229"/>
      <c r="QL353" s="229"/>
      <c r="QM353" s="229"/>
      <c r="QN353" s="229"/>
      <c r="QO353" s="229"/>
      <c r="QP353" s="223"/>
      <c r="QQ353" s="223"/>
      <c r="QR353" s="223"/>
      <c r="QS353" s="223"/>
      <c r="QT353" s="223"/>
      <c r="QW353" s="229"/>
      <c r="QX353" s="229"/>
    </row>
    <row r="354" spans="1:466" s="250" customFormat="1" ht="15" hidden="1" outlineLevel="1">
      <c r="A354" s="603">
        <f t="shared" si="1785"/>
        <v>11</v>
      </c>
      <c r="B354" s="341" t="s">
        <v>373</v>
      </c>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3"/>
      <c r="Z354" s="223"/>
      <c r="AA354" s="223"/>
      <c r="AB354" s="223"/>
      <c r="AC354" s="223"/>
      <c r="AD354" s="223"/>
      <c r="AE354" s="223"/>
      <c r="AF354" s="223"/>
      <c r="AG354" s="223"/>
      <c r="AH354" s="223"/>
      <c r="AI354" s="223"/>
      <c r="AJ354" s="229"/>
      <c r="AK354" s="229"/>
      <c r="AL354" s="229"/>
      <c r="AM354" s="229"/>
      <c r="AN354" s="229"/>
      <c r="AO354" s="229"/>
      <c r="AP354" s="229"/>
      <c r="AQ354" s="229"/>
      <c r="AR354" s="229"/>
      <c r="AS354" s="229"/>
      <c r="AT354" s="229"/>
      <c r="AU354" s="229"/>
      <c r="AV354" s="229"/>
      <c r="AW354" s="229"/>
      <c r="AX354" s="229"/>
      <c r="AY354" s="229"/>
      <c r="AZ354" s="229"/>
      <c r="BA354" s="229"/>
      <c r="BB354" s="229"/>
      <c r="BC354" s="229"/>
      <c r="BD354" s="229"/>
      <c r="BE354" s="229"/>
      <c r="BF354" s="229"/>
      <c r="BG354" s="229"/>
      <c r="BH354" s="229"/>
      <c r="BI354" s="229"/>
      <c r="BJ354" s="223"/>
      <c r="BK354" s="223"/>
      <c r="BL354" s="223"/>
      <c r="BM354" s="223"/>
      <c r="BN354" s="223"/>
      <c r="BO354" s="223"/>
      <c r="BP354" s="223"/>
      <c r="BQ354" s="229"/>
      <c r="BR354" s="229"/>
      <c r="BS354" s="229"/>
      <c r="BT354" s="229"/>
      <c r="BU354" s="229"/>
      <c r="BV354" s="229"/>
      <c r="BW354" s="229"/>
      <c r="BX354" s="229"/>
      <c r="BY354" s="229"/>
      <c r="BZ354" s="229"/>
      <c r="CA354" s="229"/>
      <c r="CB354" s="229"/>
      <c r="CC354" s="229"/>
      <c r="CD354" s="229"/>
      <c r="CE354" s="229"/>
      <c r="CF354" s="229"/>
      <c r="CG354" s="229"/>
      <c r="CH354" s="229"/>
      <c r="CI354" s="229"/>
      <c r="CJ354" s="229"/>
      <c r="CK354" s="229"/>
      <c r="CL354" s="229"/>
      <c r="CM354" s="229"/>
      <c r="CN354" s="229"/>
      <c r="CO354" s="229"/>
      <c r="CP354" s="229"/>
      <c r="CQ354" s="223"/>
      <c r="CR354" s="223"/>
      <c r="CS354" s="223"/>
      <c r="CT354" s="223"/>
      <c r="CU354" s="223"/>
      <c r="CV354" s="223"/>
      <c r="CW354" s="223"/>
      <c r="CX354" s="229"/>
      <c r="CY354" s="229"/>
      <c r="CZ354" s="229"/>
      <c r="DA354" s="229"/>
      <c r="DB354" s="229"/>
      <c r="DC354" s="229"/>
      <c r="DD354" s="229"/>
      <c r="DE354" s="229"/>
      <c r="DF354" s="229"/>
      <c r="DG354" s="229"/>
      <c r="DH354" s="229"/>
      <c r="DI354" s="229"/>
      <c r="DJ354" s="229"/>
      <c r="DK354" s="229"/>
      <c r="DL354" s="229"/>
      <c r="DM354" s="229"/>
      <c r="DN354" s="229"/>
      <c r="DO354" s="229"/>
      <c r="DP354" s="229"/>
      <c r="DQ354" s="229"/>
      <c r="DR354" s="229"/>
      <c r="DS354" s="229"/>
      <c r="DT354" s="229"/>
      <c r="DU354" s="229"/>
      <c r="DV354" s="229"/>
      <c r="DW354" s="229"/>
      <c r="DX354" s="223"/>
      <c r="DY354" s="223"/>
      <c r="DZ354" s="223"/>
      <c r="EA354" s="223"/>
      <c r="EB354" s="223"/>
      <c r="EC354" s="223"/>
      <c r="ED354" s="223"/>
      <c r="EE354" s="229"/>
      <c r="EF354" s="229"/>
      <c r="EG354" s="229"/>
      <c r="EH354" s="229"/>
      <c r="EI354" s="229"/>
      <c r="EJ354" s="229"/>
      <c r="EK354" s="229"/>
      <c r="EL354" s="229"/>
      <c r="EM354" s="229"/>
      <c r="EN354" s="229"/>
      <c r="EO354" s="229"/>
      <c r="EP354" s="229"/>
      <c r="EQ354" s="229"/>
      <c r="ER354" s="229"/>
      <c r="ES354" s="229"/>
      <c r="ET354" s="229"/>
      <c r="EU354" s="229"/>
      <c r="EV354" s="229"/>
      <c r="EW354" s="229"/>
      <c r="EX354" s="229"/>
      <c r="EY354" s="229"/>
      <c r="EZ354" s="229"/>
      <c r="FA354" s="229"/>
      <c r="FB354" s="229"/>
      <c r="FC354" s="229"/>
      <c r="FD354" s="229"/>
      <c r="FE354" s="223"/>
      <c r="FF354" s="223"/>
      <c r="FG354" s="223"/>
      <c r="FH354" s="223"/>
      <c r="FI354" s="223"/>
      <c r="FJ354" s="223"/>
      <c r="FK354" s="223"/>
      <c r="FL354" s="229"/>
      <c r="FM354" s="229"/>
      <c r="FN354" s="229"/>
      <c r="FO354" s="229"/>
      <c r="FP354" s="229"/>
      <c r="FQ354" s="229"/>
      <c r="FR354" s="229"/>
      <c r="FS354" s="229"/>
      <c r="FT354" s="229"/>
      <c r="FU354" s="229"/>
      <c r="FV354" s="229"/>
      <c r="FW354" s="229"/>
      <c r="FX354" s="229"/>
      <c r="FY354" s="229"/>
      <c r="FZ354" s="229"/>
      <c r="GA354" s="229"/>
      <c r="GB354" s="229"/>
      <c r="GC354" s="229"/>
      <c r="GD354" s="229"/>
      <c r="GE354" s="229"/>
      <c r="GF354" s="229"/>
      <c r="GG354" s="229"/>
      <c r="GH354" s="229"/>
      <c r="GI354" s="229"/>
      <c r="GJ354" s="229"/>
      <c r="GK354" s="229"/>
      <c r="GL354" s="223"/>
      <c r="GM354" s="223"/>
      <c r="GN354" s="223"/>
      <c r="GO354" s="223"/>
      <c r="GP354" s="223"/>
      <c r="GQ354" s="223"/>
      <c r="GR354" s="223"/>
      <c r="GS354" s="229"/>
      <c r="GT354" s="229"/>
      <c r="GU354" s="229"/>
      <c r="GV354" s="229"/>
      <c r="GW354" s="229"/>
      <c r="GX354" s="229"/>
      <c r="GY354" s="229"/>
      <c r="GZ354" s="229"/>
      <c r="HA354" s="229"/>
      <c r="HB354" s="229"/>
      <c r="HC354" s="229"/>
      <c r="HD354" s="229"/>
      <c r="HE354" s="229"/>
      <c r="HF354" s="229"/>
      <c r="HG354" s="229"/>
      <c r="HH354" s="229"/>
      <c r="HI354" s="229"/>
      <c r="HJ354" s="229"/>
      <c r="HK354" s="229"/>
      <c r="HL354" s="229"/>
      <c r="HM354" s="229"/>
      <c r="HN354" s="229"/>
      <c r="HO354" s="229"/>
      <c r="HP354" s="229"/>
      <c r="HQ354" s="229"/>
      <c r="HR354" s="229"/>
      <c r="HS354" s="223"/>
      <c r="HT354" s="223"/>
      <c r="HU354" s="223"/>
      <c r="HV354" s="223"/>
      <c r="HW354" s="223"/>
      <c r="HZ354" s="448"/>
      <c r="IA354" s="448"/>
      <c r="IB354" s="448"/>
      <c r="IC354" s="448"/>
      <c r="ID354" s="448"/>
      <c r="IE354" s="448"/>
      <c r="IF354" s="448"/>
      <c r="IG354" s="448"/>
      <c r="IH354" s="448"/>
      <c r="II354" s="673"/>
      <c r="IJ354" s="448"/>
      <c r="IK354" s="448"/>
      <c r="IL354" s="448"/>
      <c r="IM354" s="448"/>
      <c r="IN354" s="448"/>
      <c r="IO354" s="448"/>
      <c r="IP354" s="448"/>
      <c r="IQ354" s="448"/>
      <c r="IR354" s="448"/>
      <c r="IS354" s="448"/>
      <c r="IT354" s="448"/>
      <c r="IU354" s="448"/>
      <c r="IV354" s="448"/>
      <c r="IW354" s="448"/>
      <c r="IX354" s="448"/>
      <c r="IY354" s="448"/>
      <c r="IZ354" s="674"/>
      <c r="JA354" s="674"/>
      <c r="JB354" s="674"/>
      <c r="JC354" s="674"/>
      <c r="JD354" s="677">
        <v>42916</v>
      </c>
      <c r="JG354" s="229"/>
      <c r="JH354" s="229"/>
      <c r="JI354" s="229"/>
      <c r="JJ354" s="229"/>
      <c r="JK354" s="229"/>
      <c r="JL354" s="229"/>
      <c r="JM354" s="229"/>
      <c r="JN354" s="229"/>
      <c r="JO354" s="229"/>
      <c r="JP354" s="229"/>
      <c r="JQ354" s="229"/>
      <c r="JR354" s="229"/>
      <c r="JS354" s="229"/>
      <c r="JT354" s="229"/>
      <c r="JU354" s="229"/>
      <c r="JV354" s="229"/>
      <c r="JW354" s="229"/>
      <c r="JX354" s="229"/>
      <c r="JY354" s="229"/>
      <c r="JZ354" s="229"/>
      <c r="KA354" s="229"/>
      <c r="KB354" s="229"/>
      <c r="KC354" s="229"/>
      <c r="KD354" s="229"/>
      <c r="KE354" s="229"/>
      <c r="KF354" s="229"/>
      <c r="KG354" s="223"/>
      <c r="KH354" s="223"/>
      <c r="KI354" s="223"/>
      <c r="KJ354" s="223"/>
      <c r="KK354" s="223"/>
      <c r="KL354" s="234"/>
      <c r="KN354" s="229"/>
      <c r="KO354" s="229"/>
      <c r="KP354" s="229"/>
      <c r="KQ354" s="229"/>
      <c r="KR354" s="229"/>
      <c r="KS354" s="229"/>
      <c r="KT354" s="229"/>
      <c r="KU354" s="229"/>
      <c r="KV354" s="229"/>
      <c r="KW354" s="229"/>
      <c r="KX354" s="229"/>
      <c r="KY354" s="229"/>
      <c r="KZ354" s="229"/>
      <c r="LA354" s="229"/>
      <c r="LB354" s="229"/>
      <c r="LC354" s="229"/>
      <c r="LD354" s="229"/>
      <c r="LE354" s="229"/>
      <c r="LF354" s="229"/>
      <c r="LG354" s="229"/>
      <c r="LH354" s="229"/>
      <c r="LI354" s="229"/>
      <c r="LJ354" s="229"/>
      <c r="LK354" s="229"/>
      <c r="LL354" s="229"/>
      <c r="LM354" s="229"/>
      <c r="LN354" s="223"/>
      <c r="LO354" s="223"/>
      <c r="LP354" s="223"/>
      <c r="LQ354" s="223"/>
      <c r="LR354" s="223"/>
      <c r="LU354" s="229"/>
      <c r="LV354" s="229"/>
      <c r="LW354" s="229"/>
      <c r="LX354" s="229"/>
      <c r="LY354" s="229"/>
      <c r="LZ354" s="229"/>
      <c r="MA354" s="229"/>
      <c r="MB354" s="229"/>
      <c r="MC354" s="229"/>
      <c r="MD354" s="229"/>
      <c r="ME354" s="229"/>
      <c r="MF354" s="229"/>
      <c r="MG354" s="229"/>
      <c r="MH354" s="229"/>
      <c r="MI354" s="229"/>
      <c r="MJ354" s="229"/>
      <c r="MK354" s="229"/>
      <c r="ML354" s="229"/>
      <c r="MM354" s="229"/>
      <c r="MN354" s="229"/>
      <c r="MO354" s="229"/>
      <c r="MP354" s="229"/>
      <c r="MQ354" s="229"/>
      <c r="MR354" s="229"/>
      <c r="MS354" s="229"/>
      <c r="MT354" s="229"/>
      <c r="MU354" s="223"/>
      <c r="MV354" s="223"/>
      <c r="MW354" s="223"/>
      <c r="MX354" s="223"/>
      <c r="MY354" s="223"/>
      <c r="NB354" s="229"/>
      <c r="NC354" s="229"/>
      <c r="ND354" s="229"/>
      <c r="NE354" s="229"/>
      <c r="NF354" s="229"/>
      <c r="NG354" s="229"/>
      <c r="NH354" s="229"/>
      <c r="NI354" s="229"/>
      <c r="NJ354" s="229"/>
      <c r="NK354" s="229"/>
      <c r="NL354" s="229"/>
      <c r="NM354" s="229"/>
      <c r="NN354" s="229"/>
      <c r="NO354" s="229"/>
      <c r="NP354" s="229"/>
      <c r="NQ354" s="229"/>
      <c r="NR354" s="229"/>
      <c r="NS354" s="229"/>
      <c r="NT354" s="229"/>
      <c r="NU354" s="229"/>
      <c r="NV354" s="229"/>
      <c r="NW354" s="229"/>
      <c r="NX354" s="229"/>
      <c r="NY354" s="229"/>
      <c r="NZ354" s="229"/>
      <c r="OA354" s="229"/>
      <c r="OB354" s="223"/>
      <c r="OC354" s="223"/>
      <c r="OD354" s="223"/>
      <c r="OE354" s="223"/>
      <c r="OF354" s="223"/>
      <c r="OI354" s="229"/>
      <c r="OJ354" s="229"/>
      <c r="OK354" s="229"/>
      <c r="OL354" s="229"/>
      <c r="OM354" s="229"/>
      <c r="ON354" s="229"/>
      <c r="OO354" s="229"/>
      <c r="OP354" s="229"/>
      <c r="OQ354" s="229"/>
      <c r="OR354" s="229"/>
      <c r="OS354" s="229"/>
      <c r="OT354" s="229"/>
      <c r="OU354" s="229"/>
      <c r="OV354" s="229"/>
      <c r="OW354" s="229"/>
      <c r="OX354" s="229"/>
      <c r="OY354" s="229"/>
      <c r="OZ354" s="229"/>
      <c r="PA354" s="229"/>
      <c r="PB354" s="229"/>
      <c r="PC354" s="229"/>
      <c r="PD354" s="229"/>
      <c r="PE354" s="229"/>
      <c r="PF354" s="229"/>
      <c r="PG354" s="229"/>
      <c r="PH354" s="229"/>
      <c r="PI354" s="223"/>
      <c r="PJ354" s="223"/>
      <c r="PK354" s="223"/>
      <c r="PL354" s="223"/>
      <c r="PM354" s="223"/>
      <c r="PP354" s="229"/>
      <c r="PQ354" s="229"/>
      <c r="PR354" s="229"/>
      <c r="PS354" s="229"/>
      <c r="PT354" s="229"/>
      <c r="PU354" s="229"/>
      <c r="PV354" s="229"/>
      <c r="PW354" s="229"/>
      <c r="PX354" s="229"/>
      <c r="PY354" s="229"/>
      <c r="PZ354" s="229"/>
      <c r="QA354" s="229"/>
      <c r="QB354" s="229"/>
      <c r="QC354" s="229"/>
      <c r="QD354" s="229"/>
      <c r="QE354" s="229"/>
      <c r="QF354" s="229"/>
      <c r="QG354" s="229"/>
      <c r="QH354" s="229"/>
      <c r="QI354" s="229"/>
      <c r="QJ354" s="229"/>
      <c r="QK354" s="229"/>
      <c r="QL354" s="229"/>
      <c r="QM354" s="229"/>
      <c r="QN354" s="229"/>
      <c r="QO354" s="229"/>
      <c r="QP354" s="223"/>
      <c r="QQ354" s="223"/>
      <c r="QR354" s="223"/>
      <c r="QS354" s="223"/>
      <c r="QT354" s="223"/>
      <c r="QW354" s="229"/>
      <c r="QX354" s="229"/>
    </row>
    <row r="355" spans="1:466" s="720" customFormat="1" hidden="1" outlineLevel="1">
      <c r="A355" s="716">
        <f t="shared" si="1785"/>
        <v>12</v>
      </c>
      <c r="B355" s="717" t="s">
        <v>374</v>
      </c>
      <c r="C355" s="718"/>
      <c r="D355" s="718"/>
      <c r="E355" s="718"/>
      <c r="F355" s="718"/>
      <c r="G355" s="718"/>
      <c r="H355" s="718"/>
      <c r="I355" s="718"/>
      <c r="J355" s="718"/>
      <c r="K355" s="718"/>
      <c r="L355" s="718"/>
      <c r="M355" s="718"/>
      <c r="N355" s="718"/>
      <c r="O355" s="718"/>
      <c r="P355" s="718"/>
      <c r="Q355" s="718"/>
      <c r="R355" s="718"/>
      <c r="S355" s="718"/>
      <c r="T355" s="718"/>
      <c r="U355" s="718"/>
      <c r="V355" s="718"/>
      <c r="W355" s="718"/>
      <c r="X355" s="718"/>
      <c r="Y355" s="719"/>
      <c r="Z355" s="719"/>
      <c r="AA355" s="719"/>
      <c r="AB355" s="719"/>
      <c r="AC355" s="719"/>
      <c r="AD355" s="719"/>
      <c r="AE355" s="719"/>
      <c r="AF355" s="719"/>
      <c r="AG355" s="719"/>
      <c r="AH355" s="719"/>
      <c r="AI355" s="719"/>
      <c r="AJ355" s="718"/>
      <c r="AK355" s="718"/>
      <c r="AL355" s="718"/>
      <c r="AM355" s="718"/>
      <c r="AN355" s="718"/>
      <c r="AO355" s="718"/>
      <c r="AP355" s="718"/>
      <c r="AQ355" s="718"/>
      <c r="AR355" s="718"/>
      <c r="AS355" s="718"/>
      <c r="AT355" s="718"/>
      <c r="AU355" s="718"/>
      <c r="AV355" s="718"/>
      <c r="AW355" s="718"/>
      <c r="AX355" s="718"/>
      <c r="AY355" s="718"/>
      <c r="AZ355" s="718"/>
      <c r="BA355" s="718"/>
      <c r="BB355" s="718"/>
      <c r="BC355" s="718"/>
      <c r="BD355" s="718"/>
      <c r="BE355" s="718"/>
      <c r="BF355" s="718"/>
      <c r="BG355" s="718"/>
      <c r="BH355" s="718"/>
      <c r="BI355" s="718"/>
      <c r="BJ355" s="719"/>
      <c r="BK355" s="719"/>
      <c r="BL355" s="719"/>
      <c r="BM355" s="719"/>
      <c r="BN355" s="719"/>
      <c r="BO355" s="719"/>
      <c r="BP355" s="719"/>
      <c r="BQ355" s="718"/>
      <c r="BR355" s="718"/>
      <c r="BS355" s="718"/>
      <c r="BT355" s="718"/>
      <c r="BU355" s="718"/>
      <c r="BV355" s="718"/>
      <c r="BW355" s="718"/>
      <c r="BX355" s="718"/>
      <c r="BY355" s="718"/>
      <c r="BZ355" s="718"/>
      <c r="CA355" s="718"/>
      <c r="CB355" s="718"/>
      <c r="CC355" s="718"/>
      <c r="CD355" s="718"/>
      <c r="CE355" s="718"/>
      <c r="CF355" s="718"/>
      <c r="CG355" s="718"/>
      <c r="CH355" s="718"/>
      <c r="CI355" s="718"/>
      <c r="CJ355" s="718"/>
      <c r="CK355" s="718"/>
      <c r="CL355" s="718"/>
      <c r="CM355" s="718"/>
      <c r="CN355" s="718"/>
      <c r="CO355" s="718"/>
      <c r="CP355" s="718"/>
      <c r="CQ355" s="719"/>
      <c r="CR355" s="719"/>
      <c r="CS355" s="719"/>
      <c r="CT355" s="719"/>
      <c r="CU355" s="719"/>
      <c r="CV355" s="719"/>
      <c r="CW355" s="719"/>
      <c r="CX355" s="718"/>
      <c r="CY355" s="718"/>
      <c r="CZ355" s="718"/>
      <c r="DA355" s="718"/>
      <c r="DB355" s="718"/>
      <c r="DC355" s="718"/>
      <c r="DD355" s="718"/>
      <c r="DE355" s="718"/>
      <c r="DF355" s="718"/>
      <c r="DG355" s="718"/>
      <c r="DH355" s="718"/>
      <c r="DI355" s="718"/>
      <c r="DJ355" s="718"/>
      <c r="DK355" s="718"/>
      <c r="DL355" s="718"/>
      <c r="DM355" s="718"/>
      <c r="DN355" s="718"/>
      <c r="DO355" s="718"/>
      <c r="DP355" s="718"/>
      <c r="DQ355" s="718"/>
      <c r="DR355" s="718"/>
      <c r="DS355" s="718"/>
      <c r="DT355" s="718"/>
      <c r="DU355" s="718"/>
      <c r="DV355" s="718"/>
      <c r="DW355" s="718"/>
      <c r="DX355" s="719"/>
      <c r="DY355" s="719"/>
      <c r="DZ355" s="719"/>
      <c r="EA355" s="719"/>
      <c r="EB355" s="719"/>
      <c r="EC355" s="719"/>
      <c r="ED355" s="719"/>
      <c r="EE355" s="718"/>
      <c r="EF355" s="718"/>
      <c r="EG355" s="718"/>
      <c r="EH355" s="718"/>
      <c r="EI355" s="718"/>
      <c r="EJ355" s="718"/>
      <c r="EK355" s="718"/>
      <c r="EL355" s="718"/>
      <c r="EM355" s="718"/>
      <c r="EN355" s="718"/>
      <c r="EO355" s="718"/>
      <c r="EP355" s="718"/>
      <c r="EQ355" s="718"/>
      <c r="ER355" s="718"/>
      <c r="ES355" s="718"/>
      <c r="ET355" s="718"/>
      <c r="EU355" s="718"/>
      <c r="EV355" s="718"/>
      <c r="EW355" s="718"/>
      <c r="EX355" s="718"/>
      <c r="EY355" s="718"/>
      <c r="EZ355" s="718"/>
      <c r="FA355" s="718"/>
      <c r="FB355" s="718"/>
      <c r="FC355" s="718"/>
      <c r="FD355" s="718"/>
      <c r="FE355" s="719"/>
      <c r="FF355" s="719"/>
      <c r="FG355" s="719"/>
      <c r="FH355" s="719"/>
      <c r="FI355" s="719"/>
      <c r="FJ355" s="719"/>
      <c r="FK355" s="719"/>
      <c r="FL355" s="718"/>
      <c r="FM355" s="718"/>
      <c r="FN355" s="718"/>
      <c r="FO355" s="718"/>
      <c r="FP355" s="718"/>
      <c r="FQ355" s="718"/>
      <c r="FR355" s="718"/>
      <c r="FS355" s="718"/>
      <c r="FT355" s="718"/>
      <c r="FU355" s="718"/>
      <c r="FV355" s="718"/>
      <c r="FW355" s="718"/>
      <c r="FX355" s="718"/>
      <c r="FY355" s="718"/>
      <c r="FZ355" s="718"/>
      <c r="GA355" s="718"/>
      <c r="GB355" s="718"/>
      <c r="GC355" s="718"/>
      <c r="GD355" s="718"/>
      <c r="GE355" s="718"/>
      <c r="GF355" s="718"/>
      <c r="GG355" s="718"/>
      <c r="GH355" s="718"/>
      <c r="GI355" s="718"/>
      <c r="GJ355" s="718"/>
      <c r="GK355" s="718"/>
      <c r="GL355" s="719"/>
      <c r="GM355" s="719"/>
      <c r="GN355" s="719"/>
      <c r="GO355" s="719"/>
      <c r="GP355" s="719"/>
      <c r="GQ355" s="719"/>
      <c r="GR355" s="719"/>
      <c r="GS355" s="718"/>
      <c r="GT355" s="718"/>
      <c r="GU355" s="718"/>
      <c r="GV355" s="718"/>
      <c r="GW355" s="718"/>
      <c r="GX355" s="718"/>
      <c r="GY355" s="718"/>
      <c r="GZ355" s="718"/>
      <c r="HA355" s="718"/>
      <c r="HB355" s="718"/>
      <c r="HC355" s="718"/>
      <c r="HD355" s="718"/>
      <c r="HE355" s="718"/>
      <c r="HF355" s="718"/>
      <c r="HG355" s="718"/>
      <c r="HH355" s="718"/>
      <c r="HI355" s="718"/>
      <c r="HJ355" s="718"/>
      <c r="HK355" s="718"/>
      <c r="HL355" s="718"/>
      <c r="HM355" s="718"/>
      <c r="HN355" s="718"/>
      <c r="HO355" s="718"/>
      <c r="HP355" s="718"/>
      <c r="HQ355" s="718"/>
      <c r="HR355" s="718"/>
      <c r="HS355" s="719"/>
      <c r="HT355" s="719"/>
      <c r="HU355" s="719"/>
      <c r="HV355" s="719"/>
      <c r="HW355" s="719"/>
      <c r="HZ355" s="717"/>
      <c r="IA355" s="717"/>
      <c r="IB355" s="717"/>
      <c r="IC355" s="717"/>
      <c r="ID355" s="717"/>
      <c r="IE355" s="717"/>
      <c r="IF355" s="717"/>
      <c r="IG355" s="717"/>
      <c r="IH355" s="717"/>
      <c r="II355" s="721"/>
      <c r="IJ355" s="717"/>
      <c r="IK355" s="717"/>
      <c r="IL355" s="717"/>
      <c r="IM355" s="717"/>
      <c r="IN355" s="717"/>
      <c r="IO355" s="717"/>
      <c r="IP355" s="717"/>
      <c r="IQ355" s="717"/>
      <c r="IR355" s="717"/>
      <c r="IS355" s="717"/>
      <c r="IT355" s="717"/>
      <c r="IU355" s="717"/>
      <c r="IV355" s="717"/>
      <c r="IW355" s="717"/>
      <c r="IX355" s="717"/>
      <c r="IY355" s="717"/>
      <c r="IZ355" s="722"/>
      <c r="JA355" s="722"/>
      <c r="JB355" s="722"/>
      <c r="JC355" s="722"/>
      <c r="JD355" s="723">
        <f ca="1">DATEDIF(JD353,TODAY(),"m")+1</f>
        <v>9</v>
      </c>
      <c r="JG355" s="718"/>
      <c r="JH355" s="718"/>
      <c r="JI355" s="718"/>
      <c r="JJ355" s="229"/>
      <c r="JK355" s="229"/>
      <c r="JL355" s="229"/>
      <c r="JM355" s="229"/>
      <c r="JN355" s="229"/>
      <c r="JO355" s="229"/>
      <c r="JP355" s="229"/>
      <c r="JQ355" s="229"/>
      <c r="JR355" s="229"/>
      <c r="JS355" s="229"/>
      <c r="JT355" s="229"/>
      <c r="JU355" s="229"/>
      <c r="JV355" s="229"/>
      <c r="JW355" s="229"/>
      <c r="JX355" s="229"/>
      <c r="JY355" s="229"/>
      <c r="JZ355" s="229"/>
      <c r="KA355" s="229"/>
      <c r="KB355" s="229"/>
      <c r="KC355" s="229"/>
      <c r="KD355" s="229"/>
      <c r="KE355" s="229"/>
      <c r="KF355" s="229"/>
      <c r="KG355" s="223"/>
      <c r="KH355" s="223"/>
      <c r="KI355" s="223"/>
      <c r="KJ355" s="223"/>
      <c r="KK355" s="223"/>
      <c r="KL355" s="234"/>
      <c r="KM355" s="250"/>
      <c r="KN355" s="229"/>
      <c r="KO355" s="229"/>
      <c r="KP355" s="229"/>
      <c r="KQ355" s="229"/>
      <c r="KR355" s="229"/>
      <c r="KS355" s="229"/>
      <c r="KT355" s="229"/>
      <c r="KU355" s="229"/>
      <c r="KV355" s="229"/>
      <c r="KW355" s="229"/>
      <c r="KX355" s="229"/>
      <c r="KY355" s="229"/>
      <c r="KZ355" s="229"/>
      <c r="LA355" s="229"/>
      <c r="LB355" s="229"/>
      <c r="LC355" s="229"/>
      <c r="LD355" s="229"/>
      <c r="LE355" s="229"/>
      <c r="LF355" s="229"/>
      <c r="LG355" s="229"/>
      <c r="LH355" s="229"/>
      <c r="LI355" s="229"/>
      <c r="LJ355" s="229"/>
      <c r="LK355" s="229"/>
      <c r="LL355" s="229"/>
      <c r="LM355" s="229"/>
      <c r="LN355" s="223"/>
      <c r="LO355" s="223"/>
      <c r="LP355" s="223"/>
      <c r="LQ355" s="223"/>
      <c r="LR355" s="223"/>
      <c r="LS355" s="250"/>
      <c r="LT355" s="250"/>
      <c r="LU355" s="229"/>
      <c r="LV355" s="229"/>
      <c r="LW355" s="229"/>
      <c r="LX355" s="229"/>
      <c r="LY355" s="229"/>
      <c r="LZ355" s="229"/>
      <c r="MA355" s="229"/>
      <c r="MB355" s="229"/>
      <c r="MC355" s="229"/>
      <c r="MD355" s="229"/>
      <c r="ME355" s="229"/>
      <c r="MF355" s="229"/>
      <c r="MG355" s="229"/>
      <c r="MH355" s="229"/>
      <c r="MI355" s="229"/>
      <c r="MJ355" s="229"/>
      <c r="MK355" s="229"/>
      <c r="ML355" s="229"/>
      <c r="MM355" s="229"/>
      <c r="MN355" s="229"/>
      <c r="MO355" s="229"/>
      <c r="MP355" s="229"/>
      <c r="MQ355" s="229"/>
      <c r="MR355" s="229"/>
      <c r="MS355" s="229"/>
      <c r="MT355" s="229"/>
      <c r="MU355" s="223"/>
      <c r="MV355" s="223"/>
      <c r="MW355" s="223"/>
      <c r="MX355" s="223"/>
      <c r="MY355" s="223"/>
      <c r="MZ355" s="250"/>
      <c r="NA355" s="250"/>
      <c r="NB355" s="229"/>
      <c r="NC355" s="229"/>
      <c r="ND355" s="229"/>
      <c r="NE355" s="229"/>
      <c r="NF355" s="229"/>
      <c r="NG355" s="229"/>
      <c r="NH355" s="229"/>
      <c r="NI355" s="229"/>
      <c r="NJ355" s="229"/>
      <c r="NK355" s="229"/>
      <c r="NL355" s="229"/>
      <c r="NM355" s="229"/>
      <c r="NN355" s="229"/>
      <c r="NO355" s="229"/>
      <c r="NP355" s="229"/>
      <c r="NQ355" s="229"/>
      <c r="NR355" s="229"/>
      <c r="NS355" s="229"/>
      <c r="NT355" s="229"/>
      <c r="NU355" s="229"/>
      <c r="NV355" s="229"/>
      <c r="NW355" s="229"/>
      <c r="NX355" s="229"/>
      <c r="NY355" s="229"/>
      <c r="NZ355" s="229"/>
      <c r="OA355" s="229"/>
      <c r="OB355" s="223"/>
      <c r="OC355" s="223"/>
      <c r="OD355" s="223"/>
      <c r="OE355" s="223"/>
      <c r="OF355" s="223"/>
      <c r="OG355" s="250"/>
      <c r="OH355" s="250"/>
      <c r="OI355" s="229"/>
      <c r="OJ355" s="229"/>
      <c r="OK355" s="229"/>
      <c r="OL355" s="229"/>
      <c r="OM355" s="229"/>
      <c r="ON355" s="229"/>
      <c r="OO355" s="229"/>
      <c r="OP355" s="229"/>
      <c r="OQ355" s="229"/>
      <c r="OR355" s="229"/>
      <c r="OS355" s="229"/>
      <c r="OT355" s="229"/>
      <c r="OU355" s="229"/>
      <c r="OV355" s="229"/>
      <c r="OW355" s="229"/>
      <c r="OX355" s="229"/>
      <c r="OY355" s="229"/>
      <c r="OZ355" s="229"/>
      <c r="PA355" s="229"/>
      <c r="PB355" s="229"/>
      <c r="PC355" s="229"/>
      <c r="PD355" s="229"/>
      <c r="PE355" s="229"/>
      <c r="PF355" s="229"/>
      <c r="PG355" s="229"/>
      <c r="PH355" s="229"/>
      <c r="PI355" s="223"/>
      <c r="PJ355" s="223"/>
      <c r="PK355" s="223"/>
      <c r="PL355" s="223"/>
      <c r="PM355" s="223"/>
      <c r="PN355" s="250"/>
      <c r="PO355" s="250"/>
      <c r="PP355" s="229"/>
      <c r="PQ355" s="229"/>
      <c r="PR355" s="229"/>
      <c r="PS355" s="229"/>
      <c r="PT355" s="229"/>
      <c r="PU355" s="229"/>
      <c r="PV355" s="229"/>
      <c r="PW355" s="229"/>
      <c r="PX355" s="229"/>
      <c r="PY355" s="229"/>
      <c r="PZ355" s="229"/>
      <c r="QA355" s="229"/>
      <c r="QB355" s="229"/>
      <c r="QC355" s="229"/>
      <c r="QD355" s="229"/>
      <c r="QE355" s="229"/>
      <c r="QF355" s="229"/>
      <c r="QG355" s="229"/>
      <c r="QH355" s="229"/>
      <c r="QI355" s="229"/>
      <c r="QJ355" s="229"/>
      <c r="QK355" s="229"/>
      <c r="QL355" s="229"/>
      <c r="QM355" s="229"/>
      <c r="QN355" s="229"/>
      <c r="QO355" s="229"/>
      <c r="QP355" s="223"/>
      <c r="QQ355" s="223"/>
      <c r="QR355" s="223"/>
      <c r="QS355" s="223"/>
      <c r="QT355" s="223"/>
      <c r="QU355" s="250"/>
      <c r="QV355" s="250"/>
      <c r="QW355" s="229"/>
      <c r="QX355" s="229"/>
    </row>
    <row r="356" spans="1:466" s="250" customFormat="1" hidden="1" outlineLevel="1">
      <c r="A356" s="603">
        <f t="shared" si="1785"/>
        <v>13</v>
      </c>
      <c r="B356" s="448" t="s">
        <v>375</v>
      </c>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3"/>
      <c r="Z356" s="223"/>
      <c r="AA356" s="223"/>
      <c r="AB356" s="223"/>
      <c r="AC356" s="223"/>
      <c r="AD356" s="223"/>
      <c r="AE356" s="223"/>
      <c r="AF356" s="223"/>
      <c r="AG356" s="223"/>
      <c r="AH356" s="223"/>
      <c r="AI356" s="223"/>
      <c r="AJ356" s="229"/>
      <c r="AK356" s="229"/>
      <c r="AL356" s="229"/>
      <c r="AM356" s="229"/>
      <c r="AN356" s="229"/>
      <c r="AO356" s="229"/>
      <c r="AP356" s="229"/>
      <c r="AQ356" s="229"/>
      <c r="AR356" s="229"/>
      <c r="AS356" s="229"/>
      <c r="AT356" s="229"/>
      <c r="AU356" s="229"/>
      <c r="AV356" s="229"/>
      <c r="AW356" s="229"/>
      <c r="AX356" s="229"/>
      <c r="AY356" s="229"/>
      <c r="AZ356" s="229"/>
      <c r="BA356" s="229"/>
      <c r="BB356" s="229"/>
      <c r="BC356" s="229"/>
      <c r="BD356" s="229"/>
      <c r="BE356" s="229"/>
      <c r="BF356" s="229"/>
      <c r="BG356" s="229"/>
      <c r="BH356" s="229"/>
      <c r="BI356" s="229"/>
      <c r="BJ356" s="223"/>
      <c r="BK356" s="223"/>
      <c r="BL356" s="223"/>
      <c r="BM356" s="223"/>
      <c r="BN356" s="223"/>
      <c r="BO356" s="223"/>
      <c r="BP356" s="223"/>
      <c r="BQ356" s="229"/>
      <c r="BR356" s="229"/>
      <c r="BS356" s="229"/>
      <c r="BT356" s="229"/>
      <c r="BU356" s="229"/>
      <c r="BV356" s="229"/>
      <c r="BW356" s="229"/>
      <c r="BX356" s="229"/>
      <c r="BY356" s="229"/>
      <c r="BZ356" s="229"/>
      <c r="CA356" s="229"/>
      <c r="CB356" s="229"/>
      <c r="CC356" s="229"/>
      <c r="CD356" s="229"/>
      <c r="CE356" s="229"/>
      <c r="CF356" s="229"/>
      <c r="CG356" s="229"/>
      <c r="CH356" s="229"/>
      <c r="CI356" s="229"/>
      <c r="CJ356" s="229"/>
      <c r="CK356" s="229"/>
      <c r="CL356" s="229"/>
      <c r="CM356" s="229"/>
      <c r="CN356" s="229"/>
      <c r="CO356" s="229"/>
      <c r="CP356" s="229"/>
      <c r="CQ356" s="223"/>
      <c r="CR356" s="223"/>
      <c r="CS356" s="223"/>
      <c r="CT356" s="223"/>
      <c r="CU356" s="223"/>
      <c r="CV356" s="223"/>
      <c r="CW356" s="223"/>
      <c r="CX356" s="229"/>
      <c r="CY356" s="229"/>
      <c r="CZ356" s="229"/>
      <c r="DA356" s="229"/>
      <c r="DB356" s="229"/>
      <c r="DC356" s="229"/>
      <c r="DD356" s="229"/>
      <c r="DE356" s="229"/>
      <c r="DF356" s="229"/>
      <c r="DG356" s="229"/>
      <c r="DH356" s="229"/>
      <c r="DI356" s="229"/>
      <c r="DJ356" s="229"/>
      <c r="DK356" s="229"/>
      <c r="DL356" s="229"/>
      <c r="DM356" s="229"/>
      <c r="DN356" s="229"/>
      <c r="DO356" s="229"/>
      <c r="DP356" s="229"/>
      <c r="DQ356" s="229"/>
      <c r="DR356" s="229"/>
      <c r="DS356" s="229"/>
      <c r="DT356" s="229"/>
      <c r="DU356" s="229"/>
      <c r="DV356" s="229"/>
      <c r="DW356" s="229"/>
      <c r="DX356" s="223"/>
      <c r="DY356" s="223"/>
      <c r="DZ356" s="223"/>
      <c r="EA356" s="223"/>
      <c r="EB356" s="223"/>
      <c r="EC356" s="223"/>
      <c r="ED356" s="223"/>
      <c r="EE356" s="229"/>
      <c r="EF356" s="229"/>
      <c r="EG356" s="229"/>
      <c r="EH356" s="229"/>
      <c r="EI356" s="229"/>
      <c r="EJ356" s="229"/>
      <c r="EK356" s="229"/>
      <c r="EL356" s="229"/>
      <c r="EM356" s="229"/>
      <c r="EN356" s="229"/>
      <c r="EO356" s="229"/>
      <c r="EP356" s="229"/>
      <c r="EQ356" s="229"/>
      <c r="ER356" s="229"/>
      <c r="ES356" s="229"/>
      <c r="ET356" s="229"/>
      <c r="EU356" s="229"/>
      <c r="EV356" s="229"/>
      <c r="EW356" s="229"/>
      <c r="EX356" s="229"/>
      <c r="EY356" s="229"/>
      <c r="EZ356" s="229"/>
      <c r="FA356" s="229"/>
      <c r="FB356" s="229"/>
      <c r="FC356" s="229"/>
      <c r="FD356" s="229"/>
      <c r="FE356" s="223"/>
      <c r="FF356" s="223"/>
      <c r="FG356" s="223"/>
      <c r="FH356" s="223"/>
      <c r="FI356" s="223"/>
      <c r="FJ356" s="223"/>
      <c r="FK356" s="223"/>
      <c r="FL356" s="229"/>
      <c r="FM356" s="229"/>
      <c r="FN356" s="229"/>
      <c r="FO356" s="229"/>
      <c r="FP356" s="229"/>
      <c r="FQ356" s="229"/>
      <c r="FR356" s="229"/>
      <c r="FS356" s="229"/>
      <c r="FT356" s="229"/>
      <c r="FU356" s="229"/>
      <c r="FV356" s="229"/>
      <c r="FW356" s="229"/>
      <c r="FX356" s="229"/>
      <c r="FY356" s="229"/>
      <c r="FZ356" s="229"/>
      <c r="GA356" s="229"/>
      <c r="GB356" s="229"/>
      <c r="GC356" s="229"/>
      <c r="GD356" s="229"/>
      <c r="GE356" s="229"/>
      <c r="GF356" s="229"/>
      <c r="GG356" s="229"/>
      <c r="GH356" s="229"/>
      <c r="GI356" s="229"/>
      <c r="GJ356" s="229"/>
      <c r="GK356" s="229"/>
      <c r="GL356" s="223"/>
      <c r="GM356" s="223"/>
      <c r="GN356" s="223"/>
      <c r="GO356" s="223"/>
      <c r="GP356" s="223"/>
      <c r="GQ356" s="223"/>
      <c r="GR356" s="223"/>
      <c r="GS356" s="229"/>
      <c r="GT356" s="229"/>
      <c r="GU356" s="229"/>
      <c r="GV356" s="229"/>
      <c r="GW356" s="229"/>
      <c r="GX356" s="229"/>
      <c r="GY356" s="229"/>
      <c r="GZ356" s="229"/>
      <c r="HA356" s="229"/>
      <c r="HB356" s="229"/>
      <c r="HC356" s="229"/>
      <c r="HD356" s="229"/>
      <c r="HE356" s="229"/>
      <c r="HF356" s="229"/>
      <c r="HG356" s="229"/>
      <c r="HH356" s="229"/>
      <c r="HI356" s="229"/>
      <c r="HJ356" s="229"/>
      <c r="HK356" s="229"/>
      <c r="HL356" s="229"/>
      <c r="HM356" s="229"/>
      <c r="HN356" s="229"/>
      <c r="HO356" s="229"/>
      <c r="HP356" s="229"/>
      <c r="HQ356" s="229"/>
      <c r="HR356" s="229"/>
      <c r="HS356" s="223"/>
      <c r="HT356" s="223"/>
      <c r="HU356" s="223"/>
      <c r="HV356" s="223"/>
      <c r="HW356" s="223"/>
      <c r="HZ356" s="448"/>
      <c r="IA356" s="448"/>
      <c r="IB356" s="448"/>
      <c r="IC356" s="448"/>
      <c r="ID356" s="448"/>
      <c r="IE356" s="448"/>
      <c r="IF356" s="448"/>
      <c r="IG356" s="448"/>
      <c r="IH356" s="448"/>
      <c r="II356" s="673"/>
      <c r="IJ356" s="448"/>
      <c r="IK356" s="448"/>
      <c r="IL356" s="448"/>
      <c r="IM356" s="448"/>
      <c r="IN356" s="448"/>
      <c r="IO356" s="448"/>
      <c r="IP356" s="448"/>
      <c r="IQ356" s="448"/>
      <c r="IR356" s="448"/>
      <c r="IS356" s="448"/>
      <c r="IT356" s="448"/>
      <c r="IU356" s="448"/>
      <c r="IV356" s="448"/>
      <c r="IW356" s="448"/>
      <c r="IX356" s="448"/>
      <c r="IY356" s="448"/>
      <c r="IZ356" s="674"/>
      <c r="JA356" s="674"/>
      <c r="JB356" s="674"/>
      <c r="JC356" s="674"/>
      <c r="JD356" s="678">
        <v>5.0000000000000001E-3</v>
      </c>
      <c r="JG356" s="229"/>
      <c r="JH356" s="229"/>
      <c r="JI356" s="229"/>
      <c r="JJ356" s="229"/>
      <c r="JK356" s="229"/>
      <c r="JL356" s="229"/>
      <c r="JM356" s="229"/>
      <c r="JN356" s="229"/>
      <c r="JO356" s="229"/>
      <c r="JP356" s="229"/>
      <c r="JQ356" s="229"/>
      <c r="JR356" s="229"/>
      <c r="JS356" s="229"/>
      <c r="JT356" s="229"/>
      <c r="JU356" s="229"/>
      <c r="JV356" s="229"/>
      <c r="JW356" s="229"/>
      <c r="JX356" s="229"/>
      <c r="JY356" s="229"/>
      <c r="JZ356" s="229"/>
      <c r="KA356" s="229"/>
      <c r="KB356" s="229"/>
      <c r="KC356" s="229"/>
      <c r="KD356" s="229"/>
      <c r="KE356" s="229"/>
      <c r="KF356" s="229"/>
      <c r="KG356" s="223"/>
      <c r="KH356" s="223"/>
      <c r="KI356" s="223"/>
      <c r="KJ356" s="223"/>
      <c r="KK356" s="223"/>
      <c r="KL356" s="234"/>
      <c r="KN356" s="229"/>
      <c r="KO356" s="229"/>
      <c r="KP356" s="229"/>
      <c r="KQ356" s="229"/>
      <c r="KR356" s="229"/>
      <c r="KS356" s="229"/>
      <c r="KT356" s="229"/>
      <c r="KU356" s="229"/>
      <c r="KV356" s="229"/>
      <c r="KW356" s="229"/>
      <c r="KX356" s="229"/>
      <c r="KY356" s="229"/>
      <c r="KZ356" s="229"/>
      <c r="LA356" s="229"/>
      <c r="LB356" s="229"/>
      <c r="LC356" s="229"/>
      <c r="LD356" s="229"/>
      <c r="LE356" s="229"/>
      <c r="LF356" s="229"/>
      <c r="LG356" s="229"/>
      <c r="LH356" s="229"/>
      <c r="LI356" s="229"/>
      <c r="LJ356" s="229"/>
      <c r="LK356" s="229"/>
      <c r="LL356" s="229"/>
      <c r="LM356" s="229"/>
      <c r="LN356" s="223"/>
      <c r="LO356" s="223"/>
      <c r="LP356" s="223"/>
      <c r="LQ356" s="223"/>
      <c r="LR356" s="223"/>
      <c r="LU356" s="229"/>
      <c r="LV356" s="229"/>
      <c r="LW356" s="229"/>
      <c r="LX356" s="229"/>
      <c r="LY356" s="229"/>
      <c r="LZ356" s="229"/>
      <c r="MA356" s="229"/>
      <c r="MB356" s="229"/>
      <c r="MC356" s="229"/>
      <c r="MD356" s="229"/>
      <c r="ME356" s="229"/>
      <c r="MF356" s="229"/>
      <c r="MG356" s="229"/>
      <c r="MH356" s="229"/>
      <c r="MI356" s="229"/>
      <c r="MJ356" s="229"/>
      <c r="MK356" s="229"/>
      <c r="ML356" s="229"/>
      <c r="MM356" s="229"/>
      <c r="MN356" s="229"/>
      <c r="MO356" s="229"/>
      <c r="MP356" s="229"/>
      <c r="MQ356" s="229"/>
      <c r="MR356" s="229"/>
      <c r="MS356" s="229"/>
      <c r="MT356" s="229"/>
      <c r="MU356" s="223"/>
      <c r="MV356" s="223"/>
      <c r="MW356" s="223"/>
      <c r="MX356" s="223"/>
      <c r="MY356" s="223"/>
      <c r="NB356" s="229"/>
      <c r="NC356" s="229"/>
      <c r="ND356" s="229"/>
      <c r="NE356" s="229"/>
      <c r="NF356" s="229"/>
      <c r="NG356" s="229"/>
      <c r="NH356" s="229"/>
      <c r="NI356" s="229"/>
      <c r="NJ356" s="229"/>
      <c r="NK356" s="229"/>
      <c r="NL356" s="229"/>
      <c r="NM356" s="229"/>
      <c r="NN356" s="229"/>
      <c r="NO356" s="229"/>
      <c r="NP356" s="229"/>
      <c r="NQ356" s="229"/>
      <c r="NR356" s="229"/>
      <c r="NS356" s="229"/>
      <c r="NT356" s="229"/>
      <c r="NU356" s="229"/>
      <c r="NV356" s="229"/>
      <c r="NW356" s="229"/>
      <c r="NX356" s="229"/>
      <c r="NY356" s="229"/>
      <c r="NZ356" s="229"/>
      <c r="OA356" s="229"/>
      <c r="OB356" s="223"/>
      <c r="OC356" s="223"/>
      <c r="OD356" s="223"/>
      <c r="OE356" s="223"/>
      <c r="OF356" s="223"/>
      <c r="OI356" s="229"/>
      <c r="OJ356" s="229"/>
      <c r="OK356" s="229"/>
      <c r="OL356" s="229"/>
      <c r="OM356" s="229"/>
      <c r="ON356" s="229"/>
      <c r="OO356" s="229"/>
      <c r="OP356" s="229"/>
      <c r="OQ356" s="229"/>
      <c r="OR356" s="229"/>
      <c r="OS356" s="229"/>
      <c r="OT356" s="229"/>
      <c r="OU356" s="229"/>
      <c r="OV356" s="229"/>
      <c r="OW356" s="229"/>
      <c r="OX356" s="229"/>
      <c r="OY356" s="229"/>
      <c r="OZ356" s="229"/>
      <c r="PA356" s="229"/>
      <c r="PB356" s="229"/>
      <c r="PC356" s="229"/>
      <c r="PD356" s="229"/>
      <c r="PE356" s="229"/>
      <c r="PF356" s="229"/>
      <c r="PG356" s="229"/>
      <c r="PH356" s="229"/>
      <c r="PI356" s="223"/>
      <c r="PJ356" s="223"/>
      <c r="PK356" s="223"/>
      <c r="PL356" s="223"/>
      <c r="PM356" s="223"/>
      <c r="PP356" s="229"/>
      <c r="PQ356" s="229"/>
      <c r="PR356" s="229"/>
      <c r="PS356" s="229"/>
      <c r="PT356" s="229"/>
      <c r="PU356" s="229"/>
      <c r="PV356" s="229"/>
      <c r="PW356" s="229"/>
      <c r="PX356" s="229"/>
      <c r="PY356" s="229"/>
      <c r="PZ356" s="229"/>
      <c r="QA356" s="229"/>
      <c r="QB356" s="229"/>
      <c r="QC356" s="229"/>
      <c r="QD356" s="229"/>
      <c r="QE356" s="229"/>
      <c r="QF356" s="229"/>
      <c r="QG356" s="229"/>
      <c r="QH356" s="229"/>
      <c r="QI356" s="229"/>
      <c r="QJ356" s="229"/>
      <c r="QK356" s="229"/>
      <c r="QL356" s="229"/>
      <c r="QM356" s="229"/>
      <c r="QN356" s="229"/>
      <c r="QO356" s="229"/>
      <c r="QP356" s="223"/>
      <c r="QQ356" s="223"/>
      <c r="QR356" s="223"/>
      <c r="QS356" s="223"/>
      <c r="QT356" s="223"/>
      <c r="QW356" s="229"/>
      <c r="QX356" s="229"/>
    </row>
    <row r="357" spans="1:466" s="250" customFormat="1" hidden="1" outlineLevel="1">
      <c r="A357" s="603"/>
      <c r="B357" s="448" t="s">
        <v>376</v>
      </c>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3"/>
      <c r="Z357" s="223"/>
      <c r="AA357" s="223"/>
      <c r="AB357" s="223"/>
      <c r="AC357" s="223"/>
      <c r="AD357" s="223"/>
      <c r="AE357" s="223"/>
      <c r="AF357" s="223"/>
      <c r="AG357" s="223"/>
      <c r="AH357" s="223"/>
      <c r="AI357" s="223"/>
      <c r="AJ357" s="229"/>
      <c r="AK357" s="229"/>
      <c r="AL357" s="229"/>
      <c r="AM357" s="229"/>
      <c r="AN357" s="229"/>
      <c r="AO357" s="229"/>
      <c r="AP357" s="229"/>
      <c r="AQ357" s="229"/>
      <c r="AR357" s="229"/>
      <c r="AS357" s="229"/>
      <c r="AT357" s="229"/>
      <c r="AU357" s="229"/>
      <c r="AV357" s="229"/>
      <c r="AW357" s="229"/>
      <c r="AX357" s="229"/>
      <c r="AY357" s="229"/>
      <c r="AZ357" s="229"/>
      <c r="BA357" s="229"/>
      <c r="BB357" s="229"/>
      <c r="BC357" s="229"/>
      <c r="BD357" s="229"/>
      <c r="BE357" s="229"/>
      <c r="BF357" s="229"/>
      <c r="BG357" s="229"/>
      <c r="BH357" s="229"/>
      <c r="BI357" s="229"/>
      <c r="BJ357" s="223"/>
      <c r="BK357" s="223"/>
      <c r="BL357" s="223"/>
      <c r="BM357" s="223"/>
      <c r="BN357" s="223"/>
      <c r="BO357" s="223"/>
      <c r="BP357" s="223"/>
      <c r="BQ357" s="229"/>
      <c r="BR357" s="229"/>
      <c r="BS357" s="229"/>
      <c r="BT357" s="229"/>
      <c r="BU357" s="229"/>
      <c r="BV357" s="229"/>
      <c r="BW357" s="229"/>
      <c r="BX357" s="229"/>
      <c r="BY357" s="229"/>
      <c r="BZ357" s="229"/>
      <c r="CA357" s="229"/>
      <c r="CB357" s="229"/>
      <c r="CC357" s="229"/>
      <c r="CD357" s="229"/>
      <c r="CE357" s="229"/>
      <c r="CF357" s="229"/>
      <c r="CG357" s="229"/>
      <c r="CH357" s="229"/>
      <c r="CI357" s="229"/>
      <c r="CJ357" s="229"/>
      <c r="CK357" s="229"/>
      <c r="CL357" s="229"/>
      <c r="CM357" s="229"/>
      <c r="CN357" s="229"/>
      <c r="CO357" s="229"/>
      <c r="CP357" s="229"/>
      <c r="CQ357" s="223"/>
      <c r="CR357" s="223"/>
      <c r="CS357" s="223"/>
      <c r="CT357" s="223"/>
      <c r="CU357" s="223"/>
      <c r="CV357" s="223"/>
      <c r="CW357" s="223"/>
      <c r="CX357" s="229"/>
      <c r="CY357" s="229"/>
      <c r="CZ357" s="229"/>
      <c r="DA357" s="229"/>
      <c r="DB357" s="229"/>
      <c r="DC357" s="229"/>
      <c r="DD357" s="229"/>
      <c r="DE357" s="229"/>
      <c r="DF357" s="229"/>
      <c r="DG357" s="229"/>
      <c r="DH357" s="229"/>
      <c r="DI357" s="229"/>
      <c r="DJ357" s="229"/>
      <c r="DK357" s="229"/>
      <c r="DL357" s="229"/>
      <c r="DM357" s="229"/>
      <c r="DN357" s="229"/>
      <c r="DO357" s="229"/>
      <c r="DP357" s="229"/>
      <c r="DQ357" s="229"/>
      <c r="DR357" s="229"/>
      <c r="DS357" s="229"/>
      <c r="DT357" s="229"/>
      <c r="DU357" s="229"/>
      <c r="DV357" s="229"/>
      <c r="DW357" s="229"/>
      <c r="DX357" s="223"/>
      <c r="DY357" s="223"/>
      <c r="DZ357" s="223"/>
      <c r="EA357" s="223"/>
      <c r="EB357" s="223"/>
      <c r="EC357" s="223"/>
      <c r="ED357" s="223"/>
      <c r="EE357" s="229"/>
      <c r="EF357" s="229"/>
      <c r="EG357" s="229"/>
      <c r="EH357" s="229"/>
      <c r="EI357" s="229"/>
      <c r="EJ357" s="229"/>
      <c r="EK357" s="229"/>
      <c r="EL357" s="229"/>
      <c r="EM357" s="229"/>
      <c r="EN357" s="229"/>
      <c r="EO357" s="229"/>
      <c r="EP357" s="229"/>
      <c r="EQ357" s="229"/>
      <c r="ER357" s="229"/>
      <c r="ES357" s="229"/>
      <c r="ET357" s="229"/>
      <c r="EU357" s="229"/>
      <c r="EV357" s="229"/>
      <c r="EW357" s="229"/>
      <c r="EX357" s="229"/>
      <c r="EY357" s="229"/>
      <c r="EZ357" s="229"/>
      <c r="FA357" s="229"/>
      <c r="FB357" s="229"/>
      <c r="FC357" s="229"/>
      <c r="FD357" s="229"/>
      <c r="FE357" s="223"/>
      <c r="FF357" s="223"/>
      <c r="FG357" s="223"/>
      <c r="FH357" s="223"/>
      <c r="FI357" s="223"/>
      <c r="FJ357" s="223"/>
      <c r="FK357" s="223"/>
      <c r="FL357" s="229"/>
      <c r="FM357" s="229"/>
      <c r="FN357" s="229"/>
      <c r="FO357" s="229"/>
      <c r="FP357" s="229"/>
      <c r="FQ357" s="229"/>
      <c r="FR357" s="229"/>
      <c r="FS357" s="229"/>
      <c r="FT357" s="229"/>
      <c r="FU357" s="229"/>
      <c r="FV357" s="229"/>
      <c r="FW357" s="229"/>
      <c r="FX357" s="229"/>
      <c r="FY357" s="229"/>
      <c r="FZ357" s="229"/>
      <c r="GA357" s="229"/>
      <c r="GB357" s="229"/>
      <c r="GC357" s="229"/>
      <c r="GD357" s="229"/>
      <c r="GE357" s="229"/>
      <c r="GF357" s="229"/>
      <c r="GG357" s="229"/>
      <c r="GH357" s="229"/>
      <c r="GI357" s="229"/>
      <c r="GJ357" s="229"/>
      <c r="GK357" s="229"/>
      <c r="GL357" s="223"/>
      <c r="GM357" s="223"/>
      <c r="GN357" s="223"/>
      <c r="GO357" s="223"/>
      <c r="GP357" s="223"/>
      <c r="GQ357" s="223"/>
      <c r="GR357" s="223"/>
      <c r="GS357" s="229"/>
      <c r="GT357" s="229"/>
      <c r="GU357" s="229"/>
      <c r="GV357" s="229"/>
      <c r="GW357" s="229"/>
      <c r="GX357" s="229"/>
      <c r="GY357" s="229"/>
      <c r="GZ357" s="229"/>
      <c r="HA357" s="229"/>
      <c r="HB357" s="229"/>
      <c r="HC357" s="229"/>
      <c r="HD357" s="229"/>
      <c r="HE357" s="229"/>
      <c r="HF357" s="229"/>
      <c r="HG357" s="229"/>
      <c r="HH357" s="229"/>
      <c r="HI357" s="229"/>
      <c r="HJ357" s="229"/>
      <c r="HK357" s="229"/>
      <c r="HL357" s="229"/>
      <c r="HM357" s="229"/>
      <c r="HN357" s="229"/>
      <c r="HO357" s="229"/>
      <c r="HP357" s="229"/>
      <c r="HQ357" s="229"/>
      <c r="HR357" s="229"/>
      <c r="HS357" s="223"/>
      <c r="HT357" s="223"/>
      <c r="HU357" s="223"/>
      <c r="HV357" s="223"/>
      <c r="HW357" s="223"/>
      <c r="HZ357" s="448"/>
      <c r="IA357" s="448"/>
      <c r="IB357" s="448"/>
      <c r="IC357" s="448"/>
      <c r="ID357" s="448"/>
      <c r="IE357" s="448"/>
      <c r="IF357" s="448"/>
      <c r="IG357" s="448"/>
      <c r="IH357" s="448"/>
      <c r="II357" s="673"/>
      <c r="IJ357" s="448"/>
      <c r="IK357" s="448"/>
      <c r="IL357" s="448"/>
      <c r="IM357" s="448"/>
      <c r="IN357" s="448"/>
      <c r="IO357" s="448"/>
      <c r="IP357" s="448"/>
      <c r="IQ357" s="448"/>
      <c r="IR357" s="448"/>
      <c r="IS357" s="448"/>
      <c r="IT357" s="448"/>
      <c r="IU357" s="448"/>
      <c r="IV357" s="448"/>
      <c r="IW357" s="448"/>
      <c r="IX357" s="448"/>
      <c r="IY357" s="448"/>
      <c r="IZ357" s="674"/>
      <c r="JA357" s="674"/>
      <c r="JB357" s="674"/>
      <c r="JC357" s="674"/>
      <c r="JD357" s="680">
        <f ca="1">JD352*JD355*JD356</f>
        <v>14353542</v>
      </c>
      <c r="JG357" s="229"/>
      <c r="JH357" s="229"/>
      <c r="JI357" s="229"/>
      <c r="JJ357" s="229"/>
      <c r="JK357" s="229"/>
      <c r="JL357" s="229"/>
      <c r="JM357" s="229"/>
      <c r="JN357" s="229"/>
      <c r="JO357" s="229"/>
      <c r="JP357" s="229"/>
      <c r="JQ357" s="229"/>
      <c r="JR357" s="229"/>
      <c r="JS357" s="229"/>
      <c r="JT357" s="229"/>
      <c r="JU357" s="229"/>
      <c r="JV357" s="229"/>
      <c r="JW357" s="229"/>
      <c r="JX357" s="229"/>
      <c r="JY357" s="229"/>
      <c r="JZ357" s="229"/>
      <c r="KA357" s="229"/>
      <c r="KB357" s="229"/>
      <c r="KC357" s="229"/>
      <c r="KD357" s="229"/>
      <c r="KE357" s="229"/>
      <c r="KF357" s="229"/>
      <c r="KG357" s="223"/>
      <c r="KH357" s="223"/>
      <c r="KI357" s="223"/>
      <c r="KJ357" s="223"/>
      <c r="KK357" s="223"/>
      <c r="KL357" s="234"/>
      <c r="KN357" s="229"/>
      <c r="KO357" s="229"/>
      <c r="KP357" s="229"/>
      <c r="KQ357" s="229"/>
      <c r="KR357" s="229"/>
      <c r="KS357" s="229"/>
      <c r="KT357" s="229"/>
      <c r="KU357" s="229"/>
      <c r="KV357" s="229"/>
      <c r="KW357" s="229"/>
      <c r="KX357" s="229"/>
      <c r="KY357" s="229"/>
      <c r="KZ357" s="229"/>
      <c r="LA357" s="229"/>
      <c r="LB357" s="229"/>
      <c r="LC357" s="229"/>
      <c r="LD357" s="229"/>
      <c r="LE357" s="229"/>
      <c r="LF357" s="229"/>
      <c r="LG357" s="229"/>
      <c r="LH357" s="229"/>
      <c r="LI357" s="229"/>
      <c r="LJ357" s="229"/>
      <c r="LK357" s="229"/>
      <c r="LL357" s="229"/>
      <c r="LM357" s="229"/>
      <c r="LN357" s="223"/>
      <c r="LO357" s="223"/>
      <c r="LP357" s="223"/>
      <c r="LQ357" s="223"/>
      <c r="LR357" s="223"/>
      <c r="LU357" s="229"/>
      <c r="LV357" s="229"/>
      <c r="LW357" s="229"/>
      <c r="LX357" s="229"/>
      <c r="LY357" s="229"/>
      <c r="LZ357" s="229"/>
      <c r="MA357" s="229"/>
      <c r="MB357" s="229"/>
      <c r="MC357" s="229"/>
      <c r="MD357" s="229"/>
      <c r="ME357" s="229"/>
      <c r="MF357" s="229"/>
      <c r="MG357" s="229"/>
      <c r="MH357" s="229"/>
      <c r="MI357" s="229"/>
      <c r="MJ357" s="229"/>
      <c r="MK357" s="229"/>
      <c r="ML357" s="229"/>
      <c r="MM357" s="229"/>
      <c r="MN357" s="229"/>
      <c r="MO357" s="229"/>
      <c r="MP357" s="229"/>
      <c r="MQ357" s="229"/>
      <c r="MR357" s="229"/>
      <c r="MS357" s="229"/>
      <c r="MT357" s="229"/>
      <c r="MU357" s="223"/>
      <c r="MV357" s="223"/>
      <c r="MW357" s="223"/>
      <c r="MX357" s="223"/>
      <c r="MY357" s="223"/>
      <c r="NB357" s="229"/>
      <c r="NC357" s="229"/>
      <c r="ND357" s="229"/>
      <c r="NE357" s="229"/>
      <c r="NF357" s="229"/>
      <c r="NG357" s="229"/>
      <c r="NH357" s="229"/>
      <c r="NI357" s="229"/>
      <c r="NJ357" s="229"/>
      <c r="NK357" s="229"/>
      <c r="NL357" s="229"/>
      <c r="NM357" s="229"/>
      <c r="NN357" s="229"/>
      <c r="NO357" s="229"/>
      <c r="NP357" s="229"/>
      <c r="NQ357" s="229"/>
      <c r="NR357" s="229"/>
      <c r="NS357" s="229"/>
      <c r="NT357" s="229"/>
      <c r="NU357" s="229"/>
      <c r="NV357" s="229"/>
      <c r="NW357" s="229"/>
      <c r="NX357" s="229"/>
      <c r="NY357" s="229"/>
      <c r="NZ357" s="229"/>
      <c r="OA357" s="229"/>
      <c r="OB357" s="223"/>
      <c r="OC357" s="223"/>
      <c r="OD357" s="223"/>
      <c r="OE357" s="223"/>
      <c r="OF357" s="223"/>
      <c r="OI357" s="229"/>
      <c r="OJ357" s="229"/>
      <c r="OK357" s="229"/>
      <c r="OL357" s="229"/>
      <c r="OM357" s="229"/>
      <c r="ON357" s="229"/>
      <c r="OO357" s="229"/>
      <c r="OP357" s="229"/>
      <c r="OQ357" s="229"/>
      <c r="OR357" s="229"/>
      <c r="OS357" s="229"/>
      <c r="OT357" s="229"/>
      <c r="OU357" s="229"/>
      <c r="OV357" s="229"/>
      <c r="OW357" s="229"/>
      <c r="OX357" s="229"/>
      <c r="OY357" s="229"/>
      <c r="OZ357" s="229"/>
      <c r="PA357" s="229"/>
      <c r="PB357" s="229"/>
      <c r="PC357" s="229"/>
      <c r="PD357" s="229"/>
      <c r="PE357" s="229"/>
      <c r="PF357" s="229"/>
      <c r="PG357" s="229"/>
      <c r="PH357" s="229"/>
      <c r="PI357" s="223"/>
      <c r="PJ357" s="223"/>
      <c r="PK357" s="223"/>
      <c r="PL357" s="223"/>
      <c r="PM357" s="223"/>
      <c r="PP357" s="229"/>
      <c r="PQ357" s="229"/>
      <c r="PR357" s="229"/>
      <c r="PS357" s="229"/>
      <c r="PT357" s="229"/>
      <c r="PU357" s="229"/>
      <c r="PV357" s="229"/>
      <c r="PW357" s="229"/>
      <c r="PX357" s="229"/>
      <c r="PY357" s="229"/>
      <c r="PZ357" s="229"/>
      <c r="QA357" s="229"/>
      <c r="QB357" s="229"/>
      <c r="QC357" s="229"/>
      <c r="QD357" s="229"/>
      <c r="QE357" s="229"/>
      <c r="QF357" s="229"/>
      <c r="QG357" s="229"/>
      <c r="QH357" s="229"/>
      <c r="QI357" s="229"/>
      <c r="QJ357" s="229"/>
      <c r="QK357" s="229"/>
      <c r="QL357" s="229"/>
      <c r="QM357" s="229"/>
      <c r="QN357" s="229"/>
      <c r="QO357" s="229"/>
      <c r="QP357" s="223"/>
      <c r="QQ357" s="223"/>
      <c r="QR357" s="223"/>
      <c r="QS357" s="223"/>
      <c r="QT357" s="223"/>
      <c r="QW357" s="229"/>
      <c r="QX357" s="229"/>
    </row>
    <row r="358" spans="1:466" collapsed="1">
      <c r="KL358" s="234"/>
    </row>
    <row r="359" spans="1:466" s="727" customFormat="1" ht="15" hidden="1" outlineLevel="1">
      <c r="A359" s="724"/>
      <c r="B359" s="725" t="s">
        <v>378</v>
      </c>
      <c r="C359" s="726"/>
      <c r="D359" s="726"/>
      <c r="E359" s="726"/>
      <c r="F359" s="726"/>
      <c r="G359" s="726"/>
      <c r="H359" s="726"/>
      <c r="I359" s="726"/>
      <c r="J359" s="726"/>
      <c r="K359" s="726"/>
      <c r="L359" s="726"/>
      <c r="M359" s="726"/>
      <c r="N359" s="726"/>
      <c r="O359" s="726"/>
      <c r="P359" s="726"/>
      <c r="Q359" s="726"/>
      <c r="R359" s="726"/>
      <c r="S359" s="726"/>
      <c r="T359" s="726"/>
      <c r="U359" s="726"/>
      <c r="V359" s="726"/>
      <c r="W359" s="726"/>
      <c r="X359" s="726"/>
      <c r="Y359" s="726"/>
      <c r="Z359" s="726"/>
      <c r="AA359" s="726"/>
      <c r="AB359" s="726"/>
      <c r="AC359" s="726"/>
      <c r="AD359" s="726"/>
      <c r="AE359" s="726"/>
      <c r="AF359" s="726"/>
      <c r="AG359" s="726"/>
      <c r="AH359" s="726"/>
      <c r="AI359" s="726"/>
      <c r="AJ359" s="726"/>
      <c r="AK359" s="726"/>
      <c r="AL359" s="726"/>
      <c r="AM359" s="726"/>
      <c r="AN359" s="726"/>
      <c r="AO359" s="726"/>
      <c r="AP359" s="726"/>
      <c r="AQ359" s="726"/>
      <c r="AR359" s="726"/>
      <c r="AS359" s="726"/>
      <c r="AT359" s="726"/>
      <c r="AU359" s="726"/>
      <c r="AV359" s="726"/>
      <c r="AW359" s="726"/>
      <c r="AX359" s="726"/>
      <c r="AY359" s="726"/>
      <c r="AZ359" s="726"/>
      <c r="BA359" s="726"/>
      <c r="BB359" s="726"/>
      <c r="BC359" s="726"/>
      <c r="BD359" s="726"/>
      <c r="BE359" s="726"/>
      <c r="BF359" s="726"/>
      <c r="BG359" s="726"/>
      <c r="BH359" s="726"/>
      <c r="BI359" s="726"/>
      <c r="BJ359" s="726"/>
      <c r="BK359" s="726"/>
      <c r="BL359" s="726"/>
      <c r="BM359" s="726"/>
      <c r="BN359" s="726"/>
      <c r="BO359" s="726"/>
      <c r="BP359" s="726"/>
      <c r="BQ359" s="726"/>
      <c r="BR359" s="726"/>
      <c r="BS359" s="726"/>
      <c r="BT359" s="726"/>
      <c r="BU359" s="726"/>
      <c r="BV359" s="726"/>
      <c r="BW359" s="726"/>
      <c r="BX359" s="726"/>
      <c r="BY359" s="726"/>
      <c r="BZ359" s="726"/>
      <c r="CA359" s="726"/>
      <c r="CB359" s="726"/>
      <c r="CC359" s="726"/>
      <c r="CD359" s="726"/>
      <c r="CE359" s="726"/>
      <c r="CF359" s="726"/>
      <c r="CG359" s="726"/>
      <c r="CH359" s="726"/>
      <c r="CI359" s="726"/>
      <c r="CJ359" s="726"/>
      <c r="CK359" s="726"/>
      <c r="CL359" s="726"/>
      <c r="CM359" s="726"/>
      <c r="CN359" s="726"/>
      <c r="CO359" s="726"/>
      <c r="CP359" s="726"/>
      <c r="CQ359" s="726"/>
      <c r="CR359" s="726"/>
      <c r="CS359" s="726"/>
      <c r="CT359" s="726"/>
      <c r="CU359" s="726"/>
      <c r="CV359" s="726"/>
      <c r="CW359" s="726"/>
      <c r="CX359" s="726"/>
      <c r="CY359" s="726"/>
      <c r="CZ359" s="726"/>
      <c r="DA359" s="726"/>
      <c r="DB359" s="726"/>
      <c r="DC359" s="726"/>
      <c r="DD359" s="726"/>
      <c r="DE359" s="726"/>
      <c r="DF359" s="726"/>
      <c r="DG359" s="726"/>
      <c r="DH359" s="726"/>
      <c r="DI359" s="726"/>
      <c r="DJ359" s="726"/>
      <c r="DK359" s="726"/>
      <c r="DL359" s="726"/>
      <c r="DM359" s="726"/>
      <c r="DN359" s="726"/>
      <c r="DO359" s="726"/>
      <c r="DP359" s="726"/>
      <c r="DQ359" s="726"/>
      <c r="DR359" s="726"/>
      <c r="DS359" s="726"/>
      <c r="DT359" s="726"/>
      <c r="DU359" s="726"/>
      <c r="DV359" s="726"/>
      <c r="DW359" s="726"/>
      <c r="DX359" s="726"/>
      <c r="DY359" s="726"/>
      <c r="DZ359" s="726"/>
      <c r="EA359" s="726"/>
      <c r="EB359" s="726"/>
      <c r="EC359" s="726"/>
      <c r="ED359" s="726"/>
      <c r="EE359" s="726"/>
      <c r="EF359" s="726"/>
      <c r="EG359" s="726"/>
      <c r="EH359" s="726"/>
      <c r="EI359" s="726"/>
      <c r="EJ359" s="726"/>
      <c r="EK359" s="726"/>
      <c r="EL359" s="726"/>
      <c r="EM359" s="726"/>
      <c r="EN359" s="726"/>
      <c r="EO359" s="726"/>
      <c r="EP359" s="726"/>
      <c r="EQ359" s="726"/>
      <c r="ER359" s="726"/>
      <c r="ES359" s="726"/>
      <c r="ET359" s="726"/>
      <c r="EU359" s="726"/>
      <c r="EV359" s="726"/>
      <c r="EW359" s="726"/>
      <c r="EX359" s="726"/>
      <c r="EY359" s="726"/>
      <c r="EZ359" s="726"/>
      <c r="FA359" s="726"/>
      <c r="FB359" s="726"/>
      <c r="FC359" s="726"/>
      <c r="FD359" s="726"/>
      <c r="FE359" s="726"/>
      <c r="FF359" s="726"/>
      <c r="FG359" s="726"/>
      <c r="FH359" s="726"/>
      <c r="FI359" s="726"/>
      <c r="FJ359" s="726"/>
      <c r="FK359" s="726"/>
      <c r="FL359" s="726"/>
      <c r="FM359" s="726"/>
      <c r="FN359" s="726"/>
      <c r="FO359" s="726"/>
      <c r="FP359" s="726"/>
      <c r="FQ359" s="726"/>
      <c r="FR359" s="726"/>
      <c r="FS359" s="726"/>
      <c r="FT359" s="726"/>
      <c r="FU359" s="726"/>
      <c r="FV359" s="726"/>
      <c r="FW359" s="726"/>
      <c r="FX359" s="726"/>
      <c r="FY359" s="726"/>
      <c r="FZ359" s="726"/>
      <c r="GA359" s="726"/>
      <c r="GB359" s="726"/>
      <c r="GC359" s="726"/>
      <c r="GD359" s="726"/>
      <c r="GE359" s="726"/>
      <c r="GF359" s="726"/>
      <c r="GG359" s="726"/>
      <c r="GH359" s="726"/>
      <c r="GI359" s="726"/>
      <c r="GJ359" s="726"/>
      <c r="GK359" s="726"/>
      <c r="GL359" s="726"/>
      <c r="GM359" s="726"/>
      <c r="GN359" s="726"/>
      <c r="GO359" s="726"/>
      <c r="GP359" s="726"/>
      <c r="GQ359" s="726"/>
      <c r="GR359" s="726"/>
      <c r="GS359" s="726"/>
      <c r="GT359" s="726"/>
      <c r="GU359" s="726"/>
      <c r="GV359" s="726"/>
      <c r="GW359" s="726"/>
      <c r="GX359" s="726"/>
      <c r="GY359" s="726"/>
      <c r="GZ359" s="726"/>
      <c r="HA359" s="726"/>
      <c r="HB359" s="726"/>
      <c r="HC359" s="726"/>
      <c r="HD359" s="726"/>
      <c r="HE359" s="726"/>
      <c r="HF359" s="726"/>
      <c r="HG359" s="726"/>
      <c r="HH359" s="726"/>
      <c r="HI359" s="726"/>
      <c r="HJ359" s="726"/>
      <c r="HK359" s="726"/>
      <c r="HL359" s="726"/>
      <c r="HM359" s="726"/>
      <c r="HN359" s="726"/>
      <c r="HO359" s="726"/>
      <c r="HP359" s="726"/>
      <c r="HQ359" s="726"/>
      <c r="HR359" s="726"/>
      <c r="HS359" s="726"/>
      <c r="HT359" s="726"/>
      <c r="HU359" s="726"/>
      <c r="HV359" s="726"/>
      <c r="HW359" s="726"/>
      <c r="HZ359" s="726"/>
      <c r="IA359" s="726"/>
      <c r="IB359" s="726"/>
      <c r="IC359" s="726"/>
      <c r="ID359" s="726"/>
      <c r="IE359" s="726"/>
      <c r="IF359" s="726"/>
      <c r="IG359" s="726"/>
      <c r="IH359" s="726"/>
      <c r="II359" s="726"/>
      <c r="IJ359" s="726"/>
      <c r="IK359" s="726"/>
      <c r="IL359" s="726"/>
      <c r="IM359" s="726"/>
      <c r="IN359" s="726"/>
      <c r="IO359" s="726"/>
      <c r="IP359" s="726"/>
      <c r="IQ359" s="726"/>
      <c r="IR359" s="726"/>
      <c r="IS359" s="726"/>
      <c r="IT359" s="726"/>
      <c r="IU359" s="726"/>
      <c r="IV359" s="726"/>
      <c r="IW359" s="726"/>
      <c r="IX359" s="726"/>
      <c r="IY359" s="726"/>
      <c r="IZ359" s="726"/>
      <c r="JA359" s="726"/>
      <c r="JB359" s="726"/>
      <c r="JC359" s="726"/>
      <c r="JD359" s="726"/>
      <c r="JG359" s="725"/>
      <c r="JH359" s="725"/>
      <c r="JI359" s="725"/>
      <c r="JJ359" s="229"/>
      <c r="JK359" s="229"/>
      <c r="JL359" s="229"/>
      <c r="JM359" s="229"/>
      <c r="JN359" s="229"/>
      <c r="JO359" s="229"/>
      <c r="JP359" s="229"/>
      <c r="JQ359" s="229"/>
      <c r="JR359" s="229"/>
      <c r="JS359" s="229"/>
      <c r="JT359" s="229"/>
      <c r="JU359" s="229"/>
      <c r="JV359" s="229"/>
      <c r="JW359" s="229"/>
      <c r="JX359" s="229"/>
      <c r="JY359" s="229"/>
      <c r="JZ359" s="229"/>
      <c r="KA359" s="229"/>
      <c r="KB359" s="229"/>
      <c r="KC359" s="229"/>
      <c r="KD359" s="229"/>
      <c r="KE359" s="229"/>
      <c r="KF359" s="229"/>
      <c r="KG359" s="223"/>
      <c r="KH359" s="223"/>
      <c r="KI359" s="223"/>
      <c r="KJ359" s="223"/>
      <c r="KK359" s="223"/>
      <c r="KL359" s="234"/>
      <c r="KM359" s="250"/>
      <c r="KN359" s="229"/>
      <c r="KO359" s="229"/>
      <c r="KP359" s="229"/>
      <c r="KQ359" s="229"/>
      <c r="KR359" s="229"/>
      <c r="KS359" s="229"/>
      <c r="KT359" s="229"/>
      <c r="KU359" s="229"/>
      <c r="KV359" s="229"/>
      <c r="KW359" s="229"/>
      <c r="KX359" s="229"/>
      <c r="KY359" s="229"/>
      <c r="KZ359" s="229"/>
      <c r="LA359" s="229"/>
      <c r="LB359" s="229"/>
      <c r="LC359" s="229"/>
      <c r="LD359" s="229"/>
      <c r="LE359" s="229"/>
      <c r="LF359" s="229"/>
      <c r="LG359" s="229"/>
      <c r="LH359" s="229"/>
      <c r="LI359" s="229"/>
      <c r="LJ359" s="229"/>
      <c r="LK359" s="229"/>
      <c r="LL359" s="229"/>
      <c r="LM359" s="229"/>
      <c r="LN359" s="223"/>
      <c r="LO359" s="223"/>
      <c r="LP359" s="223"/>
      <c r="LQ359" s="223"/>
      <c r="LR359" s="223"/>
      <c r="LS359" s="250"/>
      <c r="LT359" s="250"/>
      <c r="LU359" s="229"/>
      <c r="LV359" s="229"/>
      <c r="LW359" s="229"/>
      <c r="LX359" s="229"/>
      <c r="LY359" s="229"/>
      <c r="LZ359" s="229"/>
      <c r="MA359" s="229"/>
      <c r="MB359" s="229"/>
      <c r="MC359" s="229"/>
      <c r="MD359" s="229"/>
      <c r="ME359" s="229"/>
      <c r="MF359" s="229"/>
      <c r="MG359" s="229"/>
      <c r="MH359" s="229"/>
      <c r="MI359" s="229"/>
      <c r="MJ359" s="229"/>
      <c r="MK359" s="229"/>
      <c r="ML359" s="229"/>
      <c r="MM359" s="229"/>
      <c r="MN359" s="229"/>
      <c r="MO359" s="229"/>
      <c r="MP359" s="229"/>
      <c r="MQ359" s="229"/>
      <c r="MR359" s="229"/>
      <c r="MS359" s="229"/>
      <c r="MT359" s="229"/>
      <c r="MU359" s="223"/>
      <c r="MV359" s="223"/>
      <c r="MW359" s="223"/>
      <c r="MX359" s="223"/>
      <c r="MY359" s="223"/>
      <c r="MZ359" s="250"/>
      <c r="NA359" s="250"/>
      <c r="NB359" s="229"/>
      <c r="NC359" s="229"/>
      <c r="ND359" s="229"/>
      <c r="NE359" s="229"/>
      <c r="NF359" s="229"/>
      <c r="NG359" s="229"/>
      <c r="NH359" s="229"/>
      <c r="NI359" s="229"/>
      <c r="NJ359" s="229"/>
      <c r="NK359" s="229"/>
      <c r="NL359" s="229"/>
      <c r="NM359" s="229"/>
      <c r="NN359" s="229"/>
      <c r="NO359" s="229"/>
      <c r="NP359" s="229"/>
      <c r="NQ359" s="229"/>
      <c r="NR359" s="229"/>
      <c r="NS359" s="229"/>
      <c r="NT359" s="229"/>
      <c r="NU359" s="229"/>
      <c r="NV359" s="229"/>
      <c r="NW359" s="229"/>
      <c r="NX359" s="229"/>
      <c r="NY359" s="229"/>
      <c r="NZ359" s="229"/>
      <c r="OA359" s="229"/>
      <c r="OB359" s="223"/>
      <c r="OC359" s="223"/>
      <c r="OD359" s="223"/>
      <c r="OE359" s="223"/>
      <c r="OF359" s="223"/>
      <c r="OG359" s="250"/>
      <c r="OH359" s="250"/>
      <c r="OI359" s="229"/>
      <c r="OJ359" s="229"/>
      <c r="OK359" s="229"/>
      <c r="OL359" s="229"/>
      <c r="OM359" s="229"/>
      <c r="ON359" s="229"/>
      <c r="OO359" s="229"/>
      <c r="OP359" s="229"/>
      <c r="OQ359" s="229"/>
      <c r="OR359" s="229"/>
      <c r="OS359" s="229"/>
      <c r="OT359" s="229"/>
      <c r="OU359" s="229"/>
      <c r="OV359" s="229"/>
      <c r="OW359" s="229"/>
      <c r="OX359" s="229"/>
      <c r="OY359" s="229"/>
      <c r="OZ359" s="229"/>
      <c r="PA359" s="229"/>
      <c r="PB359" s="229"/>
      <c r="PC359" s="229"/>
      <c r="PD359" s="229"/>
      <c r="PE359" s="229"/>
      <c r="PF359" s="229"/>
      <c r="PG359" s="229"/>
      <c r="PH359" s="229"/>
      <c r="PI359" s="223"/>
      <c r="PJ359" s="223"/>
      <c r="PK359" s="223"/>
      <c r="PL359" s="223"/>
      <c r="PM359" s="223"/>
      <c r="PN359" s="250"/>
      <c r="PO359" s="250"/>
      <c r="PP359" s="229"/>
      <c r="PQ359" s="229"/>
      <c r="PR359" s="229"/>
      <c r="PS359" s="229"/>
      <c r="PT359" s="229"/>
      <c r="PU359" s="229"/>
      <c r="PV359" s="229"/>
      <c r="PW359" s="229"/>
      <c r="PX359" s="229"/>
      <c r="PY359" s="229"/>
      <c r="PZ359" s="229"/>
      <c r="QA359" s="229"/>
      <c r="QB359" s="229"/>
      <c r="QC359" s="229"/>
      <c r="QD359" s="229"/>
      <c r="QE359" s="229"/>
      <c r="QF359" s="229"/>
      <c r="QG359" s="229"/>
      <c r="QH359" s="229"/>
      <c r="QI359" s="229"/>
      <c r="QJ359" s="229"/>
      <c r="QK359" s="229"/>
      <c r="QL359" s="229"/>
      <c r="QM359" s="229"/>
      <c r="QN359" s="229"/>
      <c r="QO359" s="229"/>
      <c r="QP359" s="223"/>
      <c r="QQ359" s="223"/>
      <c r="QR359" s="223"/>
      <c r="QS359" s="223"/>
      <c r="QT359" s="223"/>
      <c r="QU359" s="250"/>
      <c r="QV359" s="250"/>
      <c r="QW359" s="229"/>
      <c r="QX359" s="229"/>
    </row>
    <row r="360" spans="1:466" s="250" customFormat="1" hidden="1" outlineLevel="1">
      <c r="A360" s="603"/>
      <c r="B360" s="449" t="s">
        <v>379</v>
      </c>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3"/>
      <c r="Z360" s="223"/>
      <c r="AA360" s="223"/>
      <c r="AB360" s="223"/>
      <c r="AC360" s="223"/>
      <c r="AD360" s="223"/>
      <c r="AE360" s="223"/>
      <c r="AF360" s="223"/>
      <c r="AG360" s="223"/>
      <c r="AH360" s="223"/>
      <c r="AI360" s="223"/>
      <c r="AJ360" s="229"/>
      <c r="AK360" s="229"/>
      <c r="AL360" s="229"/>
      <c r="AM360" s="229"/>
      <c r="AN360" s="229"/>
      <c r="AO360" s="229"/>
      <c r="AP360" s="229"/>
      <c r="AQ360" s="229"/>
      <c r="AR360" s="229"/>
      <c r="AS360" s="229"/>
      <c r="AT360" s="229"/>
      <c r="AU360" s="229"/>
      <c r="AV360" s="229"/>
      <c r="AW360" s="229"/>
      <c r="AX360" s="229"/>
      <c r="AY360" s="229"/>
      <c r="AZ360" s="229"/>
      <c r="BA360" s="229"/>
      <c r="BB360" s="229"/>
      <c r="BC360" s="229"/>
      <c r="BD360" s="229"/>
      <c r="BE360" s="229"/>
      <c r="BF360" s="229"/>
      <c r="BG360" s="229"/>
      <c r="BH360" s="229"/>
      <c r="BI360" s="229"/>
      <c r="BJ360" s="223"/>
      <c r="BK360" s="223"/>
      <c r="BL360" s="223"/>
      <c r="BM360" s="223"/>
      <c r="BN360" s="223"/>
      <c r="BO360" s="223"/>
      <c r="BP360" s="223"/>
      <c r="BQ360" s="229"/>
      <c r="BR360" s="229"/>
      <c r="BS360" s="229"/>
      <c r="BT360" s="229"/>
      <c r="BU360" s="229"/>
      <c r="BV360" s="229"/>
      <c r="BW360" s="229"/>
      <c r="BX360" s="229"/>
      <c r="BY360" s="229"/>
      <c r="BZ360" s="229"/>
      <c r="CA360" s="229"/>
      <c r="CB360" s="229"/>
      <c r="CC360" s="229"/>
      <c r="CD360" s="229"/>
      <c r="CE360" s="229"/>
      <c r="CF360" s="229"/>
      <c r="CG360" s="229"/>
      <c r="CH360" s="229"/>
      <c r="CI360" s="229"/>
      <c r="CJ360" s="229"/>
      <c r="CK360" s="229"/>
      <c r="CL360" s="229"/>
      <c r="CM360" s="229"/>
      <c r="CN360" s="229"/>
      <c r="CO360" s="229"/>
      <c r="CP360" s="229"/>
      <c r="CQ360" s="223"/>
      <c r="CR360" s="223"/>
      <c r="CS360" s="223"/>
      <c r="CT360" s="223"/>
      <c r="CU360" s="223"/>
      <c r="CV360" s="223"/>
      <c r="CW360" s="223"/>
      <c r="CX360" s="229"/>
      <c r="CY360" s="229"/>
      <c r="CZ360" s="229"/>
      <c r="DA360" s="229"/>
      <c r="DB360" s="229"/>
      <c r="DC360" s="229"/>
      <c r="DD360" s="229"/>
      <c r="DE360" s="229"/>
      <c r="DF360" s="229"/>
      <c r="DG360" s="229"/>
      <c r="DH360" s="229"/>
      <c r="DI360" s="229"/>
      <c r="DJ360" s="229"/>
      <c r="DK360" s="229"/>
      <c r="DL360" s="229"/>
      <c r="DM360" s="229"/>
      <c r="DN360" s="229"/>
      <c r="DO360" s="229"/>
      <c r="DP360" s="229"/>
      <c r="DQ360" s="229"/>
      <c r="DR360" s="229"/>
      <c r="DS360" s="229"/>
      <c r="DT360" s="229"/>
      <c r="DU360" s="229"/>
      <c r="DV360" s="229"/>
      <c r="DW360" s="229"/>
      <c r="DX360" s="223"/>
      <c r="DY360" s="223"/>
      <c r="DZ360" s="223"/>
      <c r="EA360" s="223"/>
      <c r="EB360" s="223"/>
      <c r="EC360" s="223"/>
      <c r="ED360" s="223"/>
      <c r="EE360" s="229"/>
      <c r="EF360" s="229"/>
      <c r="EG360" s="229"/>
      <c r="EH360" s="229"/>
      <c r="EI360" s="229"/>
      <c r="EJ360" s="229"/>
      <c r="EK360" s="229"/>
      <c r="EL360" s="229"/>
      <c r="EM360" s="229"/>
      <c r="EN360" s="229"/>
      <c r="EO360" s="229"/>
      <c r="EP360" s="229"/>
      <c r="EQ360" s="229"/>
      <c r="ER360" s="229"/>
      <c r="ES360" s="229"/>
      <c r="ET360" s="229"/>
      <c r="EU360" s="229"/>
      <c r="EV360" s="229"/>
      <c r="EW360" s="229"/>
      <c r="EX360" s="229"/>
      <c r="EY360" s="229"/>
      <c r="EZ360" s="229"/>
      <c r="FA360" s="229"/>
      <c r="FB360" s="229"/>
      <c r="FC360" s="229"/>
      <c r="FD360" s="229"/>
      <c r="FE360" s="223"/>
      <c r="FF360" s="223"/>
      <c r="FG360" s="223"/>
      <c r="FH360" s="223"/>
      <c r="FI360" s="223"/>
      <c r="FJ360" s="223"/>
      <c r="FK360" s="223"/>
      <c r="FL360" s="229"/>
      <c r="FM360" s="229"/>
      <c r="FN360" s="229"/>
      <c r="FO360" s="229"/>
      <c r="FP360" s="229"/>
      <c r="FQ360" s="229"/>
      <c r="FR360" s="229"/>
      <c r="FS360" s="229"/>
      <c r="FT360" s="229"/>
      <c r="FU360" s="229"/>
      <c r="FV360" s="229"/>
      <c r="FW360" s="229"/>
      <c r="FX360" s="229"/>
      <c r="FY360" s="229"/>
      <c r="FZ360" s="229"/>
      <c r="GA360" s="229"/>
      <c r="GB360" s="229"/>
      <c r="GC360" s="229"/>
      <c r="GD360" s="229"/>
      <c r="GE360" s="229"/>
      <c r="GF360" s="229"/>
      <c r="GG360" s="229"/>
      <c r="GH360" s="229"/>
      <c r="GI360" s="229"/>
      <c r="GJ360" s="229"/>
      <c r="GK360" s="229"/>
      <c r="GL360" s="223"/>
      <c r="GM360" s="223"/>
      <c r="GN360" s="223"/>
      <c r="GO360" s="223"/>
      <c r="GP360" s="223"/>
      <c r="GQ360" s="223"/>
      <c r="GR360" s="223"/>
      <c r="GS360" s="229"/>
      <c r="GT360" s="229"/>
      <c r="GU360" s="229"/>
      <c r="GV360" s="229"/>
      <c r="GW360" s="229"/>
      <c r="GX360" s="229"/>
      <c r="GY360" s="229"/>
      <c r="GZ360" s="229"/>
      <c r="HA360" s="229"/>
      <c r="HB360" s="229"/>
      <c r="HC360" s="229"/>
      <c r="HD360" s="229"/>
      <c r="HE360" s="229"/>
      <c r="HF360" s="229"/>
      <c r="HG360" s="229"/>
      <c r="HH360" s="229"/>
      <c r="HI360" s="229"/>
      <c r="HJ360" s="229"/>
      <c r="HK360" s="229"/>
      <c r="HL360" s="229"/>
      <c r="HM360" s="229"/>
      <c r="HN360" s="229"/>
      <c r="HO360" s="229"/>
      <c r="HP360" s="229"/>
      <c r="HQ360" s="229"/>
      <c r="HR360" s="229"/>
      <c r="HS360" s="223"/>
      <c r="HT360" s="223"/>
      <c r="HU360" s="223"/>
      <c r="HV360" s="223"/>
      <c r="HW360" s="223"/>
      <c r="HZ360" s="448"/>
      <c r="IA360" s="448"/>
      <c r="IB360" s="448"/>
      <c r="IC360" s="448"/>
      <c r="ID360" s="448"/>
      <c r="IE360" s="448"/>
      <c r="IF360" s="448"/>
      <c r="IG360" s="448"/>
      <c r="IH360" s="448"/>
      <c r="II360" s="673"/>
      <c r="IJ360" s="448"/>
      <c r="IK360" s="448"/>
      <c r="IL360" s="448"/>
      <c r="IM360" s="448"/>
      <c r="IN360" s="448"/>
      <c r="IO360" s="448"/>
      <c r="IP360" s="448"/>
      <c r="IQ360" s="448"/>
      <c r="IR360" s="448"/>
      <c r="IS360" s="448"/>
      <c r="IT360" s="448"/>
      <c r="IU360" s="448"/>
      <c r="IV360" s="448"/>
      <c r="IW360" s="448"/>
      <c r="IX360" s="448"/>
      <c r="IY360" s="448"/>
      <c r="IZ360" s="674"/>
      <c r="JA360" s="674"/>
      <c r="JB360" s="674"/>
      <c r="JC360" s="674"/>
      <c r="JD360" s="676">
        <v>40911</v>
      </c>
      <c r="JG360" s="450"/>
      <c r="JH360" s="448"/>
      <c r="JI360" s="448"/>
      <c r="JJ360" s="229"/>
      <c r="JK360" s="229"/>
      <c r="JL360" s="229"/>
      <c r="JM360" s="229"/>
      <c r="JN360" s="229"/>
      <c r="JO360" s="229"/>
      <c r="JP360" s="229"/>
      <c r="JQ360" s="229"/>
      <c r="JR360" s="229"/>
      <c r="JS360" s="229"/>
      <c r="JT360" s="229"/>
      <c r="JU360" s="229"/>
      <c r="JV360" s="229"/>
      <c r="JW360" s="229"/>
      <c r="JX360" s="229"/>
      <c r="JY360" s="229"/>
      <c r="JZ360" s="229"/>
      <c r="KA360" s="229"/>
      <c r="KB360" s="229"/>
      <c r="KC360" s="229"/>
      <c r="KD360" s="229"/>
      <c r="KE360" s="229"/>
      <c r="KF360" s="229"/>
      <c r="KG360" s="223"/>
      <c r="KH360" s="223"/>
      <c r="KI360" s="223"/>
      <c r="KJ360" s="223"/>
      <c r="KK360" s="223"/>
      <c r="KL360" s="234"/>
      <c r="KN360" s="229"/>
      <c r="KO360" s="229"/>
      <c r="KP360" s="229"/>
      <c r="KQ360" s="229"/>
      <c r="KR360" s="229"/>
      <c r="KS360" s="229"/>
      <c r="KT360" s="229"/>
      <c r="KU360" s="229"/>
      <c r="KV360" s="229"/>
      <c r="KW360" s="229"/>
      <c r="KX360" s="229"/>
      <c r="KY360" s="229"/>
      <c r="KZ360" s="229"/>
      <c r="LA360" s="229"/>
      <c r="LB360" s="229"/>
      <c r="LC360" s="229"/>
      <c r="LD360" s="229"/>
      <c r="LE360" s="229"/>
      <c r="LF360" s="229"/>
      <c r="LG360" s="229"/>
      <c r="LH360" s="229"/>
      <c r="LI360" s="229"/>
      <c r="LJ360" s="229"/>
      <c r="LK360" s="229"/>
      <c r="LL360" s="229"/>
      <c r="LM360" s="229"/>
      <c r="LN360" s="223"/>
      <c r="LO360" s="223"/>
      <c r="LP360" s="223"/>
      <c r="LQ360" s="223"/>
      <c r="LR360" s="223"/>
      <c r="LU360" s="229"/>
      <c r="LV360" s="229"/>
      <c r="LW360" s="229"/>
      <c r="LX360" s="229"/>
      <c r="LY360" s="229"/>
      <c r="LZ360" s="229"/>
      <c r="MA360" s="229"/>
      <c r="MB360" s="229"/>
      <c r="MC360" s="229"/>
      <c r="MD360" s="229"/>
      <c r="ME360" s="229"/>
      <c r="MF360" s="229"/>
      <c r="MG360" s="229"/>
      <c r="MH360" s="229"/>
      <c r="MI360" s="229"/>
      <c r="MJ360" s="229"/>
      <c r="MK360" s="229"/>
      <c r="ML360" s="229"/>
      <c r="MM360" s="229"/>
      <c r="MN360" s="229"/>
      <c r="MO360" s="229"/>
      <c r="MP360" s="229"/>
      <c r="MQ360" s="229"/>
      <c r="MR360" s="229"/>
      <c r="MS360" s="229"/>
      <c r="MT360" s="229"/>
      <c r="MU360" s="223"/>
      <c r="MV360" s="223"/>
      <c r="MW360" s="223"/>
      <c r="MX360" s="223"/>
      <c r="MY360" s="223"/>
      <c r="NB360" s="229"/>
      <c r="NC360" s="229"/>
      <c r="ND360" s="229"/>
      <c r="NE360" s="229"/>
      <c r="NF360" s="229"/>
      <c r="NG360" s="229"/>
      <c r="NH360" s="229"/>
      <c r="NI360" s="229"/>
      <c r="NJ360" s="229"/>
      <c r="NK360" s="229"/>
      <c r="NL360" s="229"/>
      <c r="NM360" s="229"/>
      <c r="NN360" s="229"/>
      <c r="NO360" s="229"/>
      <c r="NP360" s="229"/>
      <c r="NQ360" s="229"/>
      <c r="NR360" s="229"/>
      <c r="NS360" s="229"/>
      <c r="NT360" s="229"/>
      <c r="NU360" s="229"/>
      <c r="NV360" s="229"/>
      <c r="NW360" s="229"/>
      <c r="NX360" s="229"/>
      <c r="NY360" s="229"/>
      <c r="NZ360" s="229"/>
      <c r="OA360" s="229"/>
      <c r="OB360" s="223"/>
      <c r="OC360" s="223"/>
      <c r="OD360" s="223"/>
      <c r="OE360" s="223"/>
      <c r="OF360" s="223"/>
      <c r="OI360" s="229"/>
      <c r="OJ360" s="229"/>
      <c r="OK360" s="229"/>
      <c r="OL360" s="229"/>
      <c r="OM360" s="229"/>
      <c r="ON360" s="229"/>
      <c r="OO360" s="229"/>
      <c r="OP360" s="229"/>
      <c r="OQ360" s="229"/>
      <c r="OR360" s="229"/>
      <c r="OS360" s="229"/>
      <c r="OT360" s="229"/>
      <c r="OU360" s="229"/>
      <c r="OV360" s="229"/>
      <c r="OW360" s="229"/>
      <c r="OX360" s="229"/>
      <c r="OY360" s="229"/>
      <c r="OZ360" s="229"/>
      <c r="PA360" s="229"/>
      <c r="PB360" s="229"/>
      <c r="PC360" s="229"/>
      <c r="PD360" s="229"/>
      <c r="PE360" s="229"/>
      <c r="PF360" s="229"/>
      <c r="PG360" s="229"/>
      <c r="PH360" s="229"/>
      <c r="PI360" s="223"/>
      <c r="PJ360" s="223"/>
      <c r="PK360" s="223"/>
      <c r="PL360" s="223"/>
      <c r="PM360" s="223"/>
      <c r="PP360" s="229"/>
      <c r="PQ360" s="229"/>
      <c r="PR360" s="229"/>
      <c r="PS360" s="229"/>
      <c r="PT360" s="229"/>
      <c r="PU360" s="229"/>
      <c r="PV360" s="229"/>
      <c r="PW360" s="229"/>
      <c r="PX360" s="229"/>
      <c r="PY360" s="229"/>
      <c r="PZ360" s="229"/>
      <c r="QA360" s="229"/>
      <c r="QB360" s="229"/>
      <c r="QC360" s="229"/>
      <c r="QD360" s="229"/>
      <c r="QE360" s="229"/>
      <c r="QF360" s="229"/>
      <c r="QG360" s="229"/>
      <c r="QH360" s="229"/>
      <c r="QI360" s="229"/>
      <c r="QJ360" s="229"/>
      <c r="QK360" s="229"/>
      <c r="QL360" s="229"/>
      <c r="QM360" s="229"/>
      <c r="QN360" s="229"/>
      <c r="QO360" s="229"/>
      <c r="QP360" s="223"/>
      <c r="QQ360" s="223"/>
      <c r="QR360" s="223"/>
      <c r="QS360" s="223"/>
      <c r="QT360" s="223"/>
      <c r="QW360" s="229"/>
      <c r="QX360" s="229"/>
    </row>
    <row r="361" spans="1:466" s="250" customFormat="1" hidden="1" outlineLevel="1">
      <c r="A361" s="603"/>
      <c r="B361" s="451" t="s">
        <v>381</v>
      </c>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3"/>
      <c r="Z361" s="223"/>
      <c r="AA361" s="223"/>
      <c r="AB361" s="223"/>
      <c r="AC361" s="223"/>
      <c r="AD361" s="223"/>
      <c r="AE361" s="223"/>
      <c r="AF361" s="223"/>
      <c r="AG361" s="223"/>
      <c r="AH361" s="223"/>
      <c r="AI361" s="223"/>
      <c r="AJ361" s="229"/>
      <c r="AK361" s="229"/>
      <c r="AL361" s="229"/>
      <c r="AM361" s="229"/>
      <c r="AN361" s="229"/>
      <c r="AO361" s="229"/>
      <c r="AP361" s="229"/>
      <c r="AQ361" s="229"/>
      <c r="AR361" s="229"/>
      <c r="AS361" s="229"/>
      <c r="AT361" s="229"/>
      <c r="AU361" s="229"/>
      <c r="AV361" s="229"/>
      <c r="AW361" s="229"/>
      <c r="AX361" s="229"/>
      <c r="AY361" s="229"/>
      <c r="AZ361" s="229"/>
      <c r="BA361" s="229"/>
      <c r="BB361" s="229"/>
      <c r="BC361" s="229"/>
      <c r="BD361" s="229"/>
      <c r="BE361" s="229"/>
      <c r="BF361" s="229"/>
      <c r="BG361" s="229"/>
      <c r="BH361" s="229"/>
      <c r="BI361" s="229"/>
      <c r="BJ361" s="223"/>
      <c r="BK361" s="223"/>
      <c r="BL361" s="223"/>
      <c r="BM361" s="223"/>
      <c r="BN361" s="223"/>
      <c r="BO361" s="223"/>
      <c r="BP361" s="223"/>
      <c r="BQ361" s="229"/>
      <c r="BR361" s="229"/>
      <c r="BS361" s="229"/>
      <c r="BT361" s="229"/>
      <c r="BU361" s="229"/>
      <c r="BV361" s="229"/>
      <c r="BW361" s="229"/>
      <c r="BX361" s="229"/>
      <c r="BY361" s="229"/>
      <c r="BZ361" s="229"/>
      <c r="CA361" s="229"/>
      <c r="CB361" s="229"/>
      <c r="CC361" s="229"/>
      <c r="CD361" s="229"/>
      <c r="CE361" s="229"/>
      <c r="CF361" s="229"/>
      <c r="CG361" s="229"/>
      <c r="CH361" s="229"/>
      <c r="CI361" s="229"/>
      <c r="CJ361" s="229"/>
      <c r="CK361" s="229"/>
      <c r="CL361" s="229"/>
      <c r="CM361" s="229"/>
      <c r="CN361" s="229"/>
      <c r="CO361" s="229"/>
      <c r="CP361" s="229"/>
      <c r="CQ361" s="223"/>
      <c r="CR361" s="223"/>
      <c r="CS361" s="223"/>
      <c r="CT361" s="223"/>
      <c r="CU361" s="223"/>
      <c r="CV361" s="223"/>
      <c r="CW361" s="223"/>
      <c r="CX361" s="229"/>
      <c r="CY361" s="229"/>
      <c r="CZ361" s="229"/>
      <c r="DA361" s="229"/>
      <c r="DB361" s="229"/>
      <c r="DC361" s="229"/>
      <c r="DD361" s="229"/>
      <c r="DE361" s="229"/>
      <c r="DF361" s="229"/>
      <c r="DG361" s="229"/>
      <c r="DH361" s="229"/>
      <c r="DI361" s="229"/>
      <c r="DJ361" s="229"/>
      <c r="DK361" s="229"/>
      <c r="DL361" s="229"/>
      <c r="DM361" s="229"/>
      <c r="DN361" s="229"/>
      <c r="DO361" s="229"/>
      <c r="DP361" s="229"/>
      <c r="DQ361" s="229"/>
      <c r="DR361" s="229"/>
      <c r="DS361" s="229"/>
      <c r="DT361" s="229"/>
      <c r="DU361" s="229"/>
      <c r="DV361" s="229"/>
      <c r="DW361" s="229"/>
      <c r="DX361" s="223"/>
      <c r="DY361" s="223"/>
      <c r="DZ361" s="223"/>
      <c r="EA361" s="223"/>
      <c r="EB361" s="223"/>
      <c r="EC361" s="223"/>
      <c r="ED361" s="223"/>
      <c r="EE361" s="229"/>
      <c r="EF361" s="229"/>
      <c r="EG361" s="229"/>
      <c r="EH361" s="229"/>
      <c r="EI361" s="229"/>
      <c r="EJ361" s="229"/>
      <c r="EK361" s="229"/>
      <c r="EL361" s="229"/>
      <c r="EM361" s="229"/>
      <c r="EN361" s="229"/>
      <c r="EO361" s="229"/>
      <c r="EP361" s="229"/>
      <c r="EQ361" s="229"/>
      <c r="ER361" s="229"/>
      <c r="ES361" s="229"/>
      <c r="ET361" s="229"/>
      <c r="EU361" s="229"/>
      <c r="EV361" s="229"/>
      <c r="EW361" s="229"/>
      <c r="EX361" s="229"/>
      <c r="EY361" s="229"/>
      <c r="EZ361" s="229"/>
      <c r="FA361" s="229"/>
      <c r="FB361" s="229"/>
      <c r="FC361" s="229"/>
      <c r="FD361" s="229"/>
      <c r="FE361" s="223"/>
      <c r="FF361" s="223"/>
      <c r="FG361" s="223"/>
      <c r="FH361" s="223"/>
      <c r="FI361" s="223"/>
      <c r="FJ361" s="223"/>
      <c r="FK361" s="223"/>
      <c r="FL361" s="229"/>
      <c r="FM361" s="229"/>
      <c r="FN361" s="229"/>
      <c r="FO361" s="229"/>
      <c r="FP361" s="229"/>
      <c r="FQ361" s="229"/>
      <c r="FR361" s="229"/>
      <c r="FS361" s="229"/>
      <c r="FT361" s="229"/>
      <c r="FU361" s="229"/>
      <c r="FV361" s="229"/>
      <c r="FW361" s="229"/>
      <c r="FX361" s="229"/>
      <c r="FY361" s="229"/>
      <c r="FZ361" s="229"/>
      <c r="GA361" s="229"/>
      <c r="GB361" s="229"/>
      <c r="GC361" s="229"/>
      <c r="GD361" s="229"/>
      <c r="GE361" s="229"/>
      <c r="GF361" s="229"/>
      <c r="GG361" s="229"/>
      <c r="GH361" s="229"/>
      <c r="GI361" s="229"/>
      <c r="GJ361" s="229"/>
      <c r="GK361" s="229"/>
      <c r="GL361" s="223"/>
      <c r="GM361" s="223"/>
      <c r="GN361" s="223"/>
      <c r="GO361" s="223"/>
      <c r="GP361" s="223"/>
      <c r="GQ361" s="223"/>
      <c r="GR361" s="223"/>
      <c r="GS361" s="229"/>
      <c r="GT361" s="229"/>
      <c r="GU361" s="229"/>
      <c r="GV361" s="229"/>
      <c r="GW361" s="229"/>
      <c r="GX361" s="229"/>
      <c r="GY361" s="229"/>
      <c r="GZ361" s="229"/>
      <c r="HA361" s="229"/>
      <c r="HB361" s="229"/>
      <c r="HC361" s="229"/>
      <c r="HD361" s="229"/>
      <c r="HE361" s="229"/>
      <c r="HF361" s="229"/>
      <c r="HG361" s="229"/>
      <c r="HH361" s="229"/>
      <c r="HI361" s="229"/>
      <c r="HJ361" s="229"/>
      <c r="HK361" s="229"/>
      <c r="HL361" s="229"/>
      <c r="HM361" s="229"/>
      <c r="HN361" s="229"/>
      <c r="HO361" s="229"/>
      <c r="HP361" s="229"/>
      <c r="HQ361" s="229"/>
      <c r="HR361" s="229"/>
      <c r="HS361" s="223"/>
      <c r="HT361" s="223"/>
      <c r="HU361" s="223"/>
      <c r="HV361" s="223"/>
      <c r="HW361" s="223"/>
      <c r="HZ361" s="448"/>
      <c r="IA361" s="448"/>
      <c r="IB361" s="448"/>
      <c r="IC361" s="448"/>
      <c r="ID361" s="448"/>
      <c r="IE361" s="448"/>
      <c r="IF361" s="448"/>
      <c r="IG361" s="448"/>
      <c r="IH361" s="448"/>
      <c r="II361" s="673"/>
      <c r="IJ361" s="448"/>
      <c r="IK361" s="448"/>
      <c r="IL361" s="448"/>
      <c r="IM361" s="448"/>
      <c r="IN361" s="448"/>
      <c r="IO361" s="448"/>
      <c r="IP361" s="448"/>
      <c r="IQ361" s="448"/>
      <c r="IR361" s="448"/>
      <c r="IS361" s="448"/>
      <c r="IT361" s="448"/>
      <c r="IU361" s="448"/>
      <c r="IV361" s="448"/>
      <c r="IW361" s="448"/>
      <c r="IX361" s="448"/>
      <c r="IY361" s="448"/>
      <c r="IZ361" s="674"/>
      <c r="JA361" s="674"/>
      <c r="JB361" s="674"/>
      <c r="JC361" s="674"/>
      <c r="JD361" s="679">
        <v>27143420</v>
      </c>
      <c r="JG361" s="448"/>
      <c r="JH361" s="448"/>
      <c r="JI361" s="448"/>
      <c r="JJ361" s="229"/>
      <c r="JK361" s="229"/>
      <c r="JL361" s="229"/>
      <c r="JM361" s="229"/>
      <c r="JN361" s="229"/>
      <c r="JO361" s="229"/>
      <c r="JP361" s="229"/>
      <c r="JQ361" s="229"/>
      <c r="JR361" s="229"/>
      <c r="JS361" s="229"/>
      <c r="JT361" s="229"/>
      <c r="JU361" s="229"/>
      <c r="JV361" s="229"/>
      <c r="JW361" s="229"/>
      <c r="JX361" s="229"/>
      <c r="JY361" s="229"/>
      <c r="JZ361" s="229"/>
      <c r="KA361" s="229"/>
      <c r="KB361" s="229"/>
      <c r="KC361" s="229"/>
      <c r="KD361" s="229"/>
      <c r="KE361" s="229"/>
      <c r="KF361" s="229"/>
      <c r="KG361" s="223"/>
      <c r="KH361" s="223"/>
      <c r="KI361" s="223"/>
      <c r="KJ361" s="223"/>
      <c r="KK361" s="223"/>
      <c r="KL361" s="234"/>
      <c r="KN361" s="229"/>
      <c r="KO361" s="229"/>
      <c r="KP361" s="229"/>
      <c r="KQ361" s="229"/>
      <c r="KR361" s="229"/>
      <c r="KS361" s="229"/>
      <c r="KT361" s="229"/>
      <c r="KU361" s="229"/>
      <c r="KV361" s="229"/>
      <c r="KW361" s="229"/>
      <c r="KX361" s="229"/>
      <c r="KY361" s="229"/>
      <c r="KZ361" s="229"/>
      <c r="LA361" s="229"/>
      <c r="LB361" s="229"/>
      <c r="LC361" s="229"/>
      <c r="LD361" s="229"/>
      <c r="LE361" s="229"/>
      <c r="LF361" s="229"/>
      <c r="LG361" s="229"/>
      <c r="LH361" s="229"/>
      <c r="LI361" s="229"/>
      <c r="LJ361" s="229"/>
      <c r="LK361" s="229"/>
      <c r="LL361" s="229"/>
      <c r="LM361" s="229"/>
      <c r="LN361" s="223"/>
      <c r="LO361" s="223"/>
      <c r="LP361" s="223"/>
      <c r="LQ361" s="223"/>
      <c r="LR361" s="223"/>
      <c r="LU361" s="229"/>
      <c r="LV361" s="229"/>
      <c r="LW361" s="229"/>
      <c r="LX361" s="229"/>
      <c r="LY361" s="229"/>
      <c r="LZ361" s="229"/>
      <c r="MA361" s="229"/>
      <c r="MB361" s="229"/>
      <c r="MC361" s="229"/>
      <c r="MD361" s="229"/>
      <c r="ME361" s="229"/>
      <c r="MF361" s="229"/>
      <c r="MG361" s="229"/>
      <c r="MH361" s="229"/>
      <c r="MI361" s="229"/>
      <c r="MJ361" s="229"/>
      <c r="MK361" s="229"/>
      <c r="ML361" s="229"/>
      <c r="MM361" s="229"/>
      <c r="MN361" s="229"/>
      <c r="MO361" s="229"/>
      <c r="MP361" s="229"/>
      <c r="MQ361" s="229"/>
      <c r="MR361" s="229"/>
      <c r="MS361" s="229"/>
      <c r="MT361" s="229"/>
      <c r="MU361" s="223"/>
      <c r="MV361" s="223"/>
      <c r="MW361" s="223"/>
      <c r="MX361" s="223"/>
      <c r="MY361" s="223"/>
      <c r="NB361" s="229"/>
      <c r="NC361" s="229"/>
      <c r="ND361" s="229"/>
      <c r="NE361" s="229"/>
      <c r="NF361" s="229"/>
      <c r="NG361" s="229"/>
      <c r="NH361" s="229"/>
      <c r="NI361" s="229"/>
      <c r="NJ361" s="229"/>
      <c r="NK361" s="229"/>
      <c r="NL361" s="229"/>
      <c r="NM361" s="229"/>
      <c r="NN361" s="229"/>
      <c r="NO361" s="229"/>
      <c r="NP361" s="229"/>
      <c r="NQ361" s="229"/>
      <c r="NR361" s="229"/>
      <c r="NS361" s="229"/>
      <c r="NT361" s="229"/>
      <c r="NU361" s="229"/>
      <c r="NV361" s="229"/>
      <c r="NW361" s="229"/>
      <c r="NX361" s="229"/>
      <c r="NY361" s="229"/>
      <c r="NZ361" s="229"/>
      <c r="OA361" s="229"/>
      <c r="OB361" s="223"/>
      <c r="OC361" s="223"/>
      <c r="OD361" s="223"/>
      <c r="OE361" s="223"/>
      <c r="OF361" s="223"/>
      <c r="OI361" s="229"/>
      <c r="OJ361" s="229"/>
      <c r="OK361" s="229"/>
      <c r="OL361" s="229"/>
      <c r="OM361" s="229"/>
      <c r="ON361" s="229"/>
      <c r="OO361" s="229"/>
      <c r="OP361" s="229"/>
      <c r="OQ361" s="229"/>
      <c r="OR361" s="229"/>
      <c r="OS361" s="229"/>
      <c r="OT361" s="229"/>
      <c r="OU361" s="229"/>
      <c r="OV361" s="229"/>
      <c r="OW361" s="229"/>
      <c r="OX361" s="229"/>
      <c r="OY361" s="229"/>
      <c r="OZ361" s="229"/>
      <c r="PA361" s="229"/>
      <c r="PB361" s="229"/>
      <c r="PC361" s="229"/>
      <c r="PD361" s="229"/>
      <c r="PE361" s="229"/>
      <c r="PF361" s="229"/>
      <c r="PG361" s="229"/>
      <c r="PH361" s="229"/>
      <c r="PI361" s="223"/>
      <c r="PJ361" s="223"/>
      <c r="PK361" s="223"/>
      <c r="PL361" s="223"/>
      <c r="PM361" s="223"/>
      <c r="PP361" s="229"/>
      <c r="PQ361" s="229"/>
      <c r="PR361" s="229"/>
      <c r="PS361" s="229"/>
      <c r="PT361" s="229"/>
      <c r="PU361" s="229"/>
      <c r="PV361" s="229"/>
      <c r="PW361" s="229"/>
      <c r="PX361" s="229"/>
      <c r="PY361" s="229"/>
      <c r="PZ361" s="229"/>
      <c r="QA361" s="229"/>
      <c r="QB361" s="229"/>
      <c r="QC361" s="229"/>
      <c r="QD361" s="229"/>
      <c r="QE361" s="229"/>
      <c r="QF361" s="229"/>
      <c r="QG361" s="229"/>
      <c r="QH361" s="229"/>
      <c r="QI361" s="229"/>
      <c r="QJ361" s="229"/>
      <c r="QK361" s="229"/>
      <c r="QL361" s="229"/>
      <c r="QM361" s="229"/>
      <c r="QN361" s="229"/>
      <c r="QO361" s="229"/>
      <c r="QP361" s="223"/>
      <c r="QQ361" s="223"/>
      <c r="QR361" s="223"/>
      <c r="QS361" s="223"/>
      <c r="QT361" s="223"/>
      <c r="QW361" s="229"/>
      <c r="QX361" s="229"/>
    </row>
    <row r="362" spans="1:466" s="250" customFormat="1" ht="15" hidden="1" outlineLevel="1">
      <c r="A362" s="603"/>
      <c r="B362" s="452" t="s">
        <v>380</v>
      </c>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3"/>
      <c r="Z362" s="223"/>
      <c r="AA362" s="223"/>
      <c r="AB362" s="223"/>
      <c r="AC362" s="223"/>
      <c r="AD362" s="223"/>
      <c r="AE362" s="223"/>
      <c r="AF362" s="223"/>
      <c r="AG362" s="223"/>
      <c r="AH362" s="223"/>
      <c r="AI362" s="223"/>
      <c r="AJ362" s="229"/>
      <c r="AK362" s="229"/>
      <c r="AL362" s="229"/>
      <c r="AM362" s="229"/>
      <c r="AN362" s="229"/>
      <c r="AO362" s="229"/>
      <c r="AP362" s="229"/>
      <c r="AQ362" s="229"/>
      <c r="AR362" s="229"/>
      <c r="AS362" s="229"/>
      <c r="AT362" s="229"/>
      <c r="AU362" s="229"/>
      <c r="AV362" s="229"/>
      <c r="AW362" s="229"/>
      <c r="AX362" s="229"/>
      <c r="AY362" s="229"/>
      <c r="AZ362" s="229"/>
      <c r="BA362" s="229"/>
      <c r="BB362" s="229"/>
      <c r="BC362" s="229"/>
      <c r="BD362" s="229"/>
      <c r="BE362" s="229"/>
      <c r="BF362" s="229"/>
      <c r="BG362" s="229"/>
      <c r="BH362" s="229"/>
      <c r="BI362" s="229"/>
      <c r="BJ362" s="223"/>
      <c r="BK362" s="223"/>
      <c r="BL362" s="223"/>
      <c r="BM362" s="223"/>
      <c r="BN362" s="223"/>
      <c r="BO362" s="223"/>
      <c r="BP362" s="223"/>
      <c r="BQ362" s="229"/>
      <c r="BR362" s="229"/>
      <c r="BS362" s="229"/>
      <c r="BT362" s="229"/>
      <c r="BU362" s="229"/>
      <c r="BV362" s="229"/>
      <c r="BW362" s="229"/>
      <c r="BX362" s="229"/>
      <c r="BY362" s="229"/>
      <c r="BZ362" s="229"/>
      <c r="CA362" s="229"/>
      <c r="CB362" s="229"/>
      <c r="CC362" s="229"/>
      <c r="CD362" s="229"/>
      <c r="CE362" s="229"/>
      <c r="CF362" s="229"/>
      <c r="CG362" s="229"/>
      <c r="CH362" s="229"/>
      <c r="CI362" s="229"/>
      <c r="CJ362" s="229"/>
      <c r="CK362" s="229"/>
      <c r="CL362" s="229"/>
      <c r="CM362" s="229"/>
      <c r="CN362" s="229"/>
      <c r="CO362" s="229"/>
      <c r="CP362" s="229"/>
      <c r="CQ362" s="223"/>
      <c r="CR362" s="223"/>
      <c r="CS362" s="223"/>
      <c r="CT362" s="223"/>
      <c r="CU362" s="223"/>
      <c r="CV362" s="223"/>
      <c r="CW362" s="223"/>
      <c r="CX362" s="229"/>
      <c r="CY362" s="229"/>
      <c r="CZ362" s="229"/>
      <c r="DA362" s="229"/>
      <c r="DB362" s="229"/>
      <c r="DC362" s="229"/>
      <c r="DD362" s="229"/>
      <c r="DE362" s="229"/>
      <c r="DF362" s="229"/>
      <c r="DG362" s="229"/>
      <c r="DH362" s="229"/>
      <c r="DI362" s="229"/>
      <c r="DJ362" s="229"/>
      <c r="DK362" s="229"/>
      <c r="DL362" s="229"/>
      <c r="DM362" s="229"/>
      <c r="DN362" s="229"/>
      <c r="DO362" s="229"/>
      <c r="DP362" s="229"/>
      <c r="DQ362" s="229"/>
      <c r="DR362" s="229"/>
      <c r="DS362" s="229"/>
      <c r="DT362" s="229"/>
      <c r="DU362" s="229"/>
      <c r="DV362" s="229"/>
      <c r="DW362" s="229"/>
      <c r="DX362" s="223"/>
      <c r="DY362" s="223"/>
      <c r="DZ362" s="223"/>
      <c r="EA362" s="223"/>
      <c r="EB362" s="223"/>
      <c r="EC362" s="223"/>
      <c r="ED362" s="223"/>
      <c r="EE362" s="229"/>
      <c r="EF362" s="229"/>
      <c r="EG362" s="229"/>
      <c r="EH362" s="229"/>
      <c r="EI362" s="229"/>
      <c r="EJ362" s="229"/>
      <c r="EK362" s="229"/>
      <c r="EL362" s="229"/>
      <c r="EM362" s="229"/>
      <c r="EN362" s="229"/>
      <c r="EO362" s="229"/>
      <c r="EP362" s="229"/>
      <c r="EQ362" s="229"/>
      <c r="ER362" s="229"/>
      <c r="ES362" s="229"/>
      <c r="ET362" s="229"/>
      <c r="EU362" s="229"/>
      <c r="EV362" s="229"/>
      <c r="EW362" s="229"/>
      <c r="EX362" s="229"/>
      <c r="EY362" s="229"/>
      <c r="EZ362" s="229"/>
      <c r="FA362" s="229"/>
      <c r="FB362" s="229"/>
      <c r="FC362" s="229"/>
      <c r="FD362" s="229"/>
      <c r="FE362" s="223"/>
      <c r="FF362" s="223"/>
      <c r="FG362" s="223"/>
      <c r="FH362" s="223"/>
      <c r="FI362" s="223"/>
      <c r="FJ362" s="223"/>
      <c r="FK362" s="223"/>
      <c r="FL362" s="229"/>
      <c r="FM362" s="229"/>
      <c r="FN362" s="229"/>
      <c r="FO362" s="229"/>
      <c r="FP362" s="229"/>
      <c r="FQ362" s="229"/>
      <c r="FR362" s="229"/>
      <c r="FS362" s="229"/>
      <c r="FT362" s="229"/>
      <c r="FU362" s="229"/>
      <c r="FV362" s="229"/>
      <c r="FW362" s="229"/>
      <c r="FX362" s="229"/>
      <c r="FY362" s="229"/>
      <c r="FZ362" s="229"/>
      <c r="GA362" s="229"/>
      <c r="GB362" s="229"/>
      <c r="GC362" s="229"/>
      <c r="GD362" s="229"/>
      <c r="GE362" s="229"/>
      <c r="GF362" s="229"/>
      <c r="GG362" s="229"/>
      <c r="GH362" s="229"/>
      <c r="GI362" s="229"/>
      <c r="GJ362" s="229"/>
      <c r="GK362" s="229"/>
      <c r="GL362" s="223"/>
      <c r="GM362" s="223"/>
      <c r="GN362" s="223"/>
      <c r="GO362" s="223"/>
      <c r="GP362" s="223"/>
      <c r="GQ362" s="223"/>
      <c r="GR362" s="223"/>
      <c r="GS362" s="229"/>
      <c r="GT362" s="229"/>
      <c r="GU362" s="229"/>
      <c r="GV362" s="229"/>
      <c r="GW362" s="229"/>
      <c r="GX362" s="229"/>
      <c r="GY362" s="229"/>
      <c r="GZ362" s="229"/>
      <c r="HA362" s="229"/>
      <c r="HB362" s="229"/>
      <c r="HC362" s="229"/>
      <c r="HD362" s="229"/>
      <c r="HE362" s="229"/>
      <c r="HF362" s="229"/>
      <c r="HG362" s="229"/>
      <c r="HH362" s="229"/>
      <c r="HI362" s="229"/>
      <c r="HJ362" s="229"/>
      <c r="HK362" s="229"/>
      <c r="HL362" s="229"/>
      <c r="HM362" s="229"/>
      <c r="HN362" s="229"/>
      <c r="HO362" s="229"/>
      <c r="HP362" s="229"/>
      <c r="HQ362" s="229"/>
      <c r="HR362" s="229"/>
      <c r="HS362" s="223"/>
      <c r="HT362" s="223"/>
      <c r="HU362" s="223"/>
      <c r="HV362" s="223"/>
      <c r="HW362" s="223"/>
      <c r="HZ362" s="448"/>
      <c r="IA362" s="448"/>
      <c r="IB362" s="448"/>
      <c r="IC362" s="448"/>
      <c r="ID362" s="448"/>
      <c r="IE362" s="448"/>
      <c r="IF362" s="448"/>
      <c r="IG362" s="448"/>
      <c r="IH362" s="448"/>
      <c r="II362" s="673"/>
      <c r="IJ362" s="448"/>
      <c r="IK362" s="448"/>
      <c r="IL362" s="448"/>
      <c r="IM362" s="448"/>
      <c r="IN362" s="448"/>
      <c r="IO362" s="448"/>
      <c r="IP362" s="448"/>
      <c r="IQ362" s="448"/>
      <c r="IR362" s="448"/>
      <c r="IS362" s="448"/>
      <c r="IT362" s="448"/>
      <c r="IU362" s="448"/>
      <c r="IV362" s="448"/>
      <c r="IW362" s="448"/>
      <c r="IX362" s="448"/>
      <c r="IY362" s="448"/>
      <c r="IZ362" s="674"/>
      <c r="JA362" s="674"/>
      <c r="JB362" s="674"/>
      <c r="JC362" s="674"/>
      <c r="JD362" s="723">
        <f>DATEDIF(JD360,42916,"m")+1</f>
        <v>66</v>
      </c>
      <c r="JG362" s="448"/>
      <c r="JH362" s="448"/>
      <c r="JI362" s="448"/>
      <c r="JJ362" s="229"/>
      <c r="JK362" s="229"/>
      <c r="JL362" s="229"/>
      <c r="JM362" s="229"/>
      <c r="JN362" s="229"/>
      <c r="JO362" s="229"/>
      <c r="JP362" s="229"/>
      <c r="JQ362" s="229"/>
      <c r="JR362" s="229"/>
      <c r="JS362" s="229"/>
      <c r="JT362" s="229"/>
      <c r="JU362" s="229"/>
      <c r="JV362" s="229"/>
      <c r="JW362" s="229"/>
      <c r="JX362" s="229"/>
      <c r="JY362" s="229"/>
      <c r="JZ362" s="229"/>
      <c r="KA362" s="229"/>
      <c r="KB362" s="229"/>
      <c r="KC362" s="229"/>
      <c r="KD362" s="229"/>
      <c r="KE362" s="229"/>
      <c r="KF362" s="229"/>
      <c r="KG362" s="223"/>
      <c r="KH362" s="223"/>
      <c r="KI362" s="223"/>
      <c r="KJ362" s="223"/>
      <c r="KK362" s="223"/>
      <c r="KL362" s="234"/>
      <c r="KN362" s="229"/>
      <c r="KO362" s="229"/>
      <c r="KP362" s="229"/>
      <c r="KQ362" s="229"/>
      <c r="KR362" s="229"/>
      <c r="KS362" s="229"/>
      <c r="KT362" s="229"/>
      <c r="KU362" s="229"/>
      <c r="KV362" s="229"/>
      <c r="KW362" s="229"/>
      <c r="KX362" s="229"/>
      <c r="KY362" s="229"/>
      <c r="KZ362" s="229"/>
      <c r="LA362" s="229"/>
      <c r="LB362" s="229"/>
      <c r="LC362" s="229"/>
      <c r="LD362" s="229"/>
      <c r="LE362" s="229"/>
      <c r="LF362" s="229"/>
      <c r="LG362" s="229"/>
      <c r="LH362" s="229"/>
      <c r="LI362" s="229"/>
      <c r="LJ362" s="229"/>
      <c r="LK362" s="229"/>
      <c r="LL362" s="229"/>
      <c r="LM362" s="229"/>
      <c r="LN362" s="223"/>
      <c r="LO362" s="223"/>
      <c r="LP362" s="223"/>
      <c r="LQ362" s="223"/>
      <c r="LR362" s="223"/>
      <c r="LU362" s="229"/>
      <c r="LV362" s="229"/>
      <c r="LW362" s="229"/>
      <c r="LX362" s="229"/>
      <c r="LY362" s="229"/>
      <c r="LZ362" s="229"/>
      <c r="MA362" s="229"/>
      <c r="MB362" s="229"/>
      <c r="MC362" s="229"/>
      <c r="MD362" s="229"/>
      <c r="ME362" s="229"/>
      <c r="MF362" s="229"/>
      <c r="MG362" s="229"/>
      <c r="MH362" s="229"/>
      <c r="MI362" s="229"/>
      <c r="MJ362" s="229"/>
      <c r="MK362" s="229"/>
      <c r="ML362" s="229"/>
      <c r="MM362" s="229"/>
      <c r="MN362" s="229"/>
      <c r="MO362" s="229"/>
      <c r="MP362" s="229"/>
      <c r="MQ362" s="229"/>
      <c r="MR362" s="229"/>
      <c r="MS362" s="229"/>
      <c r="MT362" s="229"/>
      <c r="MU362" s="223"/>
      <c r="MV362" s="223"/>
      <c r="MW362" s="223"/>
      <c r="MX362" s="223"/>
      <c r="MY362" s="223"/>
      <c r="NB362" s="229"/>
      <c r="NC362" s="229"/>
      <c r="ND362" s="229"/>
      <c r="NE362" s="229"/>
      <c r="NF362" s="229"/>
      <c r="NG362" s="229"/>
      <c r="NH362" s="229"/>
      <c r="NI362" s="229"/>
      <c r="NJ362" s="229"/>
      <c r="NK362" s="229"/>
      <c r="NL362" s="229"/>
      <c r="NM362" s="229"/>
      <c r="NN362" s="229"/>
      <c r="NO362" s="229"/>
      <c r="NP362" s="229"/>
      <c r="NQ362" s="229"/>
      <c r="NR362" s="229"/>
      <c r="NS362" s="229"/>
      <c r="NT362" s="229"/>
      <c r="NU362" s="229"/>
      <c r="NV362" s="229"/>
      <c r="NW362" s="229"/>
      <c r="NX362" s="229"/>
      <c r="NY362" s="229"/>
      <c r="NZ362" s="229"/>
      <c r="OA362" s="229"/>
      <c r="OB362" s="223"/>
      <c r="OC362" s="223"/>
      <c r="OD362" s="223"/>
      <c r="OE362" s="223"/>
      <c r="OF362" s="223"/>
      <c r="OI362" s="229"/>
      <c r="OJ362" s="229"/>
      <c r="OK362" s="229"/>
      <c r="OL362" s="229"/>
      <c r="OM362" s="229"/>
      <c r="ON362" s="229"/>
      <c r="OO362" s="229"/>
      <c r="OP362" s="229"/>
      <c r="OQ362" s="229"/>
      <c r="OR362" s="229"/>
      <c r="OS362" s="229"/>
      <c r="OT362" s="229"/>
      <c r="OU362" s="229"/>
      <c r="OV362" s="229"/>
      <c r="OW362" s="229"/>
      <c r="OX362" s="229"/>
      <c r="OY362" s="229"/>
      <c r="OZ362" s="229"/>
      <c r="PA362" s="229"/>
      <c r="PB362" s="229"/>
      <c r="PC362" s="229"/>
      <c r="PD362" s="229"/>
      <c r="PE362" s="229"/>
      <c r="PF362" s="229"/>
      <c r="PG362" s="229"/>
      <c r="PH362" s="229"/>
      <c r="PI362" s="223"/>
      <c r="PJ362" s="223"/>
      <c r="PK362" s="223"/>
      <c r="PL362" s="223"/>
      <c r="PM362" s="223"/>
      <c r="PP362" s="229"/>
      <c r="PQ362" s="229"/>
      <c r="PR362" s="229"/>
      <c r="PS362" s="229"/>
      <c r="PT362" s="229"/>
      <c r="PU362" s="229"/>
      <c r="PV362" s="229"/>
      <c r="PW362" s="229"/>
      <c r="PX362" s="229"/>
      <c r="PY362" s="229"/>
      <c r="PZ362" s="229"/>
      <c r="QA362" s="229"/>
      <c r="QB362" s="229"/>
      <c r="QC362" s="229"/>
      <c r="QD362" s="229"/>
      <c r="QE362" s="229"/>
      <c r="QF362" s="229"/>
      <c r="QG362" s="229"/>
      <c r="QH362" s="229"/>
      <c r="QI362" s="229"/>
      <c r="QJ362" s="229"/>
      <c r="QK362" s="229"/>
      <c r="QL362" s="229"/>
      <c r="QM362" s="229"/>
      <c r="QN362" s="229"/>
      <c r="QO362" s="229"/>
      <c r="QP362" s="223"/>
      <c r="QQ362" s="223"/>
      <c r="QR362" s="223"/>
      <c r="QS362" s="223"/>
      <c r="QT362" s="223"/>
      <c r="QW362" s="229"/>
      <c r="QX362" s="229"/>
    </row>
    <row r="363" spans="1:466" s="250" customFormat="1" ht="15" hidden="1" outlineLevel="1">
      <c r="A363" s="603"/>
      <c r="B363" s="452" t="s">
        <v>378</v>
      </c>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3"/>
      <c r="Z363" s="223"/>
      <c r="AA363" s="223"/>
      <c r="AB363" s="223"/>
      <c r="AC363" s="223"/>
      <c r="AD363" s="223"/>
      <c r="AE363" s="223"/>
      <c r="AF363" s="223"/>
      <c r="AG363" s="223"/>
      <c r="AH363" s="223"/>
      <c r="AI363" s="223"/>
      <c r="AJ363" s="229"/>
      <c r="AK363" s="229"/>
      <c r="AL363" s="229"/>
      <c r="AM363" s="229"/>
      <c r="AN363" s="229"/>
      <c r="AO363" s="229"/>
      <c r="AP363" s="229"/>
      <c r="AQ363" s="229"/>
      <c r="AR363" s="229"/>
      <c r="AS363" s="229"/>
      <c r="AT363" s="229"/>
      <c r="AU363" s="229"/>
      <c r="AV363" s="229"/>
      <c r="AW363" s="229"/>
      <c r="AX363" s="229"/>
      <c r="AY363" s="229"/>
      <c r="AZ363" s="229"/>
      <c r="BA363" s="229"/>
      <c r="BB363" s="229"/>
      <c r="BC363" s="229"/>
      <c r="BD363" s="229"/>
      <c r="BE363" s="229"/>
      <c r="BF363" s="229"/>
      <c r="BG363" s="229"/>
      <c r="BH363" s="229"/>
      <c r="BI363" s="229"/>
      <c r="BJ363" s="223"/>
      <c r="BK363" s="223"/>
      <c r="BL363" s="223"/>
      <c r="BM363" s="223"/>
      <c r="BN363" s="223"/>
      <c r="BO363" s="223"/>
      <c r="BP363" s="223"/>
      <c r="BQ363" s="229"/>
      <c r="BR363" s="229"/>
      <c r="BS363" s="229"/>
      <c r="BT363" s="229"/>
      <c r="BU363" s="229"/>
      <c r="BV363" s="229"/>
      <c r="BW363" s="229"/>
      <c r="BX363" s="229"/>
      <c r="BY363" s="229"/>
      <c r="BZ363" s="229"/>
      <c r="CA363" s="229"/>
      <c r="CB363" s="229"/>
      <c r="CC363" s="229"/>
      <c r="CD363" s="229"/>
      <c r="CE363" s="229"/>
      <c r="CF363" s="229"/>
      <c r="CG363" s="229"/>
      <c r="CH363" s="229"/>
      <c r="CI363" s="229"/>
      <c r="CJ363" s="229"/>
      <c r="CK363" s="229"/>
      <c r="CL363" s="229"/>
      <c r="CM363" s="229"/>
      <c r="CN363" s="229"/>
      <c r="CO363" s="229"/>
      <c r="CP363" s="229"/>
      <c r="CQ363" s="223"/>
      <c r="CR363" s="223"/>
      <c r="CS363" s="223"/>
      <c r="CT363" s="223"/>
      <c r="CU363" s="223"/>
      <c r="CV363" s="223"/>
      <c r="CW363" s="223"/>
      <c r="CX363" s="229"/>
      <c r="CY363" s="229"/>
      <c r="CZ363" s="229"/>
      <c r="DA363" s="229"/>
      <c r="DB363" s="229"/>
      <c r="DC363" s="229"/>
      <c r="DD363" s="229"/>
      <c r="DE363" s="229"/>
      <c r="DF363" s="229"/>
      <c r="DG363" s="229"/>
      <c r="DH363" s="229"/>
      <c r="DI363" s="229"/>
      <c r="DJ363" s="229"/>
      <c r="DK363" s="229"/>
      <c r="DL363" s="229"/>
      <c r="DM363" s="229"/>
      <c r="DN363" s="229"/>
      <c r="DO363" s="229"/>
      <c r="DP363" s="229"/>
      <c r="DQ363" s="229"/>
      <c r="DR363" s="229"/>
      <c r="DS363" s="229"/>
      <c r="DT363" s="229"/>
      <c r="DU363" s="229"/>
      <c r="DV363" s="229"/>
      <c r="DW363" s="229"/>
      <c r="DX363" s="223"/>
      <c r="DY363" s="223"/>
      <c r="DZ363" s="223"/>
      <c r="EA363" s="223"/>
      <c r="EB363" s="223"/>
      <c r="EC363" s="223"/>
      <c r="ED363" s="223"/>
      <c r="EE363" s="229"/>
      <c r="EF363" s="229"/>
      <c r="EG363" s="229"/>
      <c r="EH363" s="229"/>
      <c r="EI363" s="229"/>
      <c r="EJ363" s="229"/>
      <c r="EK363" s="229"/>
      <c r="EL363" s="229"/>
      <c r="EM363" s="229"/>
      <c r="EN363" s="229"/>
      <c r="EO363" s="229"/>
      <c r="EP363" s="229"/>
      <c r="EQ363" s="229"/>
      <c r="ER363" s="229"/>
      <c r="ES363" s="229"/>
      <c r="ET363" s="229"/>
      <c r="EU363" s="229"/>
      <c r="EV363" s="229"/>
      <c r="EW363" s="229"/>
      <c r="EX363" s="229"/>
      <c r="EY363" s="229"/>
      <c r="EZ363" s="229"/>
      <c r="FA363" s="229"/>
      <c r="FB363" s="229"/>
      <c r="FC363" s="229"/>
      <c r="FD363" s="229"/>
      <c r="FE363" s="223"/>
      <c r="FF363" s="223"/>
      <c r="FG363" s="223"/>
      <c r="FH363" s="223"/>
      <c r="FI363" s="223"/>
      <c r="FJ363" s="223"/>
      <c r="FK363" s="223"/>
      <c r="FL363" s="229"/>
      <c r="FM363" s="229"/>
      <c r="FN363" s="229"/>
      <c r="FO363" s="229"/>
      <c r="FP363" s="229"/>
      <c r="FQ363" s="229"/>
      <c r="FR363" s="229"/>
      <c r="FS363" s="229"/>
      <c r="FT363" s="229"/>
      <c r="FU363" s="229"/>
      <c r="FV363" s="229"/>
      <c r="FW363" s="229"/>
      <c r="FX363" s="229"/>
      <c r="FY363" s="229"/>
      <c r="FZ363" s="229"/>
      <c r="GA363" s="229"/>
      <c r="GB363" s="229"/>
      <c r="GC363" s="229"/>
      <c r="GD363" s="229"/>
      <c r="GE363" s="229"/>
      <c r="GF363" s="229"/>
      <c r="GG363" s="229"/>
      <c r="GH363" s="229"/>
      <c r="GI363" s="229"/>
      <c r="GJ363" s="229"/>
      <c r="GK363" s="229"/>
      <c r="GL363" s="223"/>
      <c r="GM363" s="223"/>
      <c r="GN363" s="223"/>
      <c r="GO363" s="223"/>
      <c r="GP363" s="223"/>
      <c r="GQ363" s="223"/>
      <c r="GR363" s="223"/>
      <c r="GS363" s="229"/>
      <c r="GT363" s="229"/>
      <c r="GU363" s="229"/>
      <c r="GV363" s="229"/>
      <c r="GW363" s="229"/>
      <c r="GX363" s="229"/>
      <c r="GY363" s="229"/>
      <c r="GZ363" s="229"/>
      <c r="HA363" s="229"/>
      <c r="HB363" s="229"/>
      <c r="HC363" s="229"/>
      <c r="HD363" s="229"/>
      <c r="HE363" s="229"/>
      <c r="HF363" s="229"/>
      <c r="HG363" s="229"/>
      <c r="HH363" s="229"/>
      <c r="HI363" s="229"/>
      <c r="HJ363" s="229"/>
      <c r="HK363" s="229"/>
      <c r="HL363" s="229"/>
      <c r="HM363" s="229"/>
      <c r="HN363" s="229"/>
      <c r="HO363" s="229"/>
      <c r="HP363" s="229"/>
      <c r="HQ363" s="229"/>
      <c r="HR363" s="229"/>
      <c r="HS363" s="223"/>
      <c r="HT363" s="223"/>
      <c r="HU363" s="223"/>
      <c r="HV363" s="223"/>
      <c r="HW363" s="223"/>
      <c r="HZ363" s="448"/>
      <c r="IA363" s="448"/>
      <c r="IB363" s="448"/>
      <c r="IC363" s="448"/>
      <c r="ID363" s="448"/>
      <c r="IE363" s="448"/>
      <c r="IF363" s="448"/>
      <c r="IG363" s="448"/>
      <c r="IH363" s="448"/>
      <c r="II363" s="673"/>
      <c r="IJ363" s="448"/>
      <c r="IK363" s="448"/>
      <c r="IL363" s="448"/>
      <c r="IM363" s="448"/>
      <c r="IN363" s="448"/>
      <c r="IO363" s="448"/>
      <c r="IP363" s="448"/>
      <c r="IQ363" s="448"/>
      <c r="IR363" s="448"/>
      <c r="IS363" s="448"/>
      <c r="IT363" s="448"/>
      <c r="IU363" s="448"/>
      <c r="IV363" s="448"/>
      <c r="IW363" s="448"/>
      <c r="IX363" s="448"/>
      <c r="IY363" s="448"/>
      <c r="IZ363" s="674"/>
      <c r="JA363" s="674"/>
      <c r="JB363" s="674"/>
      <c r="JC363" s="674"/>
      <c r="JD363" s="674"/>
      <c r="JG363" s="448"/>
      <c r="JH363" s="448"/>
      <c r="JI363" s="448"/>
      <c r="JJ363" s="229"/>
      <c r="JK363" s="229"/>
      <c r="JL363" s="229"/>
      <c r="JM363" s="229"/>
      <c r="JN363" s="229"/>
      <c r="JO363" s="229"/>
      <c r="JP363" s="229"/>
      <c r="JQ363" s="229"/>
      <c r="JR363" s="229"/>
      <c r="JS363" s="229"/>
      <c r="JT363" s="229"/>
      <c r="JU363" s="229"/>
      <c r="JV363" s="229"/>
      <c r="JW363" s="229"/>
      <c r="JX363" s="229"/>
      <c r="JY363" s="229"/>
      <c r="JZ363" s="229"/>
      <c r="KA363" s="229"/>
      <c r="KB363" s="229"/>
      <c r="KC363" s="229"/>
      <c r="KD363" s="229"/>
      <c r="KE363" s="229"/>
      <c r="KF363" s="229"/>
      <c r="KG363" s="223"/>
      <c r="KH363" s="223"/>
      <c r="KI363" s="223"/>
      <c r="KJ363" s="223"/>
      <c r="KK363" s="223"/>
      <c r="KL363" s="234"/>
      <c r="KN363" s="229"/>
      <c r="KO363" s="229"/>
      <c r="KP363" s="229"/>
      <c r="KQ363" s="229"/>
      <c r="KR363" s="229"/>
      <c r="KS363" s="229"/>
      <c r="KT363" s="229"/>
      <c r="KU363" s="229"/>
      <c r="KV363" s="229"/>
      <c r="KW363" s="229"/>
      <c r="KX363" s="229"/>
      <c r="KY363" s="229"/>
      <c r="KZ363" s="229"/>
      <c r="LA363" s="229"/>
      <c r="LB363" s="229"/>
      <c r="LC363" s="229"/>
      <c r="LD363" s="229"/>
      <c r="LE363" s="229"/>
      <c r="LF363" s="229"/>
      <c r="LG363" s="229"/>
      <c r="LH363" s="229"/>
      <c r="LI363" s="229"/>
      <c r="LJ363" s="229"/>
      <c r="LK363" s="229"/>
      <c r="LL363" s="229"/>
      <c r="LM363" s="229"/>
      <c r="LN363" s="223"/>
      <c r="LO363" s="223"/>
      <c r="LP363" s="223"/>
      <c r="LQ363" s="223"/>
      <c r="LR363" s="223"/>
      <c r="LU363" s="229"/>
      <c r="LV363" s="229"/>
      <c r="LW363" s="229"/>
      <c r="LX363" s="229"/>
      <c r="LY363" s="229"/>
      <c r="LZ363" s="229"/>
      <c r="MA363" s="229"/>
      <c r="MB363" s="229"/>
      <c r="MC363" s="229"/>
      <c r="MD363" s="229"/>
      <c r="ME363" s="229"/>
      <c r="MF363" s="229"/>
      <c r="MG363" s="229"/>
      <c r="MH363" s="229"/>
      <c r="MI363" s="229"/>
      <c r="MJ363" s="229"/>
      <c r="MK363" s="229"/>
      <c r="ML363" s="229"/>
      <c r="MM363" s="229"/>
      <c r="MN363" s="229"/>
      <c r="MO363" s="229"/>
      <c r="MP363" s="229"/>
      <c r="MQ363" s="229"/>
      <c r="MR363" s="229"/>
      <c r="MS363" s="229"/>
      <c r="MT363" s="229"/>
      <c r="MU363" s="223"/>
      <c r="MV363" s="223"/>
      <c r="MW363" s="223"/>
      <c r="MX363" s="223"/>
      <c r="MY363" s="223"/>
      <c r="NB363" s="229"/>
      <c r="NC363" s="229"/>
      <c r="ND363" s="229"/>
      <c r="NE363" s="229"/>
      <c r="NF363" s="229"/>
      <c r="NG363" s="229"/>
      <c r="NH363" s="229"/>
      <c r="NI363" s="229"/>
      <c r="NJ363" s="229"/>
      <c r="NK363" s="229"/>
      <c r="NL363" s="229"/>
      <c r="NM363" s="229"/>
      <c r="NN363" s="229"/>
      <c r="NO363" s="229"/>
      <c r="NP363" s="229"/>
      <c r="NQ363" s="229"/>
      <c r="NR363" s="229"/>
      <c r="NS363" s="229"/>
      <c r="NT363" s="229"/>
      <c r="NU363" s="229"/>
      <c r="NV363" s="229"/>
      <c r="NW363" s="229"/>
      <c r="NX363" s="229"/>
      <c r="NY363" s="229"/>
      <c r="NZ363" s="229"/>
      <c r="OA363" s="229"/>
      <c r="OB363" s="223"/>
      <c r="OC363" s="223"/>
      <c r="OD363" s="223"/>
      <c r="OE363" s="223"/>
      <c r="OF363" s="223"/>
      <c r="OI363" s="229"/>
      <c r="OJ363" s="229"/>
      <c r="OK363" s="229"/>
      <c r="OL363" s="229"/>
      <c r="OM363" s="229"/>
      <c r="ON363" s="229"/>
      <c r="OO363" s="229"/>
      <c r="OP363" s="229"/>
      <c r="OQ363" s="229"/>
      <c r="OR363" s="229"/>
      <c r="OS363" s="229"/>
      <c r="OT363" s="229"/>
      <c r="OU363" s="229"/>
      <c r="OV363" s="229"/>
      <c r="OW363" s="229"/>
      <c r="OX363" s="229"/>
      <c r="OY363" s="229"/>
      <c r="OZ363" s="229"/>
      <c r="PA363" s="229"/>
      <c r="PB363" s="229"/>
      <c r="PC363" s="229"/>
      <c r="PD363" s="229"/>
      <c r="PE363" s="229"/>
      <c r="PF363" s="229"/>
      <c r="PG363" s="229"/>
      <c r="PH363" s="229"/>
      <c r="PI363" s="223"/>
      <c r="PJ363" s="223"/>
      <c r="PK363" s="223"/>
      <c r="PL363" s="223"/>
      <c r="PM363" s="223"/>
      <c r="PP363" s="229"/>
      <c r="PQ363" s="229"/>
      <c r="PR363" s="229"/>
      <c r="PS363" s="229"/>
      <c r="PT363" s="229"/>
      <c r="PU363" s="229"/>
      <c r="PV363" s="229"/>
      <c r="PW363" s="229"/>
      <c r="PX363" s="229"/>
      <c r="PY363" s="229"/>
      <c r="PZ363" s="229"/>
      <c r="QA363" s="229"/>
      <c r="QB363" s="229"/>
      <c r="QC363" s="229"/>
      <c r="QD363" s="229"/>
      <c r="QE363" s="229"/>
      <c r="QF363" s="229"/>
      <c r="QG363" s="229"/>
      <c r="QH363" s="229"/>
      <c r="QI363" s="229"/>
      <c r="QJ363" s="229"/>
      <c r="QK363" s="229"/>
      <c r="QL363" s="229"/>
      <c r="QM363" s="229"/>
      <c r="QN363" s="229"/>
      <c r="QO363" s="229"/>
      <c r="QP363" s="223"/>
      <c r="QQ363" s="223"/>
      <c r="QR363" s="223"/>
      <c r="QS363" s="223"/>
      <c r="QT363" s="223"/>
      <c r="QW363" s="229"/>
      <c r="QX363" s="229"/>
    </row>
    <row r="364" spans="1:466" s="250" customFormat="1" collapsed="1">
      <c r="A364" s="603"/>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3"/>
      <c r="Z364" s="223"/>
      <c r="AA364" s="223"/>
      <c r="AB364" s="223"/>
      <c r="AC364" s="223"/>
      <c r="AD364" s="223"/>
      <c r="AE364" s="223"/>
      <c r="AF364" s="223"/>
      <c r="AG364" s="223"/>
      <c r="AH364" s="223"/>
      <c r="AI364" s="223"/>
      <c r="AJ364" s="229"/>
      <c r="AK364" s="229"/>
      <c r="AL364" s="229"/>
      <c r="AM364" s="229"/>
      <c r="AN364" s="229"/>
      <c r="AO364" s="229"/>
      <c r="AP364" s="229"/>
      <c r="AQ364" s="229"/>
      <c r="AR364" s="229"/>
      <c r="AS364" s="229"/>
      <c r="AT364" s="229"/>
      <c r="AU364" s="229"/>
      <c r="AV364" s="229"/>
      <c r="AW364" s="229"/>
      <c r="AX364" s="229"/>
      <c r="AY364" s="229"/>
      <c r="AZ364" s="229"/>
      <c r="BA364" s="229"/>
      <c r="BB364" s="229"/>
      <c r="BC364" s="229"/>
      <c r="BD364" s="229"/>
      <c r="BE364" s="229"/>
      <c r="BF364" s="229"/>
      <c r="BG364" s="229"/>
      <c r="BH364" s="229"/>
      <c r="BI364" s="229"/>
      <c r="BJ364" s="223"/>
      <c r="BK364" s="223"/>
      <c r="BL364" s="223"/>
      <c r="BM364" s="223"/>
      <c r="BN364" s="223"/>
      <c r="BO364" s="223"/>
      <c r="BP364" s="223"/>
      <c r="BQ364" s="229"/>
      <c r="BR364" s="229"/>
      <c r="BS364" s="229"/>
      <c r="BT364" s="229"/>
      <c r="BU364" s="229"/>
      <c r="BV364" s="229"/>
      <c r="BW364" s="229"/>
      <c r="BX364" s="229"/>
      <c r="BY364" s="229"/>
      <c r="BZ364" s="229"/>
      <c r="CA364" s="229"/>
      <c r="CB364" s="229"/>
      <c r="CC364" s="229"/>
      <c r="CD364" s="229"/>
      <c r="CE364" s="229"/>
      <c r="CF364" s="229"/>
      <c r="CG364" s="229"/>
      <c r="CH364" s="229"/>
      <c r="CI364" s="229"/>
      <c r="CJ364" s="229"/>
      <c r="CK364" s="229"/>
      <c r="CL364" s="229"/>
      <c r="CM364" s="229"/>
      <c r="CN364" s="229"/>
      <c r="CO364" s="229"/>
      <c r="CP364" s="229"/>
      <c r="CQ364" s="223"/>
      <c r="CR364" s="223"/>
      <c r="CS364" s="223"/>
      <c r="CT364" s="223"/>
      <c r="CU364" s="223"/>
      <c r="CV364" s="223"/>
      <c r="CW364" s="223"/>
      <c r="CX364" s="229"/>
      <c r="CY364" s="229"/>
      <c r="CZ364" s="229"/>
      <c r="DA364" s="229"/>
      <c r="DB364" s="229"/>
      <c r="DC364" s="229"/>
      <c r="DD364" s="229"/>
      <c r="DE364" s="229"/>
      <c r="DF364" s="229"/>
      <c r="DG364" s="229"/>
      <c r="DH364" s="229"/>
      <c r="DI364" s="229"/>
      <c r="DJ364" s="229"/>
      <c r="DK364" s="229"/>
      <c r="DL364" s="229"/>
      <c r="DM364" s="229"/>
      <c r="DN364" s="229"/>
      <c r="DO364" s="229"/>
      <c r="DP364" s="229"/>
      <c r="DQ364" s="229"/>
      <c r="DR364" s="229"/>
      <c r="DS364" s="229"/>
      <c r="DT364" s="229"/>
      <c r="DU364" s="229"/>
      <c r="DV364" s="229"/>
      <c r="DW364" s="229"/>
      <c r="DX364" s="223"/>
      <c r="DY364" s="223"/>
      <c r="DZ364" s="223"/>
      <c r="EA364" s="223"/>
      <c r="EB364" s="223"/>
      <c r="EC364" s="223"/>
      <c r="ED364" s="223"/>
      <c r="EE364" s="229"/>
      <c r="EF364" s="229"/>
      <c r="EG364" s="229"/>
      <c r="EH364" s="229"/>
      <c r="EI364" s="229"/>
      <c r="EJ364" s="229"/>
      <c r="EK364" s="229"/>
      <c r="EL364" s="229"/>
      <c r="EM364" s="229"/>
      <c r="EN364" s="229"/>
      <c r="EO364" s="229"/>
      <c r="EP364" s="229"/>
      <c r="EQ364" s="229"/>
      <c r="ER364" s="229"/>
      <c r="ES364" s="229"/>
      <c r="ET364" s="229"/>
      <c r="EU364" s="229"/>
      <c r="EV364" s="229"/>
      <c r="EW364" s="229"/>
      <c r="EX364" s="229"/>
      <c r="EY364" s="229"/>
      <c r="EZ364" s="229"/>
      <c r="FA364" s="229"/>
      <c r="FB364" s="229"/>
      <c r="FC364" s="229"/>
      <c r="FD364" s="229"/>
      <c r="FE364" s="223"/>
      <c r="FF364" s="223"/>
      <c r="FG364" s="223"/>
      <c r="FH364" s="223"/>
      <c r="FI364" s="223"/>
      <c r="FJ364" s="223"/>
      <c r="FK364" s="223"/>
      <c r="FL364" s="229"/>
      <c r="FM364" s="229"/>
      <c r="FN364" s="229"/>
      <c r="FO364" s="229"/>
      <c r="FP364" s="229"/>
      <c r="FQ364" s="229"/>
      <c r="FR364" s="229"/>
      <c r="FS364" s="229"/>
      <c r="FT364" s="229"/>
      <c r="FU364" s="229"/>
      <c r="FV364" s="229"/>
      <c r="FW364" s="229"/>
      <c r="FX364" s="229"/>
      <c r="FY364" s="229"/>
      <c r="FZ364" s="229"/>
      <c r="GA364" s="229"/>
      <c r="GB364" s="229"/>
      <c r="GC364" s="229"/>
      <c r="GD364" s="229"/>
      <c r="GE364" s="229"/>
      <c r="GF364" s="229"/>
      <c r="GG364" s="229"/>
      <c r="GH364" s="229"/>
      <c r="GI364" s="229"/>
      <c r="GJ364" s="229"/>
      <c r="GK364" s="229"/>
      <c r="GL364" s="223"/>
      <c r="GM364" s="223"/>
      <c r="GN364" s="223"/>
      <c r="GO364" s="223"/>
      <c r="GP364" s="223"/>
      <c r="GQ364" s="223"/>
      <c r="GR364" s="223"/>
      <c r="GS364" s="229"/>
      <c r="GT364" s="229"/>
      <c r="GU364" s="229"/>
      <c r="GV364" s="229"/>
      <c r="GW364" s="229"/>
      <c r="GX364" s="229"/>
      <c r="GY364" s="229"/>
      <c r="GZ364" s="229"/>
      <c r="HA364" s="229"/>
      <c r="HB364" s="229"/>
      <c r="HC364" s="229"/>
      <c r="HD364" s="229"/>
      <c r="HE364" s="229"/>
      <c r="HF364" s="229"/>
      <c r="HG364" s="229"/>
      <c r="HH364" s="229"/>
      <c r="HI364" s="229"/>
      <c r="HJ364" s="229"/>
      <c r="HK364" s="229"/>
      <c r="HL364" s="229"/>
      <c r="HM364" s="229"/>
      <c r="HN364" s="229"/>
      <c r="HO364" s="229"/>
      <c r="HP364" s="229"/>
      <c r="HQ364" s="229"/>
      <c r="HR364" s="229"/>
      <c r="HS364" s="223"/>
      <c r="HT364" s="223"/>
      <c r="HU364" s="223"/>
      <c r="HV364" s="223"/>
      <c r="HW364" s="223"/>
      <c r="JG364" s="229"/>
      <c r="JH364" s="229"/>
      <c r="JI364" s="229"/>
      <c r="JJ364" s="229"/>
      <c r="JK364" s="229"/>
      <c r="JL364" s="229"/>
      <c r="JM364" s="229"/>
      <c r="JN364" s="229"/>
      <c r="JO364" s="229"/>
      <c r="JP364" s="229"/>
      <c r="JQ364" s="229"/>
      <c r="JR364" s="229"/>
      <c r="JS364" s="229"/>
      <c r="JT364" s="229"/>
      <c r="JU364" s="229"/>
      <c r="JV364" s="229"/>
      <c r="JW364" s="229"/>
      <c r="JX364" s="229"/>
      <c r="JY364" s="229"/>
      <c r="JZ364" s="229"/>
      <c r="KA364" s="229"/>
      <c r="KB364" s="229"/>
      <c r="KC364" s="229"/>
      <c r="KD364" s="229"/>
      <c r="KE364" s="229"/>
      <c r="KF364" s="229"/>
      <c r="KG364" s="223"/>
      <c r="KH364" s="223"/>
      <c r="KI364" s="223"/>
      <c r="KJ364" s="223"/>
      <c r="KK364" s="223"/>
      <c r="KL364" s="234"/>
      <c r="KN364" s="229"/>
      <c r="KO364" s="229"/>
      <c r="KP364" s="229"/>
      <c r="KQ364" s="229"/>
      <c r="KR364" s="229"/>
      <c r="KS364" s="229"/>
      <c r="KT364" s="229"/>
      <c r="KU364" s="229"/>
      <c r="KV364" s="229"/>
      <c r="KW364" s="229"/>
      <c r="KX364" s="229"/>
      <c r="KY364" s="229"/>
      <c r="KZ364" s="229"/>
      <c r="LA364" s="229"/>
      <c r="LB364" s="229"/>
      <c r="LC364" s="229"/>
      <c r="LD364" s="229"/>
      <c r="LE364" s="229"/>
      <c r="LF364" s="229"/>
      <c r="LG364" s="229"/>
      <c r="LH364" s="229"/>
      <c r="LI364" s="229"/>
      <c r="LJ364" s="229"/>
      <c r="LK364" s="229"/>
      <c r="LL364" s="229"/>
      <c r="LM364" s="229"/>
      <c r="LN364" s="223"/>
      <c r="LO364" s="223"/>
      <c r="LP364" s="223"/>
      <c r="LQ364" s="223"/>
      <c r="LR364" s="223"/>
      <c r="LU364" s="229"/>
      <c r="LV364" s="229"/>
      <c r="LW364" s="229"/>
      <c r="LX364" s="229"/>
      <c r="LY364" s="229"/>
      <c r="LZ364" s="229"/>
      <c r="MA364" s="229"/>
      <c r="MB364" s="229"/>
      <c r="MC364" s="229"/>
      <c r="MD364" s="229"/>
      <c r="ME364" s="229"/>
      <c r="MF364" s="229"/>
      <c r="MG364" s="229"/>
      <c r="MH364" s="229"/>
      <c r="MI364" s="229"/>
      <c r="MJ364" s="229"/>
      <c r="MK364" s="229"/>
      <c r="ML364" s="229"/>
      <c r="MM364" s="229"/>
      <c r="MN364" s="229"/>
      <c r="MO364" s="229"/>
      <c r="MP364" s="229"/>
      <c r="MQ364" s="229"/>
      <c r="MR364" s="229"/>
      <c r="MS364" s="229"/>
      <c r="MT364" s="229"/>
      <c r="MU364" s="223"/>
      <c r="MV364" s="223"/>
      <c r="MW364" s="223"/>
      <c r="MX364" s="223"/>
      <c r="MY364" s="223"/>
      <c r="NB364" s="229"/>
      <c r="NC364" s="229"/>
      <c r="ND364" s="229"/>
      <c r="NE364" s="229"/>
      <c r="NF364" s="229"/>
      <c r="NG364" s="229"/>
      <c r="NH364" s="229"/>
      <c r="NI364" s="229"/>
      <c r="NJ364" s="229"/>
      <c r="NK364" s="229"/>
      <c r="NL364" s="229"/>
      <c r="NM364" s="229"/>
      <c r="NN364" s="229"/>
      <c r="NO364" s="229"/>
      <c r="NP364" s="229"/>
      <c r="NQ364" s="229"/>
      <c r="NR364" s="229"/>
      <c r="NS364" s="229"/>
      <c r="NT364" s="229"/>
      <c r="NU364" s="229"/>
      <c r="NV364" s="229"/>
      <c r="NW364" s="229"/>
      <c r="NX364" s="229"/>
      <c r="NY364" s="229"/>
      <c r="NZ364" s="229"/>
      <c r="OA364" s="229"/>
      <c r="OB364" s="223"/>
      <c r="OC364" s="223"/>
      <c r="OD364" s="223"/>
      <c r="OE364" s="223"/>
      <c r="OF364" s="223"/>
      <c r="OI364" s="229"/>
      <c r="OJ364" s="229"/>
      <c r="OK364" s="229"/>
      <c r="OL364" s="229"/>
      <c r="OM364" s="229"/>
      <c r="ON364" s="229"/>
      <c r="OO364" s="229"/>
      <c r="OP364" s="229"/>
      <c r="OQ364" s="229"/>
      <c r="OR364" s="229"/>
      <c r="OS364" s="229"/>
      <c r="OT364" s="229"/>
      <c r="OU364" s="229"/>
      <c r="OV364" s="229"/>
      <c r="OW364" s="229"/>
      <c r="OX364" s="229"/>
      <c r="OY364" s="229"/>
      <c r="OZ364" s="229"/>
      <c r="PA364" s="229"/>
      <c r="PB364" s="229"/>
      <c r="PC364" s="229"/>
      <c r="PD364" s="229"/>
      <c r="PE364" s="229"/>
      <c r="PF364" s="229"/>
      <c r="PG364" s="229"/>
      <c r="PH364" s="229"/>
      <c r="PI364" s="223"/>
      <c r="PJ364" s="223"/>
      <c r="PK364" s="223"/>
      <c r="PL364" s="223"/>
      <c r="PM364" s="223"/>
      <c r="PP364" s="229"/>
      <c r="PQ364" s="229"/>
      <c r="PR364" s="229"/>
      <c r="PS364" s="229"/>
      <c r="PT364" s="229"/>
      <c r="PU364" s="229"/>
      <c r="PV364" s="229"/>
      <c r="PW364" s="229"/>
      <c r="PX364" s="229"/>
      <c r="PY364" s="229"/>
      <c r="PZ364" s="229"/>
      <c r="QA364" s="229"/>
      <c r="QB364" s="229"/>
      <c r="QC364" s="229"/>
      <c r="QD364" s="229"/>
      <c r="QE364" s="229"/>
      <c r="QF364" s="229"/>
      <c r="QG364" s="229"/>
      <c r="QH364" s="229"/>
      <c r="QI364" s="229"/>
      <c r="QJ364" s="229"/>
      <c r="QK364" s="229"/>
      <c r="QL364" s="229"/>
      <c r="QM364" s="229"/>
      <c r="QN364" s="229"/>
      <c r="QO364" s="229"/>
      <c r="QP364" s="223"/>
      <c r="QQ364" s="223"/>
      <c r="QR364" s="223"/>
      <c r="QS364" s="223"/>
      <c r="QT364" s="223"/>
      <c r="QW364" s="229"/>
      <c r="QX364" s="229"/>
    </row>
    <row r="365" spans="1:466">
      <c r="KL365" s="234"/>
    </row>
    <row r="366" spans="1:466">
      <c r="KL366" s="234"/>
    </row>
  </sheetData>
  <protectedRanges>
    <protectedRange sqref="B105 GQ194:GR194 GQ232:GR232 GQ79:GR104 HX112:HY117 GQ241:GR241 GQ225:GR226 GQ220:GR223 HX132:HY155 HX194:HY194 HX232:HY232 HX79:HY104 JE112:JF117 HX241:HY241 HX225:HY226 HX220:HY223 GP132:GP153 JF194 JF232 JF79:JF104 JE132:JF154 JF225:JF226 JF220:JF223 KM194 KM232 KM79:KM104 KM107:KM117 KM225:KM226 KM220:KM223 KM127:KM155 LS194:LT194 LS232:LT232 LS79:LT104 LS107:LT117 LS225:LT226 LS220:LT223 LS127:LT155 MZ194:NA194 MZ232:NA232 MZ79:NA104 MZ107:NA117 MZ241:NA241 MZ220:NA223 MZ127:NA155 OG194:OH194 OG232:OH232 OG79:OH104 OG107:OH117 OG241:OH241 OG225:OH226 OG220:OH223 OG127:OH155 PN194:PO194 PN232:PO232 PN79:PO104 PN107:PO117 PN241:PO241 PN225:PO226 PN220:PO223 PN127:PO155 SB194:XFD194 SB232:XFD232 SB79:XFD104 SB107:XFD117 SB241:XFD241 SB225:XFD226 SB220:XFD223 SB127:XFD155 B29 B77 B152:B153 GP78:GP102 GP192 GP223:GP224 GP235 GP230 GP218:GP221 JD132:JD153 FI132:FI153 HW78:HW102 HW192 HW223:HW224 HW235 HW230 HW218:HW221 FJ112:FK117 JD78:JD102 JD192 JD235 JD230 KK192 KK223:KK224 KK230 LR235 LR230 MY224 MY235 MY230 OF224 OF235 OF230 PM153 PM223:PM224 PM235 PM230 QT152:QT153 QT224 QT235 QT230 SA107:SA153 SA78:SA102 SA192 SA223:SA224 SA235 SA230 SA218:SA221 SA237:XFD237 SA239:XFD239 FJ194:FK194 FJ232:FK232 FJ79:FK104 FJ132:FK155 FJ241:FK241 FJ225:FK226 FJ220:FK223 EB132:EB153 FI78:FI102 FI192 FI223:FI224 FI235 FI230 FI218:FI221 EC112:ED117 EC194:ED194 EC232:ED232 EC79:ED104 EC132:ED155 EC241:ED241 EC225:ED226 EC220:ED223 CU132:CU153 EB78:EB102 EB192 EB223:EB224 EB235 EB230 EB218:EB221 CV112:CW117 CV194:CW194 CV232:CW232 CV79:CW104 CV132:CW155 CV241:CW241 CV225:CW226 CV220:CW223 BN132:BN153 CU78:CU102 CU192 CU223:CU224 CU235 CU230 CU218:CU221 BO112:BP117 BO194:BP194 BO232:BP232 BO79:BP104 BO132:BP155 BO241:BP241 BO225:BP226 BO220:BP223 AG132:AG153 BN78:BN102 BN192 BN223:BN224 BN235 BN230 BN218:BN221 AH112:AI117 AH194:AI194 AH232:AI232 AH79:AI104 AH132:AI155 AH241:AI241 AH225:AI226 AH220:AI223 C132:X153 AG78:AG102 AG192 AG223:AG224 AG235 AG230 AG218:AG221 AJ132:BI153 B78:X102 B192:X192 B223:X224 B235:X235 E230:X230 B218:X221 BQ132:CP153 AL230:BI230 CX132:DW153 AJ78:BI102 AJ192:BI192 AJ223:BI224 AJ235:BI235 AJ218:BI221 AG237:BI237 AG239:BI239 BS230:CP230 EE132:FD153 BQ78:CP102 BQ192:CP192 BQ223:CP224 BQ235:CP235 BQ218:CP221 BN237:CP237 BN239:CP239 CZ230:DW230 FL132:GK153 CX78:DW102 CX192:DW192 CX223:DW224 CX235:DW235 CX218:DW221 CU237:DW237 CU239:DW239 EG230:FD230 GS132:HR153 EE78:FD102 EE192:FD192 EE223:FD224 EE235:FD235 EE218:FD221 EB237:FD237 EB239:FD239 FN230:GK230 FL78:GK102 FL192:GK192 FL223:GK224 FL235:GK235 FL218:GK221 FI237:GK237 FI239:GK239 B129:B150 GS78:HR102 GS235:HR235 GP237:HR237 GP239:HR239 HZ78:IY102 HZ224:IY224 HZ235:ID235 IA220:IA221 JG78:KF102 JG224:KF224 JG235:KF235 JJ230:KF230 JD237 KN78:LM102 KN192:LM192 KN224:LM224 KN235:LM235 KN230:LM230 KP218:KP221 KM237:LM237 KK239 LU78:MT102 LU192:MT192 LU224:MT224 LU235:MT235 LW218:LW221 LR237:MT237 LR239:MT239 NB107:OA153 NB78:OA102 NB192:OA192 NB224:OA224 NB235:OA235 MY237:OA237 MY239:OA239 OI107:PH108 OI78:PH102 OI192:PH192 OI235:PH235 OI230:PH230 OF237:PH237 OF239:PH239 PP107:QO153 PP78:QO102 PP192:QO192 PP224:QO224 PP235:QO235 PR218:QO221 PM237:QO237 PM239:QO239 QW107:RV153 QW78:RV102 QW192:RV192 QW223:RV224 QW235:RV235 QW230:RV230 QW218:RV221 QT237 QT239 B239:X239 B237:X237 GS192:HR192 GT230:HR230 GS218:HR221 GS223:HR224 IA223 ID218:ID221 ID223 HZ192:IY192 GQ112:GR117 JK218:JK221 KR218:KR221 LU117:MT153 LX110 LV109:LW111 LY109:LY111 LV112:LY112 LU109:LU112 LY218:LY221 LW223 LY223 ND218:ND221 NB230:OA230 OI110:PH153 OI109:OK109 OM109:PH109 OI223:PH224 OK218:OK221 PR223:QO223 PP230:QO230 B107:X107 AG107:BI107 BN107:CP107 CU107:DW107 EB107:FD107 FI107:GK107 JD107 HW107:IM107 GP107:HR107 GS112:HR128 FL112:GK128 EE112:FD128 CX112:DW128 BQ112:CP128 AJ112:BI128 B112:X128 AH127:AI128 AG112:AG128 BO127:BP128 BN112:BN128 CV127:CW128 CU112:CU128 EC127:ED128 EB112:EB128 FJ127:FK128 FI112:FI128 JD112:JD128 HW112:HW128 HW132:HW153 JE127:JF128 GP112:GP128 HX127:HY128 GQ127:GR128 GQ132:GR155 JM218:KF221 KO223:LM223 KT218:LM221 LU113:LY116 MA109:MT116 LU107:MT108 LZ110 LZ112:LZ116 MA218:MT221 MA223:MT223 LV230:MT230 NF218:OA221 NC223:ND223 NF223:OA223 OM218:PH221 IF218:IH221 IF223:IH223 IJ218:IM221 IJ223:IM223 IO107:IY107 HZ112:IY128 IO218:IY221 IO223:IY223 IF235:IM235 HZ132:IY153 HW237:IY237 II166 JF107:KF107 JD218:JD221 JD223:JD224 HZ230:IY230 IO235:IY235 JG192:KF192 JJ223:KF223 B61:B74 JM237:KF237 JK237 JG112:KF128 JK108:JK111 JM108:KF111 JG132:KF153 JK129:JK131 JM129:KF131 KK235 KM239:LM239 KN107:LM153 LR223:LR224 JF155 JF237:JI237 JG239:KF239 HW239:IY239 JD239 IN236 KL13:KL250 QW237:RV237 QW239:RV239 KL252:KL324 JE252:JE341 MZ225:NA226 MZ233 JE155:JE250 KL335:KL366" name="Range1_1"/>
    <protectedRange sqref="B151" name="Range1_1_1"/>
    <protectedRange sqref="GL239:GO239 GL237:GO237 GL218:GO221 GL230:GO230 GL235:GO235 GL223:GO224 GL192:GO192 GL78:GO102 IZ132:JC153 HS239:HV239 HS237:HV237 HS218:HV221 HS230:HV230 HS235:HV235 HS223:HV224 HS192:HV192 HS78:HV102 FE132:FH153 IZ239:JC239 IZ237:JC237 IZ218:JC221 IZ230:JC230 IZ235:JC235 IZ223:JC224 IZ192:JC192 IZ78:JC102 DX132:EA153 KG239:KJ239 KG237:KJ237 KG218:KJ221 KG230:KJ230 KG235:KJ235 KG223:KJ224 KG192:KJ192 KG78:KJ102 KG107:KJ153 LN239:LQ239 LN237:LQ237 LN218:LQ221 LN230:LQ230 LN235:LQ235 LN223:LQ224 LN192:LQ192 LN78:LQ102 LN107:LQ153 MU239:MX239 MU237:MX237 MU218:MX221 MU230:MX230 MU235:MX235 MU223:MX224 MU192:MX192 MU78:MX102 MU107:MX153 OB239:OE239 OB237:OE237 OB218:OE221 OB230:OE230 OB235:OE235 OB223:OE224 OB192:OE192 OB78:OE102 OB107:OE153 PI239:PL239 PI237:PL237 PI218:PL221 PI230:PL230 PI235:PL235 PI223:PL224 PI192:PL192 PI78:PL102 PI107:PL153 QP239:QS239 QP237:QS237 QP218:QS221 QP230:QS230 QP235:QS235 QP223:QS224 QP192:QS192 QP78:QS102 QP107:QS153 RW239:RZ239 RW237:RZ237 RW218:RZ221 RW230:RZ230 RW235:RZ235 RW223:RZ224 RW192:RZ192 RW78:RZ102 RW107:RZ153 FE239:FH239 FE237:FH237 FE218:FH221 FE230:FH230 FE235:FH235 FE223:FH224 FE192:FH192 FE78:FH102 CQ132:CT153 DX239:EA239 DX237:EA237 DX218:EA221 DX230:EA230 DX235:EA235 DX223:EA224 DX192:EA192 DX78:EA102 BJ132:BM153 CQ239:CT239 CQ237:CT237 CQ218:CT221 CQ230:CT230 CQ235:CT235 CQ223:CT224 CQ192:CT192 CQ78:CT102 Y132:AF153 BJ239:BM239 BJ237:BM237 BJ218:BM221 BJ230:BM230 BJ235:BM235 BJ223:BM224 BJ192:BM192 BJ78:BM102 GL132:GO153 Y239:AF239 Y237:AF237 Y218:AF221 Y230:AF230 Y235:AF235 Y223:AF224 Y192:AF192 Y78:AF102 Y107:AF107 BJ107:BM107 CQ107:CT107 DX107:EA107 FE107:FH107 IZ107:JC107 HS107:HV107 GL107:GO107 GL112:GO128 Y112:AF128 BJ112:BM128 CQ112:CT128 DX112:EA128 FE112:FH128 IZ112:JC128 HS112:HV128 HS132:HV153" name="Range1_1_2"/>
    <protectedRange sqref="HZ218:HZ221 IB218:IC221 IE218:IE221 II218:II221 IN218:IN221 IA218:IA219" name="Range1_1_4"/>
    <protectedRange sqref="HZ223 IB223:IC223 IE223 II223 IN223" name="Range1_1_5"/>
    <protectedRange sqref="JI218:JI221" name="Range1_1_6"/>
    <protectedRange sqref="JI223" name="Range1_1_8"/>
    <protectedRange sqref="KN218:KO221 KQ218:KQ221 KS218:KS221 LR218:LR221" name="Range1_1_11"/>
    <protectedRange sqref="KN223" name="Range1_1_13"/>
    <protectedRange sqref="LX111 LZ111" name="Range1_1_15"/>
    <protectedRange sqref="LX109 LZ109" name="Range1_1_16"/>
    <protectedRange sqref="NC218:NC221" name="Range1_1_21"/>
    <protectedRange sqref="OL109" name="Range1_1_3"/>
    <protectedRange sqref="PQ218:PQ221" name="Range1_1_22"/>
    <protectedRange sqref="PQ223" name="Range1_1_23"/>
    <protectedRange sqref="JJ218:JJ221 JL218:JL221 JG218:JH221" name="Range1_1_25"/>
    <protectedRange sqref="JG223:JH223" name="Range1_1_26"/>
    <protectedRange sqref="JG230:JI230" name="Range1_1_28"/>
    <protectedRange sqref="LU218:LU221" name="Range1_1_29"/>
    <protectedRange sqref="LV218:LV221" name="Range1_1_30"/>
    <protectedRange sqref="LX218:LX221 LZ218:LZ221" name="Range1_1_31"/>
    <protectedRange sqref="LU223" name="Range1_1_32"/>
    <protectedRange sqref="LV223" name="Range1_1_33"/>
    <protectedRange sqref="LX223 LZ223" name="Range1_1_34"/>
    <protectedRange sqref="LU230" name="Range1_1_35"/>
    <protectedRange sqref="NB218:NB221" name="Range1_1_36"/>
    <protectedRange sqref="NE218:NE221 OF218:OF221" name="Range1_1_37"/>
    <protectedRange sqref="NB223" name="Range1_1_38"/>
    <protectedRange sqref="NE223 OF223" name="Range1_1_40"/>
    <protectedRange sqref="OI218:OI221" name="Range1_1_41"/>
    <protectedRange sqref="OJ218:OJ221" name="Range1_1_42"/>
    <protectedRange sqref="OL218:OL221" name="Range1_1_43"/>
    <protectedRange sqref="PP223 PP218:PP221 QT223 QT218:QT221" name="Range1_1_44"/>
  </protectedRanges>
  <customSheetViews>
    <customSheetView guid="{263DCCC3-22A7-4EFB-83DE-6B65AF8A7DA6}" scale="70" showPageBreaks="1" showGridLines="0" printArea="1" hiddenRows="1" hiddenColumns="1" topLeftCell="A209">
      <pane xSplit="232" topLeftCell="LL1" activePane="topRight" state="frozen"/>
      <selection pane="topRight" activeCell="LS227" sqref="LS227"/>
      <rowBreaks count="1" manualBreakCount="1">
        <brk id="221" min="1" max="8" man="1"/>
      </rowBreaks>
      <colBreaks count="1" manualBreakCount="1">
        <brk id="199" max="1048575" man="1"/>
      </colBreaks>
      <pageMargins left="0.7" right="0.7" top="0.75" bottom="0.75" header="0.3" footer="0.3"/>
      <pageSetup paperSize="9" scale="50" orientation="portrait" verticalDpi="0" r:id="rId1"/>
    </customSheetView>
    <customSheetView guid="{7ABEE968-458F-4084-9BBE-92CFB753874A}" scale="80" showGridLines="0" hiddenRows="1" hiddenColumns="1">
      <pane xSplit="2" ySplit="12" topLeftCell="LR13" activePane="bottomRight" state="frozen"/>
      <selection pane="bottomRight" activeCell="LU2" sqref="LU2:LU10"/>
      <rowBreaks count="1" manualBreakCount="1">
        <brk id="221" min="1" max="8" man="1"/>
      </rowBreaks>
      <colBreaks count="1" manualBreakCount="1">
        <brk id="199" max="1048575" man="1"/>
      </colBreaks>
      <pageMargins left="0.7" right="0.7" top="0.75" bottom="0.75" header="0.3" footer="0.3"/>
      <pageSetup paperSize="9" scale="50" orientation="portrait" verticalDpi="0" r:id="rId2"/>
    </customSheetView>
  </customSheetViews>
  <hyperlinks>
    <hyperlink ref="BQ12" r:id="rId3"/>
    <hyperlink ref="BR12" r:id="rId4" display="Original Return filed u/s 139(1)"/>
    <hyperlink ref="HZ12" r:id="rId5"/>
    <hyperlink ref="IA12" r:id="rId6"/>
    <hyperlink ref="IC12" r:id="rId7" display="AY 2009-10\Original Assessment\143(3) Proceedings\7-Receipt of Assessment order- us 143(3) dt.21.12.2011.pdf"/>
    <hyperlink ref="NB9" r:id="rId8" display="Y:\Chirag Shah\Chola\Digitisation\AY 2013-14\AY 2013-14-Form 3CEB TP audit Report.pdf"/>
    <hyperlink ref="NB8" r:id="rId9" display="Y:\Chirag Shah\Chola\Digitisation\AY 2013-14\AY 2013-14_Form 3CB 3CD TAR.pdf"/>
    <hyperlink ref="OI8" r:id="rId10" display="Y:\Chirag Shah\Chola\Digitisation\AY 2014-15\AY 2014-15_Form 3CA 3CD TAR.pdf"/>
    <hyperlink ref="OI9" r:id="rId11" display="Y:\Chirag Shah\Chola\Digitisation\AY 2014-15\AY 2014-15_Form 3CEB TP Audit Report.pdf"/>
    <hyperlink ref="PP8" r:id="rId12" display="Y:\Chirag Shah\Chola\Digitisation\AY 2015-16\AY 2015-16_Form 3CA 3CD TAR.pdf"/>
    <hyperlink ref="PP9" r:id="rId13" display="Y:\Chirag Shah\Chola\Digitisation\AY 2015-16\AY 2015-16_Form 3CEB TP Audit Report.pdf"/>
    <hyperlink ref="HZ9" r:id="rId14"/>
    <hyperlink ref="IE12" r:id="rId15" display="AY 2009-10\Original Assessment\11-Receipt of order us 154 dated 31.12.2013.pdf"/>
    <hyperlink ref="II12" r:id="rId16" display="AY 2009-10\Reopening Assessment\7- Receipt of Reassessment order -AY 2009-10- Assessment order.pdf"/>
    <hyperlink ref="IN12" r:id="rId17"/>
    <hyperlink ref="IQ12" r:id="rId18"/>
    <hyperlink ref="HZ7" r:id="rId19"/>
    <hyperlink ref="JG12" r:id="rId20"/>
    <hyperlink ref="JH12" r:id="rId21"/>
    <hyperlink ref="JJ12" r:id="rId22" display="AY 2010-11\Original Assessment Proceedings\Asst. Proceedings\AY 2010-11 us 143(3) dated 28.03.2013.pdf"/>
    <hyperlink ref="JL12" r:id="rId23" display="AY 2010-11\Original Assessment Proceedings\Rectification\AY 2010-11 us 154 dated 08.07.2013.pdf"/>
    <hyperlink ref="KN12" r:id="rId24"/>
    <hyperlink ref="KO12" r:id="rId25"/>
    <hyperlink ref="KQ12" r:id="rId26" display="AY 2011-12\Original Assessment Proceeding\Assessment 143(3)\AY 2011-12 143(3) dated 31-03-2014.pdf"/>
    <hyperlink ref="KS12" r:id="rId27" display="AY 2011-12\Original Assessment Proceeding\Rectification\AY 2011-12 154 dated 19-08-2015.pdf"/>
    <hyperlink ref="LX12" r:id="rId28" display="AY 2012-13\Original Asst. Proceedings\Assessment 143(3)\AY 2012-13 143(3) Asst. Order dated 18.03.2015.pdf"/>
    <hyperlink ref="LZ12" r:id="rId29" display="AY 2012-13\Original Asst. Proceedings\Rectification\Order under Section 154 AY 2012-13 dated 20.05.2015.pdf"/>
    <hyperlink ref="NB12" r:id="rId30"/>
    <hyperlink ref="NE12" r:id="rId31" display="AY 2013-14\Original Asst. Proceedings\Assessment 143\AY 2013-14-Order us 143(3) dated 31-03-2016.pdf"/>
    <hyperlink ref="OI12" r:id="rId32"/>
    <hyperlink ref="OJ12" r:id="rId33"/>
    <hyperlink ref="OL12" r:id="rId34" display="AY 2014-15\Original Asst. Proceedings\Assessment Proceeding\AY 2014-15-Order us 143(3) dated 31-12-2016.pdf"/>
    <hyperlink ref="PP12" r:id="rId35"/>
    <hyperlink ref="QW12" r:id="rId36"/>
    <hyperlink ref="QX12" r:id="rId37" display="Original Return filed u/s 139(1)"/>
    <hyperlink ref="LU7" r:id="rId38"/>
    <hyperlink ref="LU8" r:id="rId39"/>
    <hyperlink ref="LV12" r:id="rId40"/>
    <hyperlink ref="LU12" r:id="rId41"/>
    <hyperlink ref="HZ8" r:id="rId42"/>
  </hyperlinks>
  <pageMargins left="0.7" right="0.7" top="0.75" bottom="0.75" header="0.3" footer="0.3"/>
  <pageSetup paperSize="9" scale="50" orientation="portrait" verticalDpi="0" r:id="rId43"/>
  <rowBreaks count="1" manualBreakCount="1">
    <brk id="221" min="1" max="8" man="1"/>
  </rowBreaks>
  <colBreaks count="1" manualBreakCount="1">
    <brk id="199" max="1048575" man="1"/>
  </colBreaks>
  <drawing r:id="rId44"/>
  <legacyDrawing r:id="rId4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0"/>
  <sheetViews>
    <sheetView showGridLines="0" topLeftCell="A27" zoomScale="90" zoomScaleNormal="90" workbookViewId="0">
      <selection activeCell="B38" sqref="B38:E50"/>
    </sheetView>
  </sheetViews>
  <sheetFormatPr defaultColWidth="9.140625" defaultRowHeight="12.75"/>
  <cols>
    <col min="1" max="1" width="9.28515625" style="20" customWidth="1"/>
    <col min="2" max="2" width="50.140625" style="12" bestFit="1" customWidth="1"/>
    <col min="3" max="3" width="2.42578125" style="20" customWidth="1"/>
    <col min="4" max="4" width="1.85546875" style="20" customWidth="1"/>
    <col min="5" max="6" width="10.42578125" style="12" bestFit="1" customWidth="1"/>
    <col min="7" max="16384" width="9.140625" style="20"/>
  </cols>
  <sheetData>
    <row r="1" spans="1:10" s="19" customFormat="1" ht="15.75">
      <c r="A1"/>
      <c r="B1" s="13" t="s">
        <v>33</v>
      </c>
      <c r="C1" s="13"/>
      <c r="D1" s="13"/>
      <c r="E1" s="13" t="s">
        <v>31</v>
      </c>
      <c r="F1" s="12"/>
      <c r="G1"/>
    </row>
    <row r="2" spans="1:10">
      <c r="A2"/>
      <c r="B2" s="13"/>
      <c r="C2" s="13"/>
      <c r="D2" s="13"/>
      <c r="E2" s="13"/>
      <c r="G2"/>
    </row>
    <row r="3" spans="1:10">
      <c r="A3"/>
      <c r="B3" s="13" t="s">
        <v>23</v>
      </c>
      <c r="C3" s="13"/>
      <c r="D3" s="13"/>
      <c r="E3" s="13"/>
      <c r="G3"/>
    </row>
    <row r="4" spans="1:10">
      <c r="A4"/>
      <c r="B4" s="13" t="s">
        <v>34</v>
      </c>
      <c r="C4" s="13"/>
      <c r="D4" s="13"/>
      <c r="E4" s="13"/>
      <c r="G4"/>
    </row>
    <row r="5" spans="1:10">
      <c r="A5"/>
      <c r="B5" s="13"/>
      <c r="C5" s="13"/>
      <c r="D5" s="13"/>
      <c r="E5" s="13"/>
      <c r="G5"/>
    </row>
    <row r="6" spans="1:10" ht="13.5" thickBot="1">
      <c r="A6"/>
      <c r="B6" s="13" t="s">
        <v>7</v>
      </c>
      <c r="C6" s="13"/>
      <c r="D6" s="13"/>
      <c r="E6" s="13"/>
      <c r="F6"/>
      <c r="G6"/>
    </row>
    <row r="7" spans="1:10">
      <c r="A7"/>
      <c r="B7" s="41" t="s">
        <v>0</v>
      </c>
      <c r="C7" s="42"/>
      <c r="D7" s="43"/>
      <c r="E7" s="62">
        <v>41091</v>
      </c>
      <c r="F7" s="46">
        <v>40909</v>
      </c>
      <c r="G7"/>
    </row>
    <row r="8" spans="1:10" ht="13.5" thickBot="1">
      <c r="A8"/>
      <c r="B8" s="47" t="s">
        <v>1</v>
      </c>
      <c r="C8" s="40"/>
      <c r="D8" s="38"/>
      <c r="E8" s="63">
        <v>41182</v>
      </c>
      <c r="F8" s="48">
        <v>41182</v>
      </c>
      <c r="G8"/>
    </row>
    <row r="9" spans="1:10">
      <c r="A9"/>
      <c r="B9" s="56"/>
      <c r="C9" s="42"/>
      <c r="D9" s="43"/>
      <c r="E9" s="66"/>
      <c r="F9" s="57"/>
      <c r="G9"/>
    </row>
    <row r="10" spans="1:10">
      <c r="A10"/>
      <c r="B10" s="37" t="s">
        <v>8</v>
      </c>
      <c r="C10" s="39"/>
      <c r="D10" s="36"/>
      <c r="E10" s="59">
        <v>22469505.800425295</v>
      </c>
      <c r="F10" s="50">
        <v>21482487.800425295</v>
      </c>
      <c r="G10"/>
      <c r="H10" s="24"/>
      <c r="I10" s="24"/>
      <c r="J10" s="24"/>
    </row>
    <row r="11" spans="1:10">
      <c r="A11"/>
      <c r="B11" s="37" t="s">
        <v>9</v>
      </c>
      <c r="C11" s="39"/>
      <c r="D11" s="36"/>
      <c r="E11" s="59">
        <v>0</v>
      </c>
      <c r="F11" s="50">
        <v>0</v>
      </c>
      <c r="G11"/>
      <c r="H11" s="24"/>
      <c r="I11" s="24"/>
      <c r="J11" s="24"/>
    </row>
    <row r="12" spans="1:10">
      <c r="A12"/>
      <c r="B12" s="37"/>
      <c r="C12" s="39"/>
      <c r="D12" s="36"/>
      <c r="E12" s="59"/>
      <c r="F12" s="50"/>
      <c r="G12"/>
      <c r="H12" s="21"/>
      <c r="I12" s="21"/>
      <c r="J12" s="21"/>
    </row>
    <row r="13" spans="1:10">
      <c r="A13"/>
      <c r="B13" s="37" t="s">
        <v>10</v>
      </c>
      <c r="C13" s="39"/>
      <c r="D13" s="36"/>
      <c r="E13" s="59">
        <v>899884.6</v>
      </c>
      <c r="F13" s="50">
        <v>899884.6</v>
      </c>
      <c r="G13"/>
      <c r="H13" s="24"/>
      <c r="I13" s="24"/>
      <c r="J13" s="24"/>
    </row>
    <row r="14" spans="1:10">
      <c r="A14"/>
      <c r="B14" s="37" t="s">
        <v>11</v>
      </c>
      <c r="C14" s="39"/>
      <c r="D14" s="36"/>
      <c r="E14" s="59">
        <v>899884.6</v>
      </c>
      <c r="F14" s="50">
        <v>899884.6</v>
      </c>
      <c r="G14"/>
      <c r="H14" s="24"/>
      <c r="I14" s="24"/>
      <c r="J14" s="24"/>
    </row>
    <row r="15" spans="1:10">
      <c r="A15"/>
      <c r="B15" s="37"/>
      <c r="C15" s="39"/>
      <c r="D15" s="36"/>
      <c r="E15" s="65"/>
      <c r="F15" s="58"/>
      <c r="G15"/>
      <c r="H15" s="22"/>
      <c r="I15" s="22"/>
      <c r="J15" s="22"/>
    </row>
    <row r="16" spans="1:10">
      <c r="A16"/>
      <c r="B16" s="37" t="s">
        <v>12</v>
      </c>
      <c r="C16" s="39"/>
      <c r="D16" s="36"/>
      <c r="E16" s="59">
        <v>333646</v>
      </c>
      <c r="F16" s="50">
        <v>993684</v>
      </c>
      <c r="G16"/>
      <c r="H16" s="24"/>
      <c r="I16" s="24"/>
      <c r="J16" s="24"/>
    </row>
    <row r="17" spans="1:10">
      <c r="A17"/>
      <c r="B17" s="37" t="s">
        <v>13</v>
      </c>
      <c r="C17" s="39"/>
      <c r="D17" s="36"/>
      <c r="E17" s="59">
        <v>278964</v>
      </c>
      <c r="F17" s="50">
        <v>809896</v>
      </c>
      <c r="G17"/>
      <c r="H17" s="24"/>
      <c r="I17" s="24"/>
      <c r="J17" s="24"/>
    </row>
    <row r="18" spans="1:10">
      <c r="A18"/>
      <c r="B18" s="54" t="s">
        <v>14</v>
      </c>
      <c r="C18" s="39"/>
      <c r="D18" s="36"/>
      <c r="E18" s="60">
        <v>612610</v>
      </c>
      <c r="F18" s="51">
        <v>1803580</v>
      </c>
      <c r="G18"/>
      <c r="H18" s="25"/>
      <c r="I18" s="25"/>
      <c r="J18" s="25"/>
    </row>
    <row r="19" spans="1:10">
      <c r="A19"/>
      <c r="B19" s="55" t="s">
        <v>15</v>
      </c>
      <c r="C19" s="39"/>
      <c r="D19" s="36"/>
      <c r="E19" s="59">
        <v>0</v>
      </c>
      <c r="F19" s="50">
        <v>0</v>
      </c>
      <c r="G19"/>
      <c r="H19" s="22"/>
      <c r="I19" s="22"/>
      <c r="J19" s="22"/>
    </row>
    <row r="20" spans="1:10">
      <c r="A20"/>
      <c r="B20" s="54" t="s">
        <v>16</v>
      </c>
      <c r="C20" s="39"/>
      <c r="D20" s="36"/>
      <c r="E20" s="60">
        <v>612610</v>
      </c>
      <c r="F20" s="51">
        <v>1803580</v>
      </c>
      <c r="G20"/>
      <c r="H20" s="25"/>
      <c r="I20" s="25"/>
      <c r="J20" s="25"/>
    </row>
    <row r="21" spans="1:10">
      <c r="A21"/>
      <c r="B21" s="55" t="s">
        <v>17</v>
      </c>
      <c r="C21" s="39"/>
      <c r="D21" s="36"/>
      <c r="E21" s="59">
        <v>103097</v>
      </c>
      <c r="F21" s="50">
        <v>307049</v>
      </c>
      <c r="G21"/>
      <c r="H21" s="24"/>
      <c r="I21" s="24"/>
      <c r="J21" s="24"/>
    </row>
    <row r="22" spans="1:10">
      <c r="A22"/>
      <c r="B22" s="54" t="s">
        <v>18</v>
      </c>
      <c r="C22" s="39"/>
      <c r="D22" s="36"/>
      <c r="E22" s="60">
        <v>509513</v>
      </c>
      <c r="F22" s="51">
        <v>1496531</v>
      </c>
      <c r="G22"/>
      <c r="H22" s="25"/>
      <c r="I22" s="25"/>
      <c r="J22" s="25"/>
    </row>
    <row r="23" spans="1:10">
      <c r="A23"/>
      <c r="B23" s="55" t="s">
        <v>19</v>
      </c>
      <c r="C23" s="39"/>
      <c r="D23" s="36"/>
      <c r="E23" s="59">
        <v>0</v>
      </c>
      <c r="F23" s="50">
        <v>0</v>
      </c>
      <c r="G23"/>
      <c r="H23" s="22"/>
      <c r="I23" s="22"/>
      <c r="J23" s="22"/>
    </row>
    <row r="24" spans="1:10">
      <c r="A24"/>
      <c r="B24" s="54" t="s">
        <v>20</v>
      </c>
      <c r="C24" s="39"/>
      <c r="D24" s="36"/>
      <c r="E24" s="60">
        <v>509513</v>
      </c>
      <c r="F24" s="51">
        <v>1496531</v>
      </c>
      <c r="G24"/>
      <c r="H24" s="25"/>
      <c r="I24" s="25"/>
      <c r="J24" s="25"/>
    </row>
    <row r="25" spans="1:10">
      <c r="A25"/>
      <c r="B25" s="37"/>
      <c r="C25" s="39"/>
      <c r="D25" s="36"/>
      <c r="E25" s="60"/>
      <c r="F25" s="51"/>
      <c r="G25"/>
      <c r="H25" s="22"/>
      <c r="I25" s="22"/>
      <c r="J25" s="22"/>
    </row>
    <row r="26" spans="1:10">
      <c r="A26"/>
      <c r="B26" s="37" t="s">
        <v>22</v>
      </c>
      <c r="C26" s="39"/>
      <c r="D26" s="36"/>
      <c r="E26" s="61">
        <v>2.726406203328267E-2</v>
      </c>
      <c r="F26" s="52">
        <v>8.3955825635999848E-2</v>
      </c>
      <c r="G26"/>
      <c r="H26" s="26"/>
      <c r="I26" s="26"/>
      <c r="J26" s="26"/>
    </row>
    <row r="27" spans="1:10">
      <c r="A27"/>
      <c r="B27" s="37"/>
      <c r="C27" s="39"/>
      <c r="D27" s="36"/>
      <c r="E27" s="59"/>
      <c r="F27" s="50"/>
      <c r="G27"/>
      <c r="H27" s="23"/>
      <c r="I27" s="23"/>
      <c r="J27" s="23"/>
    </row>
    <row r="28" spans="1:10" ht="13.5" thickBot="1">
      <c r="A28"/>
      <c r="B28" s="49" t="s">
        <v>21</v>
      </c>
      <c r="C28" s="44"/>
      <c r="D28" s="45"/>
      <c r="E28" s="64">
        <v>22979018.800425295</v>
      </c>
      <c r="F28" s="53">
        <v>22979018.800425295</v>
      </c>
      <c r="G28"/>
      <c r="H28" s="25"/>
      <c r="I28" s="25"/>
      <c r="J28" s="25"/>
    </row>
    <row r="29" spans="1:10">
      <c r="A29"/>
      <c r="B29"/>
      <c r="C29"/>
      <c r="D29"/>
      <c r="E29"/>
      <c r="F29"/>
      <c r="G29"/>
    </row>
    <row r="30" spans="1:10" ht="25.5" customHeight="1">
      <c r="A30"/>
      <c r="B30"/>
      <c r="C30"/>
      <c r="D30"/>
      <c r="E30"/>
      <c r="F30"/>
      <c r="G30"/>
    </row>
    <row r="31" spans="1:10">
      <c r="A31"/>
      <c r="B31"/>
      <c r="C31"/>
      <c r="D31"/>
      <c r="E31"/>
      <c r="F31"/>
      <c r="G31"/>
    </row>
    <row r="32" spans="1:10" ht="30" customHeight="1">
      <c r="A32"/>
      <c r="B32" s="810" t="s">
        <v>38</v>
      </c>
      <c r="C32" s="810"/>
      <c r="D32" s="810"/>
      <c r="E32" s="810"/>
      <c r="F32" s="810"/>
      <c r="G32"/>
    </row>
    <row r="33" spans="1:7">
      <c r="A33"/>
      <c r="B33"/>
      <c r="C33"/>
      <c r="D33"/>
      <c r="E33"/>
      <c r="F33"/>
      <c r="G33"/>
    </row>
    <row r="34" spans="1:7" ht="30" customHeight="1">
      <c r="A34"/>
      <c r="B34" s="810" t="s">
        <v>39</v>
      </c>
      <c r="C34" s="810"/>
      <c r="D34" s="810"/>
      <c r="E34" s="810"/>
      <c r="F34" s="810"/>
      <c r="G34"/>
    </row>
    <row r="35" spans="1:7">
      <c r="A35"/>
      <c r="B35"/>
      <c r="C35"/>
      <c r="D35"/>
      <c r="E35"/>
      <c r="F35"/>
      <c r="G35"/>
    </row>
    <row r="36" spans="1:7">
      <c r="A36"/>
      <c r="B36" s="13" t="s">
        <v>40</v>
      </c>
      <c r="C36" s="13"/>
      <c r="D36" s="13"/>
      <c r="E36" s="13"/>
      <c r="F36"/>
      <c r="G36"/>
    </row>
    <row r="37" spans="1:7">
      <c r="A37"/>
      <c r="B37" s="13" t="s">
        <v>41</v>
      </c>
      <c r="C37" s="13"/>
      <c r="D37" s="13"/>
      <c r="E37" s="13" t="s">
        <v>42</v>
      </c>
      <c r="F37"/>
      <c r="G37"/>
    </row>
    <row r="38" spans="1:7">
      <c r="A38"/>
      <c r="B38" s="4" t="s">
        <v>43</v>
      </c>
      <c r="C38" s="35"/>
      <c r="D38" s="35"/>
      <c r="E38" s="17">
        <v>10000000</v>
      </c>
      <c r="F38"/>
      <c r="G38"/>
    </row>
    <row r="39" spans="1:7">
      <c r="A39"/>
      <c r="B39" s="4" t="s">
        <v>44</v>
      </c>
      <c r="C39" s="35"/>
      <c r="D39" s="35"/>
      <c r="E39" s="17">
        <v>10000000</v>
      </c>
      <c r="F39"/>
      <c r="G39"/>
    </row>
    <row r="40" spans="1:7">
      <c r="A40"/>
      <c r="B40" s="4"/>
      <c r="C40" s="35"/>
      <c r="D40" s="35"/>
      <c r="E40" s="17"/>
      <c r="F40"/>
      <c r="G40"/>
    </row>
    <row r="41" spans="1:7">
      <c r="A41"/>
      <c r="B41" s="4"/>
      <c r="C41" s="35"/>
      <c r="D41" s="35"/>
      <c r="E41" s="17"/>
      <c r="F41"/>
      <c r="G41"/>
    </row>
    <row r="42" spans="1:7">
      <c r="A42"/>
      <c r="B42" s="4"/>
      <c r="C42" s="35"/>
      <c r="D42" s="35"/>
      <c r="E42" s="17"/>
      <c r="F42"/>
      <c r="G42"/>
    </row>
    <row r="43" spans="1:7">
      <c r="A43"/>
      <c r="B43" s="4"/>
      <c r="C43" s="35"/>
      <c r="D43" s="35"/>
      <c r="E43" s="17"/>
      <c r="F43"/>
      <c r="G43"/>
    </row>
    <row r="44" spans="1:7">
      <c r="A44"/>
      <c r="B44" s="4"/>
      <c r="C44" s="35"/>
      <c r="D44" s="35"/>
      <c r="E44" s="17"/>
      <c r="F44"/>
      <c r="G44"/>
    </row>
    <row r="45" spans="1:7">
      <c r="A45"/>
      <c r="B45" s="4"/>
      <c r="C45" s="35"/>
      <c r="D45" s="35"/>
      <c r="E45" s="17"/>
      <c r="F45"/>
      <c r="G45"/>
    </row>
    <row r="46" spans="1:7">
      <c r="A46"/>
      <c r="B46" s="4"/>
      <c r="C46" s="35"/>
      <c r="D46" s="35"/>
      <c r="E46" s="17"/>
      <c r="F46"/>
      <c r="G46"/>
    </row>
    <row r="47" spans="1:7">
      <c r="A47"/>
      <c r="B47" s="4"/>
      <c r="C47" s="35"/>
      <c r="D47" s="35"/>
      <c r="E47" s="17"/>
      <c r="F47"/>
      <c r="G47"/>
    </row>
    <row r="48" spans="1:7">
      <c r="A48"/>
      <c r="B48" s="4"/>
      <c r="C48" s="35"/>
      <c r="D48" s="35"/>
      <c r="E48" s="17"/>
      <c r="F48"/>
      <c r="G48"/>
    </row>
    <row r="49" spans="1:7">
      <c r="A49"/>
      <c r="B49" s="4"/>
      <c r="C49" s="35"/>
      <c r="D49" s="35"/>
      <c r="E49" s="17"/>
      <c r="F49"/>
      <c r="G49"/>
    </row>
    <row r="50" spans="1:7">
      <c r="A50"/>
      <c r="B50" s="4"/>
      <c r="C50" s="35"/>
      <c r="D50" s="35"/>
      <c r="E50" s="17"/>
      <c r="F50"/>
      <c r="G50"/>
    </row>
    <row r="51" spans="1:7">
      <c r="A51"/>
      <c r="B51"/>
      <c r="C51"/>
      <c r="D51"/>
      <c r="E51"/>
      <c r="F51"/>
      <c r="G51"/>
    </row>
    <row r="52" spans="1:7">
      <c r="A52"/>
      <c r="B52"/>
      <c r="C52"/>
      <c r="D52"/>
      <c r="E52"/>
      <c r="F52"/>
      <c r="G52"/>
    </row>
    <row r="53" spans="1:7">
      <c r="A53"/>
      <c r="B53"/>
      <c r="C53"/>
      <c r="D53"/>
      <c r="E53"/>
      <c r="F53"/>
      <c r="G53"/>
    </row>
    <row r="54" spans="1:7">
      <c r="A54"/>
      <c r="B54"/>
      <c r="C54"/>
      <c r="D54"/>
      <c r="E54"/>
      <c r="F54"/>
      <c r="G54"/>
    </row>
    <row r="55" spans="1:7">
      <c r="A55"/>
      <c r="B55"/>
      <c r="C55"/>
      <c r="D55"/>
      <c r="E55"/>
      <c r="F55"/>
      <c r="G55"/>
    </row>
    <row r="56" spans="1:7">
      <c r="A56"/>
      <c r="B56"/>
      <c r="C56"/>
      <c r="D56"/>
      <c r="E56"/>
      <c r="F56"/>
      <c r="G56"/>
    </row>
    <row r="57" spans="1:7">
      <c r="A57"/>
      <c r="B57"/>
      <c r="C57"/>
      <c r="D57"/>
      <c r="E57"/>
      <c r="F57"/>
      <c r="G57"/>
    </row>
    <row r="58" spans="1:7">
      <c r="A58"/>
      <c r="B58"/>
      <c r="C58"/>
      <c r="D58"/>
      <c r="E58"/>
      <c r="F58"/>
      <c r="G58"/>
    </row>
    <row r="59" spans="1:7">
      <c r="A59"/>
      <c r="B59"/>
      <c r="C59"/>
      <c r="D59"/>
      <c r="E59"/>
      <c r="F59"/>
      <c r="G59"/>
    </row>
    <row r="60" spans="1:7">
      <c r="A60"/>
      <c r="B60"/>
      <c r="C60"/>
      <c r="D60"/>
      <c r="E60"/>
      <c r="F60"/>
      <c r="G60"/>
    </row>
    <row r="61" spans="1:7">
      <c r="A61"/>
      <c r="B61"/>
      <c r="C61"/>
      <c r="D61"/>
      <c r="E61"/>
      <c r="F61"/>
      <c r="G61"/>
    </row>
    <row r="62" spans="1:7">
      <c r="A62"/>
      <c r="B62"/>
      <c r="C62"/>
      <c r="D62"/>
      <c r="E62"/>
      <c r="F62"/>
      <c r="G62"/>
    </row>
    <row r="63" spans="1:7">
      <c r="A63"/>
      <c r="B63"/>
      <c r="C63"/>
      <c r="D63"/>
      <c r="E63"/>
      <c r="F63"/>
      <c r="G63"/>
    </row>
    <row r="64" spans="1:7">
      <c r="A64"/>
      <c r="B64"/>
      <c r="C64"/>
      <c r="D64"/>
      <c r="E64"/>
      <c r="F64"/>
      <c r="G64"/>
    </row>
    <row r="65" spans="1:7">
      <c r="A65"/>
      <c r="B65"/>
      <c r="C65"/>
      <c r="D65"/>
      <c r="E65"/>
      <c r="F65"/>
      <c r="G65"/>
    </row>
    <row r="66" spans="1:7">
      <c r="A66"/>
      <c r="B66"/>
      <c r="C66"/>
      <c r="D66"/>
      <c r="E66"/>
      <c r="F66"/>
      <c r="G66"/>
    </row>
    <row r="67" spans="1:7">
      <c r="A67"/>
      <c r="B67"/>
      <c r="C67"/>
      <c r="D67"/>
      <c r="E67"/>
      <c r="F67"/>
      <c r="G67"/>
    </row>
    <row r="68" spans="1:7">
      <c r="A68"/>
      <c r="B68"/>
      <c r="C68"/>
      <c r="D68"/>
      <c r="E68"/>
      <c r="F68"/>
      <c r="G68"/>
    </row>
    <row r="69" spans="1:7">
      <c r="A69"/>
      <c r="B69"/>
      <c r="C69"/>
      <c r="D69"/>
      <c r="E69"/>
      <c r="F69"/>
      <c r="G69"/>
    </row>
    <row r="70" spans="1:7">
      <c r="A70"/>
      <c r="B70"/>
      <c r="C70"/>
      <c r="D70"/>
      <c r="E70"/>
      <c r="F70"/>
      <c r="G70"/>
    </row>
    <row r="71" spans="1:7">
      <c r="A71"/>
      <c r="B71"/>
      <c r="C71"/>
      <c r="D71"/>
      <c r="E71"/>
      <c r="F71"/>
      <c r="G71"/>
    </row>
    <row r="72" spans="1:7">
      <c r="A72"/>
      <c r="B72"/>
      <c r="C72"/>
      <c r="D72"/>
      <c r="E72"/>
      <c r="F72"/>
      <c r="G72"/>
    </row>
    <row r="73" spans="1:7">
      <c r="A73"/>
      <c r="B73"/>
      <c r="C73"/>
      <c r="D73"/>
      <c r="E73"/>
      <c r="F73"/>
      <c r="G73"/>
    </row>
    <row r="74" spans="1:7">
      <c r="A74"/>
      <c r="B74"/>
      <c r="C74"/>
      <c r="D74"/>
      <c r="E74"/>
      <c r="F74"/>
      <c r="G74"/>
    </row>
    <row r="75" spans="1:7">
      <c r="A75"/>
      <c r="B75"/>
      <c r="C75"/>
      <c r="D75"/>
      <c r="E75"/>
      <c r="F75"/>
      <c r="G75"/>
    </row>
    <row r="76" spans="1:7">
      <c r="A76"/>
      <c r="B76"/>
      <c r="C76"/>
      <c r="D76"/>
      <c r="E76"/>
      <c r="F76"/>
      <c r="G76"/>
    </row>
    <row r="77" spans="1:7">
      <c r="A77"/>
      <c r="B77"/>
      <c r="C77"/>
      <c r="D77"/>
      <c r="E77"/>
      <c r="F77"/>
      <c r="G77"/>
    </row>
    <row r="78" spans="1:7">
      <c r="A78"/>
      <c r="B78"/>
      <c r="C78"/>
      <c r="D78"/>
      <c r="E78"/>
      <c r="F78"/>
      <c r="G78"/>
    </row>
    <row r="79" spans="1:7">
      <c r="A79"/>
      <c r="B79"/>
      <c r="C79"/>
      <c r="D79"/>
      <c r="E79"/>
      <c r="F79"/>
      <c r="G79"/>
    </row>
    <row r="80" spans="1:7">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7">
      <c r="A97"/>
      <c r="B97"/>
      <c r="C97"/>
      <c r="D97"/>
      <c r="E97"/>
      <c r="F97"/>
      <c r="G97"/>
    </row>
    <row r="98" spans="1:7">
      <c r="A98"/>
      <c r="B98"/>
      <c r="C98"/>
      <c r="D98"/>
      <c r="E98"/>
      <c r="F98"/>
      <c r="G98"/>
    </row>
    <row r="99" spans="1:7">
      <c r="A99"/>
      <c r="B99"/>
      <c r="C99"/>
      <c r="D99"/>
      <c r="E99"/>
      <c r="F99"/>
      <c r="G99"/>
    </row>
    <row r="100" spans="1:7">
      <c r="A100"/>
      <c r="B100"/>
      <c r="C100"/>
      <c r="D100"/>
      <c r="E100"/>
      <c r="F100"/>
      <c r="G100"/>
    </row>
  </sheetData>
  <customSheetViews>
    <customSheetView guid="{263DCCC3-22A7-4EFB-83DE-6B65AF8A7DA6}" scale="90" showGridLines="0" state="hidden" topLeftCell="A27">
      <selection activeCell="B38" sqref="B38:E50"/>
      <pageMargins left="0.7" right="0.7" top="0.75" bottom="0.75" header="0.3" footer="0.3"/>
      <pageSetup orientation="portrait" r:id="rId1"/>
    </customSheetView>
    <customSheetView guid="{7ABEE968-458F-4084-9BBE-92CFB753874A}" scale="90" showGridLines="0" state="hidden" topLeftCell="A27">
      <selection activeCell="B38" sqref="B38:E50"/>
      <pageMargins left="0.7" right="0.7" top="0.75" bottom="0.75" header="0.3" footer="0.3"/>
      <pageSetup orientation="portrait" r:id="rId2"/>
    </customSheetView>
  </customSheetViews>
  <mergeCells count="2">
    <mergeCell ref="B32:F32"/>
    <mergeCell ref="B34:F34"/>
  </mergeCell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3"/>
  <sheetViews>
    <sheetView view="pageBreakPreview" zoomScaleNormal="90" zoomScaleSheetLayoutView="100" workbookViewId="0">
      <pane xSplit="2" ySplit="13" topLeftCell="C14" activePane="bottomRight" state="frozen"/>
      <selection activeCell="C7" sqref="C7:P7"/>
      <selection pane="topRight" activeCell="C7" sqref="C7:P7"/>
      <selection pane="bottomLeft" activeCell="C7" sqref="C7:P7"/>
      <selection pane="bottomRight" activeCell="C7" sqref="C7:P7"/>
    </sheetView>
  </sheetViews>
  <sheetFormatPr defaultColWidth="9.140625" defaultRowHeight="12.75"/>
  <cols>
    <col min="1" max="1" width="11" style="139" customWidth="1"/>
    <col min="2" max="2" width="62.28515625" style="630" bestFit="1" customWidth="1"/>
    <col min="3" max="3" width="18.28515625" style="630" bestFit="1" customWidth="1"/>
    <col min="4" max="4" width="17.42578125" style="630" bestFit="1" customWidth="1"/>
    <col min="5" max="7" width="17.42578125" style="630" customWidth="1"/>
    <col min="8" max="9" width="17.42578125" style="631" customWidth="1"/>
    <col min="10" max="10" width="16.140625" style="629" bestFit="1" customWidth="1"/>
    <col min="11" max="16384" width="9.140625" style="629"/>
  </cols>
  <sheetData>
    <row r="1" spans="1:10" s="565" customFormat="1">
      <c r="A1" s="139"/>
      <c r="B1" s="622"/>
      <c r="C1" s="623"/>
      <c r="D1" s="624"/>
      <c r="E1" s="623"/>
      <c r="F1" s="623"/>
      <c r="G1" s="623"/>
      <c r="H1" s="623"/>
      <c r="I1" s="623"/>
    </row>
    <row r="2" spans="1:10" s="565" customFormat="1">
      <c r="A2" s="139"/>
      <c r="B2" s="622"/>
      <c r="C2" s="623"/>
      <c r="D2" s="624"/>
      <c r="E2" s="623"/>
      <c r="F2" s="623"/>
      <c r="G2" s="623"/>
      <c r="H2" s="623"/>
      <c r="I2" s="623"/>
    </row>
    <row r="3" spans="1:10" s="565" customFormat="1">
      <c r="A3" s="139"/>
      <c r="B3" s="622" t="s">
        <v>408</v>
      </c>
      <c r="C3" s="623"/>
      <c r="D3" s="624"/>
      <c r="E3" s="623"/>
      <c r="F3" s="623"/>
      <c r="G3" s="623"/>
      <c r="H3" s="623"/>
      <c r="I3" s="623"/>
    </row>
    <row r="4" spans="1:10" s="565" customFormat="1" hidden="1">
      <c r="A4" s="139"/>
      <c r="B4" s="622"/>
      <c r="C4" s="623"/>
      <c r="D4" s="624"/>
      <c r="E4" s="623"/>
      <c r="F4" s="623"/>
      <c r="G4" s="623"/>
      <c r="H4" s="623"/>
      <c r="I4" s="623"/>
    </row>
    <row r="5" spans="1:10" s="565" customFormat="1" hidden="1">
      <c r="A5" s="139"/>
      <c r="B5" s="622" t="s">
        <v>493</v>
      </c>
      <c r="C5" s="623"/>
      <c r="D5" s="624"/>
      <c r="E5" s="623"/>
      <c r="F5" s="623"/>
      <c r="G5" s="623"/>
      <c r="H5" s="623"/>
      <c r="I5" s="623"/>
    </row>
    <row r="6" spans="1:10" s="565" customFormat="1" ht="37.5" hidden="1" customHeight="1">
      <c r="A6" s="139"/>
      <c r="B6" s="811" t="s">
        <v>509</v>
      </c>
      <c r="C6" s="811"/>
      <c r="D6" s="811"/>
      <c r="E6" s="623"/>
      <c r="F6" s="623"/>
      <c r="G6" s="623"/>
      <c r="H6" s="623"/>
      <c r="I6" s="623"/>
    </row>
    <row r="7" spans="1:10" s="565" customFormat="1" ht="26.25" hidden="1" customHeight="1">
      <c r="A7" s="139"/>
      <c r="B7" s="811" t="s">
        <v>481</v>
      </c>
      <c r="C7" s="811"/>
      <c r="D7" s="811"/>
      <c r="E7" s="623"/>
      <c r="F7" s="623"/>
      <c r="G7" s="623"/>
      <c r="H7" s="623"/>
      <c r="I7" s="623"/>
    </row>
    <row r="8" spans="1:10" s="565" customFormat="1" ht="25.5" hidden="1" customHeight="1">
      <c r="A8" s="139"/>
      <c r="B8" s="812" t="s">
        <v>502</v>
      </c>
      <c r="C8" s="812"/>
      <c r="D8" s="812"/>
      <c r="E8" s="623"/>
      <c r="F8" s="623"/>
      <c r="G8" s="623"/>
      <c r="H8" s="623"/>
      <c r="I8" s="623"/>
    </row>
    <row r="9" spans="1:10" s="565" customFormat="1" hidden="1">
      <c r="A9" s="139"/>
      <c r="B9" s="622"/>
      <c r="C9" s="683"/>
      <c r="D9" s="684"/>
      <c r="E9" s="623"/>
      <c r="F9" s="623"/>
      <c r="G9" s="623"/>
      <c r="H9" s="623"/>
      <c r="I9" s="623"/>
    </row>
    <row r="10" spans="1:10" s="565" customFormat="1">
      <c r="A10" s="139"/>
      <c r="B10" s="622"/>
      <c r="C10" s="623"/>
      <c r="D10" s="624"/>
      <c r="E10" s="623"/>
      <c r="F10" s="623"/>
      <c r="G10" s="623"/>
      <c r="H10" s="623"/>
      <c r="I10" s="623"/>
    </row>
    <row r="11" spans="1:10" s="571" customFormat="1">
      <c r="A11" s="139"/>
      <c r="B11" s="566" t="s">
        <v>221</v>
      </c>
      <c r="C11" s="567" t="s">
        <v>116</v>
      </c>
      <c r="D11" s="568" t="s">
        <v>104</v>
      </c>
      <c r="E11" s="569" t="s">
        <v>110</v>
      </c>
      <c r="F11" s="569" t="s">
        <v>111</v>
      </c>
      <c r="G11" s="569" t="s">
        <v>112</v>
      </c>
      <c r="H11" s="570" t="s">
        <v>113</v>
      </c>
      <c r="I11" s="575" t="s">
        <v>114</v>
      </c>
      <c r="J11" s="570" t="s">
        <v>403</v>
      </c>
    </row>
    <row r="12" spans="1:10" s="571" customFormat="1">
      <c r="A12" s="139"/>
      <c r="B12" s="572" t="s">
        <v>123</v>
      </c>
      <c r="C12" s="573" t="str">
        <f>D11</f>
        <v>2009-10</v>
      </c>
      <c r="D12" s="574" t="str">
        <f t="shared" ref="D12:G12" si="0">E11</f>
        <v>2010-11</v>
      </c>
      <c r="E12" s="575" t="str">
        <f t="shared" si="0"/>
        <v>2011-12</v>
      </c>
      <c r="F12" s="575" t="str">
        <f t="shared" si="0"/>
        <v>2012-13</v>
      </c>
      <c r="G12" s="575" t="str">
        <f t="shared" si="0"/>
        <v>2013-14</v>
      </c>
      <c r="H12" s="575" t="s">
        <v>114</v>
      </c>
      <c r="I12" s="575" t="s">
        <v>115</v>
      </c>
      <c r="J12" s="575" t="s">
        <v>404</v>
      </c>
    </row>
    <row r="13" spans="1:10" s="571" customFormat="1">
      <c r="A13" s="139"/>
      <c r="B13" s="601" t="s">
        <v>424</v>
      </c>
      <c r="C13" s="602" t="s">
        <v>425</v>
      </c>
      <c r="D13" s="602" t="s">
        <v>426</v>
      </c>
      <c r="E13" s="602" t="s">
        <v>426</v>
      </c>
      <c r="F13" s="602" t="s">
        <v>426</v>
      </c>
      <c r="G13" s="602" t="s">
        <v>426</v>
      </c>
      <c r="H13" s="602" t="s">
        <v>426</v>
      </c>
      <c r="I13" s="602" t="s">
        <v>426</v>
      </c>
      <c r="J13" s="575"/>
    </row>
    <row r="14" spans="1:10" s="571" customFormat="1">
      <c r="A14" s="139"/>
      <c r="B14" s="625" t="s">
        <v>133</v>
      </c>
      <c r="C14" s="626">
        <f>'Master Data'!JD45+'Master Data'!JD105</f>
        <v>1000498530</v>
      </c>
      <c r="D14" s="626">
        <f>'Master Data'!KK105+'Master Data'!KK45</f>
        <v>604211704</v>
      </c>
      <c r="E14" s="626">
        <f>'Master Data'!LR160</f>
        <v>363013410</v>
      </c>
      <c r="F14" s="626">
        <f>'Master Data'!MY160</f>
        <v>1757181910</v>
      </c>
      <c r="G14" s="626">
        <f>'Master Data'!OF160</f>
        <v>5615850920</v>
      </c>
      <c r="H14" s="626">
        <f>'Master Data'!PM160</f>
        <v>7557256360</v>
      </c>
      <c r="I14" s="626">
        <f>'Master Data'!QT160</f>
        <v>8064591330</v>
      </c>
      <c r="J14" s="626"/>
    </row>
    <row r="15" spans="1:10" s="571" customFormat="1">
      <c r="A15" s="139"/>
      <c r="B15" s="620"/>
      <c r="C15" s="626"/>
      <c r="D15" s="626"/>
      <c r="E15" s="626"/>
      <c r="F15" s="626"/>
      <c r="G15" s="626"/>
      <c r="H15" s="626"/>
      <c r="I15" s="626"/>
      <c r="J15" s="626"/>
    </row>
    <row r="16" spans="1:10" s="139" customFormat="1">
      <c r="B16" s="579" t="s">
        <v>368</v>
      </c>
      <c r="C16" s="627"/>
      <c r="D16" s="577">
        <f>'Master Data'!JJ50</f>
        <v>116605947</v>
      </c>
      <c r="E16" s="577"/>
      <c r="F16" s="577"/>
      <c r="G16" s="577"/>
      <c r="H16" s="628"/>
      <c r="I16" s="628"/>
      <c r="J16" s="628" t="s">
        <v>405</v>
      </c>
    </row>
    <row r="17" spans="1:10" s="139" customFormat="1">
      <c r="B17" s="579" t="s">
        <v>326</v>
      </c>
      <c r="C17" s="580">
        <v>72417000</v>
      </c>
      <c r="D17" s="577">
        <f>'Master Data'!JJ108</f>
        <v>61404830</v>
      </c>
      <c r="E17" s="581">
        <v>91885915</v>
      </c>
      <c r="F17" s="581">
        <v>93705185</v>
      </c>
      <c r="G17" s="581">
        <v>116231646</v>
      </c>
      <c r="H17" s="578"/>
      <c r="I17" s="578"/>
      <c r="J17" s="578" t="s">
        <v>406</v>
      </c>
    </row>
    <row r="18" spans="1:10" s="139" customFormat="1" ht="14.25">
      <c r="B18" s="331" t="s">
        <v>327</v>
      </c>
      <c r="C18" s="580"/>
      <c r="D18" s="577">
        <f>'Master Data'!JJ109</f>
        <v>78032</v>
      </c>
      <c r="E18" s="581"/>
      <c r="F18" s="581"/>
      <c r="G18" s="581"/>
      <c r="H18" s="578"/>
      <c r="I18" s="578"/>
      <c r="J18" s="578"/>
    </row>
    <row r="19" spans="1:10">
      <c r="B19" s="579" t="s">
        <v>328</v>
      </c>
      <c r="C19" s="580"/>
      <c r="D19" s="577">
        <f>'Master Data'!JJ110</f>
        <v>99213</v>
      </c>
      <c r="E19" s="581"/>
      <c r="F19" s="581"/>
      <c r="G19" s="581"/>
      <c r="H19" s="578"/>
      <c r="I19" s="578"/>
      <c r="J19" s="578" t="s">
        <v>405</v>
      </c>
    </row>
    <row r="20" spans="1:10">
      <c r="B20" s="579" t="s">
        <v>323</v>
      </c>
      <c r="C20" s="580"/>
      <c r="D20" s="577">
        <f>'Master Data'!JJ111</f>
        <v>32400000</v>
      </c>
      <c r="E20" s="581"/>
      <c r="F20" s="581"/>
      <c r="G20" s="581"/>
      <c r="H20" s="578"/>
      <c r="I20" s="578"/>
      <c r="J20" s="578" t="s">
        <v>406</v>
      </c>
    </row>
    <row r="21" spans="1:10">
      <c r="B21" s="579" t="s">
        <v>329</v>
      </c>
      <c r="C21" s="576"/>
      <c r="D21" s="582"/>
      <c r="E21" s="581">
        <v>4237773</v>
      </c>
      <c r="F21" s="581"/>
      <c r="G21" s="581"/>
      <c r="H21" s="578"/>
      <c r="I21" s="578"/>
      <c r="J21" s="578" t="s">
        <v>405</v>
      </c>
    </row>
    <row r="22" spans="1:10">
      <c r="B22" s="644" t="s">
        <v>330</v>
      </c>
      <c r="C22" s="582"/>
      <c r="D22" s="582"/>
      <c r="E22" s="582">
        <v>122711592</v>
      </c>
      <c r="F22" s="582">
        <v>199629043</v>
      </c>
      <c r="G22" s="582">
        <v>15684289</v>
      </c>
      <c r="H22" s="628"/>
      <c r="I22" s="628"/>
      <c r="J22" s="628" t="s">
        <v>405</v>
      </c>
    </row>
    <row r="23" spans="1:10">
      <c r="B23" s="644" t="s">
        <v>331</v>
      </c>
      <c r="C23" s="582"/>
      <c r="D23" s="582"/>
      <c r="E23" s="582"/>
      <c r="F23" s="582">
        <v>746091</v>
      </c>
      <c r="G23" s="582"/>
      <c r="H23" s="628"/>
      <c r="I23" s="628"/>
      <c r="J23" s="628" t="s">
        <v>407</v>
      </c>
    </row>
    <row r="24" spans="1:10">
      <c r="B24" s="644" t="s">
        <v>332</v>
      </c>
      <c r="C24" s="582"/>
      <c r="D24" s="582"/>
      <c r="E24" s="582"/>
      <c r="F24" s="582">
        <v>2266963</v>
      </c>
      <c r="G24" s="582">
        <v>82900962</v>
      </c>
      <c r="H24" s="628"/>
      <c r="I24" s="628"/>
      <c r="J24" s="628" t="s">
        <v>405</v>
      </c>
    </row>
    <row r="25" spans="1:10">
      <c r="B25" s="644" t="s">
        <v>333</v>
      </c>
      <c r="C25" s="582"/>
      <c r="D25" s="582"/>
      <c r="E25" s="582"/>
      <c r="F25" s="582">
        <v>269920000</v>
      </c>
      <c r="G25" s="582"/>
      <c r="H25" s="628"/>
      <c r="I25" s="628"/>
      <c r="J25" s="628" t="s">
        <v>405</v>
      </c>
    </row>
    <row r="26" spans="1:10">
      <c r="A26" s="629"/>
      <c r="B26" s="644" t="s">
        <v>334</v>
      </c>
      <c r="C26" s="582"/>
      <c r="D26" s="582"/>
      <c r="E26" s="582"/>
      <c r="F26" s="582"/>
      <c r="G26" s="582">
        <v>2266963</v>
      </c>
      <c r="H26" s="628"/>
      <c r="I26" s="628"/>
      <c r="J26" s="628" t="s">
        <v>406</v>
      </c>
    </row>
    <row r="27" spans="1:10">
      <c r="A27" s="629"/>
      <c r="B27" s="644" t="s">
        <v>335</v>
      </c>
      <c r="C27" s="582"/>
      <c r="D27" s="582"/>
      <c r="E27" s="582"/>
      <c r="F27" s="582"/>
      <c r="G27" s="582">
        <v>34030</v>
      </c>
      <c r="H27" s="628"/>
      <c r="I27" s="628"/>
      <c r="J27" s="628" t="s">
        <v>406</v>
      </c>
    </row>
    <row r="28" spans="1:10">
      <c r="A28" s="629"/>
      <c r="B28" s="644" t="s">
        <v>336</v>
      </c>
      <c r="C28" s="582"/>
      <c r="D28" s="582"/>
      <c r="E28" s="582"/>
      <c r="F28" s="582"/>
      <c r="G28" s="582">
        <v>62710303</v>
      </c>
      <c r="H28" s="628"/>
      <c r="I28" s="628"/>
      <c r="J28" s="628" t="s">
        <v>406</v>
      </c>
    </row>
    <row r="29" spans="1:10">
      <c r="A29" s="629"/>
      <c r="B29" s="644" t="s">
        <v>337</v>
      </c>
      <c r="C29" s="582"/>
      <c r="D29" s="582"/>
      <c r="E29" s="582"/>
      <c r="F29" s="582"/>
      <c r="G29" s="582"/>
      <c r="H29" s="577">
        <v>978357602</v>
      </c>
      <c r="I29" s="577"/>
      <c r="J29" s="628" t="s">
        <v>405</v>
      </c>
    </row>
    <row r="30" spans="1:10" ht="15" customHeight="1">
      <c r="A30" s="629"/>
      <c r="B30" s="644" t="s">
        <v>338</v>
      </c>
      <c r="C30" s="582">
        <v>20492311</v>
      </c>
      <c r="D30" s="582"/>
      <c r="E30" s="582"/>
      <c r="F30" s="582"/>
      <c r="G30" s="582"/>
      <c r="H30" s="628"/>
      <c r="I30" s="628"/>
      <c r="J30" s="628" t="s">
        <v>407</v>
      </c>
    </row>
    <row r="31" spans="1:10" ht="15" customHeight="1">
      <c r="A31" s="629"/>
      <c r="B31" s="644" t="s">
        <v>339</v>
      </c>
      <c r="C31" s="582"/>
      <c r="D31" s="582"/>
      <c r="E31" s="582"/>
      <c r="F31" s="582"/>
      <c r="G31" s="582"/>
      <c r="H31" s="628"/>
      <c r="I31" s="628"/>
      <c r="J31" s="628" t="s">
        <v>405</v>
      </c>
    </row>
    <row r="32" spans="1:10" ht="29.25" customHeight="1">
      <c r="A32" s="629"/>
      <c r="B32" s="644" t="s">
        <v>340</v>
      </c>
      <c r="C32" s="582">
        <v>3235300000</v>
      </c>
      <c r="D32" s="582"/>
      <c r="E32" s="582"/>
      <c r="F32" s="582"/>
      <c r="G32" s="662"/>
      <c r="H32" s="685"/>
      <c r="I32" s="628"/>
      <c r="J32" s="628" t="s">
        <v>406</v>
      </c>
    </row>
    <row r="33" spans="1:10" ht="29.25" customHeight="1">
      <c r="A33" s="629"/>
      <c r="B33" s="644" t="s">
        <v>478</v>
      </c>
      <c r="C33" s="582"/>
      <c r="D33" s="582">
        <f>SUM('Master Data'!JJ129:JJ131)</f>
        <v>-12903631</v>
      </c>
      <c r="E33" s="582"/>
      <c r="F33" s="582"/>
      <c r="G33" s="582"/>
      <c r="H33" s="628"/>
      <c r="I33" s="628"/>
      <c r="J33" s="628"/>
    </row>
    <row r="34" spans="1:10" ht="29.25" customHeight="1">
      <c r="A34" s="629"/>
      <c r="B34" s="644" t="s">
        <v>475</v>
      </c>
      <c r="C34" s="582">
        <f>'Master Data'!JD133</f>
        <v>-832500</v>
      </c>
      <c r="D34" s="582"/>
      <c r="E34" s="582"/>
      <c r="F34" s="582"/>
      <c r="G34" s="582"/>
      <c r="H34" s="628"/>
      <c r="I34" s="628"/>
      <c r="J34" s="628"/>
    </row>
    <row r="35" spans="1:10" ht="29.25" customHeight="1">
      <c r="A35" s="629"/>
      <c r="B35" s="644" t="s">
        <v>479</v>
      </c>
      <c r="C35" s="582"/>
      <c r="D35" s="582"/>
      <c r="E35" s="582"/>
      <c r="F35" s="582"/>
      <c r="G35" s="582"/>
      <c r="H35" s="628"/>
      <c r="I35" s="628"/>
      <c r="J35" s="628"/>
    </row>
    <row r="36" spans="1:10">
      <c r="B36" s="659" t="s">
        <v>476</v>
      </c>
      <c r="C36" s="660">
        <f t="shared" ref="C36:I36" si="1">SUM(C14:C35)</f>
        <v>4327875341</v>
      </c>
      <c r="D36" s="660">
        <f t="shared" si="1"/>
        <v>801896095</v>
      </c>
      <c r="E36" s="660">
        <f t="shared" si="1"/>
        <v>581848690</v>
      </c>
      <c r="F36" s="660">
        <f t="shared" si="1"/>
        <v>2323449192</v>
      </c>
      <c r="G36" s="660">
        <f t="shared" si="1"/>
        <v>5895679113</v>
      </c>
      <c r="H36" s="660">
        <f t="shared" si="1"/>
        <v>8535613962</v>
      </c>
      <c r="I36" s="660">
        <f t="shared" si="1"/>
        <v>8064591330</v>
      </c>
      <c r="J36" s="661"/>
    </row>
    <row r="37" spans="1:10">
      <c r="B37" s="634" t="s">
        <v>477</v>
      </c>
      <c r="C37" s="773">
        <f>+C36*33.99%</f>
        <v>1471044828.4059002</v>
      </c>
      <c r="D37" s="632">
        <f>'Master Data'!JL214</f>
        <v>272479507.69050002</v>
      </c>
      <c r="E37" s="632">
        <f>'Master Data'!LR214</f>
        <v>120583979.46675</v>
      </c>
      <c r="F37" s="632">
        <f>'Master Data'!MY214</f>
        <v>570117670.69949996</v>
      </c>
      <c r="G37" s="632">
        <f>'Master Data'!NE214</f>
        <v>1822062830.994</v>
      </c>
      <c r="H37" s="632">
        <f>'Master Data'!$OL$214</f>
        <v>2568711436.7640004</v>
      </c>
      <c r="I37" s="635">
        <f>'Master Data'!PP214</f>
        <v>2741154593.0669999</v>
      </c>
      <c r="J37" s="633"/>
    </row>
    <row r="38" spans="1:10" s="672" customFormat="1">
      <c r="A38" s="667"/>
      <c r="B38" s="668"/>
      <c r="C38" s="669"/>
      <c r="D38" s="669"/>
      <c r="E38" s="669"/>
      <c r="F38" s="669"/>
      <c r="G38" s="669"/>
      <c r="H38" s="670"/>
      <c r="I38" s="670"/>
      <c r="J38" s="671"/>
    </row>
    <row r="39" spans="1:10">
      <c r="B39" s="655" t="s">
        <v>346</v>
      </c>
      <c r="C39" s="656"/>
      <c r="D39" s="656"/>
      <c r="E39" s="654"/>
      <c r="F39" s="654"/>
      <c r="G39" s="654"/>
      <c r="H39" s="654"/>
      <c r="I39" s="654"/>
    </row>
    <row r="40" spans="1:10">
      <c r="B40" s="644" t="s">
        <v>202</v>
      </c>
      <c r="C40" s="649">
        <f>'Master Data'!$II$217</f>
        <v>-93000000</v>
      </c>
      <c r="D40" s="649">
        <f>'Master Data'!KK217</f>
        <v>-33000000</v>
      </c>
      <c r="E40" s="649">
        <f>'Master Data'!LR217</f>
        <v>-156100000</v>
      </c>
      <c r="F40" s="649">
        <f>'Master Data'!MY217</f>
        <v>-242000000</v>
      </c>
      <c r="G40" s="649">
        <f>'Master Data'!NE217</f>
        <v>-1610000000</v>
      </c>
      <c r="H40" s="649">
        <f>'Master Data'!OL217</f>
        <v>-2050000000</v>
      </c>
      <c r="I40" s="631">
        <f>'Master Data'!PP217</f>
        <v>-2480000000</v>
      </c>
    </row>
    <row r="41" spans="1:10">
      <c r="B41" s="644" t="s">
        <v>256</v>
      </c>
      <c r="C41" s="649">
        <f>'Master Data'!II223</f>
        <v>-239427703</v>
      </c>
      <c r="D41" s="649">
        <f>'Master Data'!JL223</f>
        <v>-20115212</v>
      </c>
      <c r="E41" s="649">
        <f>'Master Data'!KS223</f>
        <v>-73805608</v>
      </c>
      <c r="F41" s="649">
        <f>'Master Data'!LZ223</f>
        <v>-154392084</v>
      </c>
      <c r="G41" s="649">
        <f>'Master Data'!NE223</f>
        <v>-156764784</v>
      </c>
      <c r="H41" s="649">
        <f>'Master Data'!OL223</f>
        <v>-210211636</v>
      </c>
      <c r="I41" s="631">
        <f>'Master Data'!PP223</f>
        <v>-242639878</v>
      </c>
    </row>
    <row r="42" spans="1:10">
      <c r="B42" s="645" t="s">
        <v>345</v>
      </c>
      <c r="C42" s="649">
        <f>'Master Data'!II224</f>
        <v>0</v>
      </c>
      <c r="D42" s="649">
        <f>'Master Data'!JL224</f>
        <v>0</v>
      </c>
      <c r="E42" s="649">
        <f>'Master Data'!LR224</f>
        <v>0</v>
      </c>
      <c r="F42" s="649">
        <f>'Master Data'!MY224</f>
        <v>0</v>
      </c>
      <c r="G42" s="649">
        <f>'Master Data'!NE224</f>
        <v>0</v>
      </c>
      <c r="H42" s="649">
        <f>'Master Data'!OL224</f>
        <v>0</v>
      </c>
    </row>
    <row r="43" spans="1:10">
      <c r="B43" s="645"/>
      <c r="C43" s="649"/>
      <c r="D43" s="649"/>
      <c r="E43" s="649"/>
      <c r="F43" s="649"/>
      <c r="G43" s="649"/>
      <c r="H43" s="649"/>
    </row>
    <row r="44" spans="1:10">
      <c r="B44" s="652" t="s">
        <v>480</v>
      </c>
      <c r="C44" s="657"/>
      <c r="D44" s="657"/>
      <c r="E44" s="657"/>
      <c r="F44" s="657"/>
      <c r="G44" s="654"/>
      <c r="H44" s="654"/>
      <c r="I44" s="654"/>
    </row>
    <row r="45" spans="1:10">
      <c r="B45" s="645" t="s">
        <v>203</v>
      </c>
      <c r="C45" s="649">
        <f>'Master Data'!II228</f>
        <v>0</v>
      </c>
      <c r="D45" s="649">
        <f>'Master Data'!JL228</f>
        <v>0</v>
      </c>
      <c r="E45" s="649">
        <f>'Master Data'!LR228</f>
        <v>0</v>
      </c>
      <c r="F45" s="649">
        <f>'Master Data'!MY228</f>
        <v>0</v>
      </c>
      <c r="G45" s="649">
        <f>'Master Data'!NE228</f>
        <v>0</v>
      </c>
      <c r="H45" s="649">
        <f>'Master Data'!OL228</f>
        <v>6169996</v>
      </c>
      <c r="I45" s="631">
        <f>'Master Data'!PP228</f>
        <v>0</v>
      </c>
    </row>
    <row r="46" spans="1:10">
      <c r="B46" s="645" t="s">
        <v>204</v>
      </c>
      <c r="C46" s="772">
        <f>'Master Data'!II229</f>
        <v>930218083</v>
      </c>
      <c r="D46" s="649">
        <f>'Master Data'!JL229</f>
        <v>24940493</v>
      </c>
      <c r="E46" s="649">
        <f>'Master Data'!LR229</f>
        <v>0</v>
      </c>
      <c r="F46" s="649">
        <f>'Master Data'!MY229</f>
        <v>62541211.211819984</v>
      </c>
      <c r="G46" s="649">
        <f>'Master Data'!NE229</f>
        <v>0</v>
      </c>
      <c r="H46" s="649">
        <f>'Master Data'!OL229</f>
        <v>101804934</v>
      </c>
      <c r="I46" s="631">
        <f>'Master Data'!PP229</f>
        <v>0</v>
      </c>
    </row>
    <row r="47" spans="1:10">
      <c r="B47" s="645" t="s">
        <v>205</v>
      </c>
      <c r="C47" s="772">
        <f>'Master Data'!II230</f>
        <v>57023095</v>
      </c>
      <c r="D47" s="649">
        <f>'Master Data'!JL230</f>
        <v>3433100</v>
      </c>
      <c r="E47" s="649">
        <f>'Master Data'!LR230</f>
        <v>0</v>
      </c>
      <c r="F47" s="649">
        <f>'Master Data'!LZ230</f>
        <v>3249405</v>
      </c>
      <c r="G47" s="649">
        <f>'Master Data'!NE230</f>
        <v>0</v>
      </c>
      <c r="H47" s="649">
        <f>'Master Data'!OL230</f>
        <v>0</v>
      </c>
      <c r="I47" s="631">
        <f>'Master Data'!PP230</f>
        <v>4318724</v>
      </c>
    </row>
    <row r="48" spans="1:10">
      <c r="B48" s="645" t="s">
        <v>364</v>
      </c>
      <c r="C48" s="649">
        <f>'Master Data'!II231</f>
        <v>0</v>
      </c>
      <c r="D48" s="649">
        <f>'Master Data'!JL231</f>
        <v>0</v>
      </c>
      <c r="E48" s="649">
        <f>'Master Data'!LR231</f>
        <v>0</v>
      </c>
      <c r="F48" s="649">
        <f>'Master Data'!MY231</f>
        <v>0</v>
      </c>
      <c r="G48" s="649">
        <f>'Master Data'!NE231</f>
        <v>0</v>
      </c>
      <c r="H48" s="649">
        <f>'Master Data'!OL231</f>
        <v>0</v>
      </c>
    </row>
    <row r="49" spans="1:10">
      <c r="B49" s="645" t="s">
        <v>369</v>
      </c>
      <c r="C49" s="649">
        <f>-'Master Data'!II232</f>
        <v>-12635441</v>
      </c>
      <c r="D49" s="649">
        <f>'Master Data'!JL232</f>
        <v>0</v>
      </c>
      <c r="E49" s="649">
        <f>-'Master Data'!LR232</f>
        <v>-21864335</v>
      </c>
      <c r="F49" s="649">
        <f>'Master Data'!MY232</f>
        <v>0</v>
      </c>
      <c r="G49" s="649">
        <f>'Master Data'!NE232</f>
        <v>0</v>
      </c>
      <c r="H49" s="649">
        <f>'Master Data'!OL232</f>
        <v>0</v>
      </c>
    </row>
    <row r="50" spans="1:10">
      <c r="B50" s="645"/>
      <c r="C50" s="650"/>
      <c r="D50" s="649"/>
      <c r="E50" s="649"/>
      <c r="F50" s="649"/>
      <c r="G50" s="649"/>
      <c r="H50" s="649"/>
      <c r="I50" s="648"/>
    </row>
    <row r="51" spans="1:10">
      <c r="B51" s="652" t="s">
        <v>206</v>
      </c>
      <c r="C51" s="653">
        <f>SUM(C37:C50)</f>
        <v>2113222862.4059002</v>
      </c>
      <c r="D51" s="653">
        <f t="shared" ref="D51:I51" si="2">SUM(D37:D50)</f>
        <v>247737888.69050002</v>
      </c>
      <c r="E51" s="653">
        <f t="shared" si="2"/>
        <v>-131185963.53325</v>
      </c>
      <c r="F51" s="653">
        <f t="shared" si="2"/>
        <v>239516202.91131994</v>
      </c>
      <c r="G51" s="653">
        <f t="shared" si="2"/>
        <v>55298046.993999958</v>
      </c>
      <c r="H51" s="653">
        <f t="shared" si="2"/>
        <v>416474730.76400042</v>
      </c>
      <c r="I51" s="653">
        <f t="shared" si="2"/>
        <v>22833439.066999912</v>
      </c>
    </row>
    <row r="52" spans="1:10">
      <c r="B52" s="645" t="s">
        <v>261</v>
      </c>
      <c r="C52" s="772">
        <f>'Master Data'!JD234</f>
        <v>-418967600</v>
      </c>
      <c r="D52" s="650">
        <f>'Master Data'!JJ234</f>
        <v>-160000000</v>
      </c>
      <c r="E52" s="650">
        <f>'Master Data'!LR234</f>
        <v>0</v>
      </c>
      <c r="F52" s="650">
        <f>'Master Data'!MY234</f>
        <v>0</v>
      </c>
      <c r="G52" s="650">
        <f>-8294706</f>
        <v>-8294706</v>
      </c>
      <c r="H52" s="650">
        <f>'Master Data'!NF234</f>
        <v>0</v>
      </c>
      <c r="I52" s="631">
        <f>'Master Data'!PP234</f>
        <v>-22833440</v>
      </c>
    </row>
    <row r="53" spans="1:10">
      <c r="B53" s="645" t="s">
        <v>207</v>
      </c>
      <c r="C53" s="772">
        <f>'Master Data'!JD235</f>
        <v>27143420</v>
      </c>
      <c r="D53" s="650">
        <f>'Master Data'!JJ235</f>
        <v>1360603</v>
      </c>
      <c r="E53" s="650">
        <f>'Master Data'!LR235</f>
        <v>0</v>
      </c>
      <c r="F53" s="650">
        <f>'Master Data'!MY235</f>
        <v>0</v>
      </c>
      <c r="G53" s="650">
        <f>'Master Data'!NE235</f>
        <v>0</v>
      </c>
      <c r="H53" s="650">
        <f>'Master Data'!NF235</f>
        <v>0</v>
      </c>
    </row>
    <row r="54" spans="1:10">
      <c r="B54" s="645" t="s">
        <v>366</v>
      </c>
      <c r="C54" s="649">
        <f>36404150-C49</f>
        <v>49039591</v>
      </c>
      <c r="D54" s="650">
        <f>'Master Data'!JJ236</f>
        <v>0</v>
      </c>
      <c r="E54" s="650">
        <f>'Master Data'!LR236</f>
        <v>109322625</v>
      </c>
      <c r="F54" s="650"/>
      <c r="G54" s="650">
        <f>'Master Data'!NE236</f>
        <v>0</v>
      </c>
      <c r="H54" s="650">
        <f>'Master Data'!NF236</f>
        <v>0</v>
      </c>
    </row>
    <row r="55" spans="1:10">
      <c r="B55" s="645" t="s">
        <v>370</v>
      </c>
      <c r="C55" s="772">
        <f>'Master Data'!II237</f>
        <v>1764562</v>
      </c>
      <c r="D55" s="650">
        <f>'Master Data'!JJ237</f>
        <v>95242</v>
      </c>
      <c r="E55" s="650">
        <f>'Master Data'!LR237</f>
        <v>0</v>
      </c>
      <c r="F55" s="650">
        <f>'Master Data'!MY237</f>
        <v>0</v>
      </c>
      <c r="G55" s="650">
        <f>'Master Data'!NE237</f>
        <v>0</v>
      </c>
      <c r="H55" s="650">
        <f>'Master Data'!NF237</f>
        <v>0</v>
      </c>
    </row>
    <row r="56" spans="1:10">
      <c r="B56" s="645" t="s">
        <v>429</v>
      </c>
      <c r="C56" s="649">
        <f>'Master Data'!II238</f>
        <v>0</v>
      </c>
      <c r="D56" s="650">
        <f>'Master Data'!KK238</f>
        <v>-89200000</v>
      </c>
      <c r="E56" s="650">
        <f>'Master Data'!LR238</f>
        <v>0</v>
      </c>
      <c r="F56" s="650">
        <f>'Master Data'!MY238</f>
        <v>0</v>
      </c>
      <c r="G56" s="650">
        <f>'Master Data'!NE238</f>
        <v>0</v>
      </c>
      <c r="H56" s="650">
        <f>'Master Data'!PM238</f>
        <v>-62471210</v>
      </c>
    </row>
    <row r="57" spans="1:10">
      <c r="B57" s="645" t="s">
        <v>508</v>
      </c>
      <c r="C57" s="649"/>
      <c r="D57" s="650"/>
      <c r="E57" s="650"/>
      <c r="F57" s="650">
        <f>'Master Data'!MY236</f>
        <v>-131185962</v>
      </c>
      <c r="G57" s="650"/>
      <c r="H57" s="650"/>
    </row>
    <row r="58" spans="1:10" s="658" customFormat="1">
      <c r="A58" s="13"/>
      <c r="B58" s="646" t="s">
        <v>208</v>
      </c>
      <c r="C58" s="651">
        <f>SUM(C51:C56)</f>
        <v>1772202835.4059002</v>
      </c>
      <c r="D58" s="651">
        <f>SUM(D51:D56)</f>
        <v>-6266.3094999790192</v>
      </c>
      <c r="E58" s="651">
        <f>SUM(E51:E56)</f>
        <v>-21863338.533250004</v>
      </c>
      <c r="F58" s="651">
        <f>SUM(F51:F56)</f>
        <v>239516202.91131994</v>
      </c>
      <c r="G58" s="651">
        <f t="shared" ref="G58:I58" si="3">SUM(G51:G56)</f>
        <v>47003340.993999958</v>
      </c>
      <c r="H58" s="651">
        <f t="shared" si="3"/>
        <v>354003520.76400042</v>
      </c>
      <c r="I58" s="651">
        <f t="shared" si="3"/>
        <v>-0.93300008773803711</v>
      </c>
    </row>
    <row r="59" spans="1:10">
      <c r="B59" s="647"/>
      <c r="C59" s="774"/>
      <c r="D59" s="775"/>
      <c r="E59" s="771">
        <v>-100291857</v>
      </c>
    </row>
    <row r="60" spans="1:10">
      <c r="B60" s="686" t="s">
        <v>503</v>
      </c>
      <c r="C60" s="687">
        <f>SUM(C37,C45:C48,C55)</f>
        <v>2460050568.4059</v>
      </c>
      <c r="D60" s="687">
        <f t="shared" ref="D60:I60" si="4">SUM(D37,D45:D49,D55)</f>
        <v>300948342.69050002</v>
      </c>
      <c r="E60" s="687">
        <f t="shared" si="4"/>
        <v>98719644.466749996</v>
      </c>
      <c r="F60" s="687">
        <f t="shared" si="4"/>
        <v>635908286.91131997</v>
      </c>
      <c r="G60" s="687">
        <f t="shared" si="4"/>
        <v>1822062830.994</v>
      </c>
      <c r="H60" s="687">
        <f t="shared" si="4"/>
        <v>2676686366.7640004</v>
      </c>
      <c r="I60" s="688">
        <f t="shared" si="4"/>
        <v>2745473317.0669999</v>
      </c>
    </row>
    <row r="61" spans="1:10">
      <c r="B61" s="689" t="s">
        <v>504</v>
      </c>
      <c r="C61" s="690">
        <f>-'Master Data'!JD223+'Master Data'!II223</f>
        <v>21856096</v>
      </c>
      <c r="D61" s="690">
        <f>'Master Data'!JL223-'Master Data'!KK223</f>
        <v>2261220</v>
      </c>
      <c r="E61" s="690">
        <f>'Master Data'!KS223-'Master Data'!LR223</f>
        <v>1572212</v>
      </c>
      <c r="F61" s="690">
        <f>'Master Data'!LZ223-'Master Data'!MY223</f>
        <v>8578840</v>
      </c>
      <c r="G61" s="690">
        <f>'Master Data'!NE223-'Master Data'!OF223</f>
        <v>428514</v>
      </c>
      <c r="H61" s="690">
        <f>'Master Data'!OL223-'Master Data'!PM223</f>
        <v>9247043</v>
      </c>
      <c r="I61" s="691">
        <f>'Master Data'!PP223-'Master Data'!QT223</f>
        <v>0</v>
      </c>
    </row>
    <row r="62" spans="1:10">
      <c r="B62" s="689" t="s">
        <v>500</v>
      </c>
      <c r="C62" s="690">
        <f>SUM(C60:C61)</f>
        <v>2481906664.4059</v>
      </c>
      <c r="D62" s="690">
        <f t="shared" ref="D62:I62" si="5">SUM(D60:D61)</f>
        <v>303209562.69050002</v>
      </c>
      <c r="E62" s="690">
        <f t="shared" si="5"/>
        <v>100291856.46675</v>
      </c>
      <c r="F62" s="690">
        <f t="shared" si="5"/>
        <v>644487126.91131997</v>
      </c>
      <c r="G62" s="690">
        <f t="shared" si="5"/>
        <v>1822491344.994</v>
      </c>
      <c r="H62" s="690">
        <f t="shared" si="5"/>
        <v>2685933409.7640004</v>
      </c>
      <c r="I62" s="690">
        <f t="shared" si="5"/>
        <v>2745473317.0669999</v>
      </c>
      <c r="J62" s="777"/>
    </row>
    <row r="63" spans="1:10">
      <c r="B63" s="689" t="s">
        <v>484</v>
      </c>
      <c r="C63" s="690">
        <f>SUM(C40:C42,C52:C54,C56,C49)</f>
        <v>-687847733</v>
      </c>
      <c r="D63" s="690">
        <f>SUM(D40:D42,D52:D54,D56)</f>
        <v>-300954609</v>
      </c>
      <c r="E63" s="690">
        <f>SUM(E40:E42,E52:E54,E56)</f>
        <v>-120582983</v>
      </c>
      <c r="F63" s="690">
        <f>SUM(F40:F42,F52:F57,F56,-'Contingent Liab &amp; Prov.'!O27)</f>
        <v>-527523236</v>
      </c>
      <c r="G63" s="690">
        <f>SUM(G40:G42,G52:G54,G56)</f>
        <v>-1775059490</v>
      </c>
      <c r="H63" s="690">
        <f>SUM(H40:H42,H52:H54,H56)</f>
        <v>-2322682846</v>
      </c>
      <c r="I63" s="691">
        <f>SUM(I40:I42,I52:I54,I56)</f>
        <v>-2745473318</v>
      </c>
    </row>
    <row r="64" spans="1:10">
      <c r="B64" s="689" t="s">
        <v>505</v>
      </c>
      <c r="C64" s="690">
        <f>SUM(C62:C63)</f>
        <v>1794058931.4059</v>
      </c>
      <c r="D64" s="690">
        <f t="shared" ref="D64:I64" si="6">SUM(D62:D63)</f>
        <v>2254953.690500021</v>
      </c>
      <c r="E64" s="690">
        <f t="shared" si="6"/>
        <v>-20291126.533250004</v>
      </c>
      <c r="F64" s="690">
        <f t="shared" si="6"/>
        <v>116963890.91131997</v>
      </c>
      <c r="G64" s="690">
        <f t="shared" si="6"/>
        <v>47431854.993999958</v>
      </c>
      <c r="H64" s="690">
        <f t="shared" si="6"/>
        <v>363250563.76400042</v>
      </c>
      <c r="I64" s="690">
        <f t="shared" si="6"/>
        <v>-0.93300008773803711</v>
      </c>
      <c r="J64" s="777"/>
    </row>
    <row r="65" spans="2:9">
      <c r="B65" s="689"/>
      <c r="C65" s="690"/>
      <c r="D65" s="690"/>
      <c r="E65" s="690"/>
      <c r="F65" s="690"/>
      <c r="G65" s="690"/>
      <c r="H65" s="690"/>
      <c r="I65" s="691"/>
    </row>
    <row r="66" spans="2:9">
      <c r="B66" s="692" t="s">
        <v>506</v>
      </c>
      <c r="C66" s="693">
        <f>'Contingent Liab &amp; Prov.'!T24</f>
        <v>339786487</v>
      </c>
      <c r="D66" s="693">
        <f>'Contingent Liab &amp; Prov.'!$T$25</f>
        <v>210990755</v>
      </c>
      <c r="E66" s="693">
        <f>'Contingent Liab &amp; Prov.'!$T$26</f>
        <v>47892370</v>
      </c>
      <c r="F66" s="693">
        <f>'Contingent Liab &amp; Prov.'!$T$27</f>
        <v>389590523</v>
      </c>
      <c r="G66" s="693">
        <f>'Contingent Liab &amp; Prov.'!$T$28</f>
        <v>1740122783</v>
      </c>
      <c r="H66" s="693">
        <f>'Contingent Liab &amp; Prov.'!$T$29</f>
        <v>2236547504</v>
      </c>
      <c r="I66" s="694">
        <f>'Contingent Liab &amp; Prov.'!$T$30</f>
        <v>2745473318</v>
      </c>
    </row>
    <row r="67" spans="2:9">
      <c r="B67" s="695"/>
      <c r="C67" s="696"/>
      <c r="D67" s="697"/>
      <c r="E67" s="696"/>
      <c r="F67" s="696"/>
      <c r="G67" s="778"/>
      <c r="H67" s="698"/>
      <c r="I67" s="699"/>
    </row>
    <row r="68" spans="2:9">
      <c r="B68" s="700" t="s">
        <v>489</v>
      </c>
      <c r="C68" s="701"/>
      <c r="D68" s="701"/>
      <c r="E68" s="701"/>
      <c r="F68" s="701"/>
      <c r="G68" s="701"/>
      <c r="H68" s="701"/>
      <c r="I68" s="702"/>
    </row>
    <row r="69" spans="2:9">
      <c r="B69" s="703" t="s">
        <v>436</v>
      </c>
      <c r="C69" s="776">
        <f>C66</f>
        <v>339786487</v>
      </c>
      <c r="D69" s="776">
        <f t="shared" ref="D69:I69" si="7">D66</f>
        <v>210990755</v>
      </c>
      <c r="E69" s="776">
        <f t="shared" si="7"/>
        <v>47892370</v>
      </c>
      <c r="F69" s="776">
        <f t="shared" si="7"/>
        <v>389590523</v>
      </c>
      <c r="G69" s="776">
        <f t="shared" si="7"/>
        <v>1740122783</v>
      </c>
      <c r="H69" s="776">
        <f t="shared" si="7"/>
        <v>2236547504</v>
      </c>
      <c r="I69" s="776">
        <f t="shared" si="7"/>
        <v>2745473318</v>
      </c>
    </row>
    <row r="70" spans="2:9">
      <c r="B70" s="704" t="s">
        <v>507</v>
      </c>
      <c r="C70" s="705">
        <f>-C66</f>
        <v>-339786487</v>
      </c>
      <c r="D70" s="705">
        <f t="shared" ref="D70:I70" si="8">-D66</f>
        <v>-210990755</v>
      </c>
      <c r="E70" s="705">
        <f t="shared" si="8"/>
        <v>-47892370</v>
      </c>
      <c r="F70" s="705">
        <f t="shared" si="8"/>
        <v>-389590523</v>
      </c>
      <c r="G70" s="705">
        <f t="shared" si="8"/>
        <v>-1740122783</v>
      </c>
      <c r="H70" s="705">
        <f t="shared" si="8"/>
        <v>-2236547504</v>
      </c>
      <c r="I70" s="705">
        <f t="shared" si="8"/>
        <v>-2745473318</v>
      </c>
    </row>
    <row r="71" spans="2:9">
      <c r="B71" s="707" t="s">
        <v>492</v>
      </c>
      <c r="C71" s="708">
        <f>C69+C70</f>
        <v>0</v>
      </c>
      <c r="D71" s="708">
        <f t="shared" ref="D71:I71" si="9">D69+D70</f>
        <v>0</v>
      </c>
      <c r="E71" s="708">
        <f t="shared" si="9"/>
        <v>0</v>
      </c>
      <c r="F71" s="708">
        <f t="shared" si="9"/>
        <v>0</v>
      </c>
      <c r="G71" s="708">
        <f t="shared" si="9"/>
        <v>0</v>
      </c>
      <c r="H71" s="708">
        <f t="shared" si="9"/>
        <v>0</v>
      </c>
      <c r="I71" s="708">
        <f t="shared" si="9"/>
        <v>0</v>
      </c>
    </row>
    <row r="72" spans="2:9">
      <c r="B72" s="704" t="s">
        <v>437</v>
      </c>
      <c r="C72" s="776">
        <f>C62-C69</f>
        <v>2142120177.4059</v>
      </c>
      <c r="D72" s="776">
        <f t="shared" ref="D72:I72" si="10">D62-D69</f>
        <v>92218807.690500021</v>
      </c>
      <c r="E72" s="776">
        <f t="shared" si="10"/>
        <v>52399486.466749996</v>
      </c>
      <c r="F72" s="776">
        <f t="shared" si="10"/>
        <v>254896603.91131997</v>
      </c>
      <c r="G72" s="776">
        <f t="shared" si="10"/>
        <v>82368561.993999958</v>
      </c>
      <c r="H72" s="776">
        <f t="shared" si="10"/>
        <v>449385905.76400042</v>
      </c>
      <c r="I72" s="776">
        <f t="shared" si="10"/>
        <v>-0.93300008773803711</v>
      </c>
    </row>
    <row r="73" spans="2:9">
      <c r="B73" s="704"/>
      <c r="C73" s="705"/>
      <c r="D73" s="705"/>
      <c r="E73" s="705"/>
      <c r="F73" s="705"/>
      <c r="G73" s="705"/>
      <c r="H73" s="705"/>
      <c r="I73" s="706"/>
    </row>
    <row r="74" spans="2:9">
      <c r="B74" s="700" t="s">
        <v>490</v>
      </c>
      <c r="C74" s="709"/>
      <c r="D74" s="701"/>
      <c r="E74" s="701"/>
      <c r="F74" s="701"/>
      <c r="G74" s="701"/>
      <c r="H74" s="701"/>
      <c r="I74" s="702"/>
    </row>
    <row r="75" spans="2:9">
      <c r="B75" s="704" t="s">
        <v>491</v>
      </c>
      <c r="C75" s="705">
        <f t="shared" ref="C75:I76" si="11">C40</f>
        <v>-93000000</v>
      </c>
      <c r="D75" s="705">
        <f t="shared" si="11"/>
        <v>-33000000</v>
      </c>
      <c r="E75" s="705">
        <f t="shared" si="11"/>
        <v>-156100000</v>
      </c>
      <c r="F75" s="705">
        <f t="shared" si="11"/>
        <v>-242000000</v>
      </c>
      <c r="G75" s="705">
        <f t="shared" si="11"/>
        <v>-1610000000</v>
      </c>
      <c r="H75" s="705">
        <f t="shared" si="11"/>
        <v>-2050000000</v>
      </c>
      <c r="I75" s="706">
        <f t="shared" si="11"/>
        <v>-2480000000</v>
      </c>
    </row>
    <row r="76" spans="2:9">
      <c r="B76" s="704" t="s">
        <v>256</v>
      </c>
      <c r="C76" s="705">
        <f t="shared" si="11"/>
        <v>-239427703</v>
      </c>
      <c r="D76" s="705">
        <f t="shared" si="11"/>
        <v>-20115212</v>
      </c>
      <c r="E76" s="705">
        <f t="shared" si="11"/>
        <v>-73805608</v>
      </c>
      <c r="F76" s="705">
        <f t="shared" si="11"/>
        <v>-154392084</v>
      </c>
      <c r="G76" s="705">
        <f t="shared" si="11"/>
        <v>-156764784</v>
      </c>
      <c r="H76" s="705">
        <f t="shared" si="11"/>
        <v>-210211636</v>
      </c>
      <c r="I76" s="706">
        <f t="shared" si="11"/>
        <v>-242639878</v>
      </c>
    </row>
    <row r="77" spans="2:9">
      <c r="B77" s="704" t="s">
        <v>261</v>
      </c>
      <c r="C77" s="705">
        <f t="shared" ref="C77:I77" si="12">C52</f>
        <v>-418967600</v>
      </c>
      <c r="D77" s="705">
        <f t="shared" si="12"/>
        <v>-160000000</v>
      </c>
      <c r="E77" s="705">
        <f t="shared" si="12"/>
        <v>0</v>
      </c>
      <c r="F77" s="705">
        <f t="shared" si="12"/>
        <v>0</v>
      </c>
      <c r="G77" s="705">
        <f t="shared" si="12"/>
        <v>-8294706</v>
      </c>
      <c r="H77" s="705">
        <f t="shared" si="12"/>
        <v>0</v>
      </c>
      <c r="I77" s="706">
        <f t="shared" si="12"/>
        <v>-22833440</v>
      </c>
    </row>
    <row r="78" spans="2:9">
      <c r="B78" s="704" t="s">
        <v>429</v>
      </c>
      <c r="C78" s="705">
        <f t="shared" ref="C78:I78" si="13">C56</f>
        <v>0</v>
      </c>
      <c r="D78" s="705">
        <f t="shared" si="13"/>
        <v>-89200000</v>
      </c>
      <c r="E78" s="705">
        <f t="shared" si="13"/>
        <v>0</v>
      </c>
      <c r="F78" s="705">
        <f t="shared" si="13"/>
        <v>0</v>
      </c>
      <c r="G78" s="705">
        <f t="shared" si="13"/>
        <v>0</v>
      </c>
      <c r="H78" s="705">
        <f t="shared" si="13"/>
        <v>-62471210</v>
      </c>
      <c r="I78" s="706">
        <f t="shared" si="13"/>
        <v>0</v>
      </c>
    </row>
    <row r="79" spans="2:9">
      <c r="B79" s="704" t="str">
        <f t="shared" ref="B79:I79" si="14">B53</f>
        <v>Refund Already Received</v>
      </c>
      <c r="C79" s="705">
        <f t="shared" si="14"/>
        <v>27143420</v>
      </c>
      <c r="D79" s="705">
        <f t="shared" si="14"/>
        <v>1360603</v>
      </c>
      <c r="E79" s="705">
        <f t="shared" si="14"/>
        <v>0</v>
      </c>
      <c r="F79" s="705">
        <f t="shared" si="14"/>
        <v>0</v>
      </c>
      <c r="G79" s="705">
        <f t="shared" si="14"/>
        <v>0</v>
      </c>
      <c r="H79" s="705">
        <f t="shared" si="14"/>
        <v>0</v>
      </c>
      <c r="I79" s="706">
        <f t="shared" si="14"/>
        <v>0</v>
      </c>
    </row>
    <row r="80" spans="2:9">
      <c r="B80" s="710" t="s">
        <v>366</v>
      </c>
      <c r="C80" s="711">
        <f>C54</f>
        <v>49039591</v>
      </c>
      <c r="D80" s="711">
        <f>D54</f>
        <v>0</v>
      </c>
      <c r="E80" s="711">
        <f>E54</f>
        <v>109322625</v>
      </c>
      <c r="F80" s="711">
        <f>-131185962</f>
        <v>-131185962</v>
      </c>
      <c r="G80" s="711">
        <f>G54</f>
        <v>0</v>
      </c>
      <c r="H80" s="711">
        <f>H54</f>
        <v>0</v>
      </c>
      <c r="I80" s="712">
        <f>I54</f>
        <v>0</v>
      </c>
    </row>
    <row r="81" spans="2:9">
      <c r="B81" s="713" t="s">
        <v>494</v>
      </c>
      <c r="C81" s="714">
        <f>SUM(C75:C80)</f>
        <v>-675212292</v>
      </c>
      <c r="D81" s="714">
        <f t="shared" ref="D81:I81" si="15">SUM(D75:D80)</f>
        <v>-300954609</v>
      </c>
      <c r="E81" s="714">
        <f t="shared" si="15"/>
        <v>-120582983</v>
      </c>
      <c r="F81" s="714">
        <f t="shared" si="15"/>
        <v>-527578046</v>
      </c>
      <c r="G81" s="714">
        <f t="shared" si="15"/>
        <v>-1775059490</v>
      </c>
      <c r="H81" s="714">
        <f t="shared" si="15"/>
        <v>-2322682846</v>
      </c>
      <c r="I81" s="714">
        <f t="shared" si="15"/>
        <v>-2745473318</v>
      </c>
    </row>
    <row r="82" spans="2:9">
      <c r="B82" s="715"/>
      <c r="C82" s="714"/>
      <c r="D82" s="714"/>
      <c r="E82" s="714"/>
      <c r="F82" s="714"/>
      <c r="G82" s="714"/>
      <c r="H82" s="714"/>
      <c r="I82" s="714"/>
    </row>
    <row r="83" spans="2:9">
      <c r="C83" s="643"/>
      <c r="D83" s="643"/>
      <c r="E83" s="643"/>
      <c r="F83" s="643"/>
      <c r="G83" s="643"/>
      <c r="H83" s="643"/>
      <c r="I83" s="643"/>
    </row>
  </sheetData>
  <protectedRanges>
    <protectedRange sqref="F17:F19 B21:D29 G17:G29 F21:F29 B30:G35 E17:E29 K17:XFD25" name="Range1_1_2"/>
    <protectedRange sqref="F20" name="Range1_1_15_1"/>
    <protectedRange sqref="B52 B41:B44" name="Range1_1_1_1"/>
  </protectedRanges>
  <customSheetViews>
    <customSheetView guid="{263DCCC3-22A7-4EFB-83DE-6B65AF8A7DA6}" topLeftCell="C1">
      <selection activeCell="J10" sqref="J10:J23"/>
      <pageMargins left="0.7" right="0.7" top="0.75" bottom="0.75" header="0.3" footer="0.3"/>
    </customSheetView>
    <customSheetView guid="{7ABEE968-458F-4084-9BBE-92CFB753874A}" topLeftCell="C1">
      <selection activeCell="J10" sqref="J10:J23"/>
      <pageMargins left="0.7" right="0.7" top="0.75" bottom="0.75" header="0.3" footer="0.3"/>
    </customSheetView>
  </customSheetViews>
  <mergeCells count="3">
    <mergeCell ref="B6:D6"/>
    <mergeCell ref="B7:D7"/>
    <mergeCell ref="B8:D8"/>
  </mergeCells>
  <pageMargins left="0.7" right="0.7" top="0.75" bottom="0.75" header="0.3" footer="0.3"/>
  <pageSetup paperSize="9" scale="42"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U54"/>
  <sheetViews>
    <sheetView view="pageBreakPreview" zoomScale="80" zoomScaleNormal="80" zoomScaleSheetLayoutView="80" workbookViewId="0"/>
  </sheetViews>
  <sheetFormatPr defaultColWidth="9.140625" defaultRowHeight="12.75"/>
  <cols>
    <col min="1" max="16384" width="9.140625" style="203"/>
  </cols>
  <sheetData>
    <row r="1" spans="3:21" ht="15" customHeight="1">
      <c r="C1" s="813" t="s">
        <v>341</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390</v>
      </c>
      <c r="D3" s="814"/>
      <c r="E3" s="814"/>
      <c r="F3" s="814"/>
      <c r="G3" s="814"/>
      <c r="H3" s="814"/>
      <c r="I3" s="814"/>
      <c r="J3" s="814"/>
      <c r="K3" s="814"/>
      <c r="L3" s="814"/>
      <c r="M3" s="814"/>
      <c r="N3" s="814"/>
      <c r="O3" s="814"/>
      <c r="P3" s="814"/>
      <c r="Q3" s="814"/>
      <c r="R3" s="814"/>
      <c r="S3" s="814"/>
      <c r="T3" s="814"/>
      <c r="U3" s="814"/>
    </row>
    <row r="7" spans="3:21" ht="15" customHeight="1">
      <c r="C7" s="815"/>
      <c r="D7" s="815"/>
      <c r="E7" s="815"/>
      <c r="F7" s="815"/>
      <c r="G7" s="815"/>
      <c r="H7" s="815"/>
      <c r="I7" s="815"/>
      <c r="J7" s="815"/>
      <c r="K7" s="815"/>
      <c r="L7" s="815"/>
      <c r="M7" s="815"/>
      <c r="N7" s="815"/>
      <c r="O7" s="815"/>
      <c r="P7" s="815"/>
    </row>
    <row r="9" spans="3:21">
      <c r="E9" s="204"/>
      <c r="F9" s="204"/>
      <c r="G9" s="204"/>
      <c r="H9" s="204"/>
      <c r="I9" s="204"/>
      <c r="J9" s="204"/>
    </row>
    <row r="10" spans="3:21">
      <c r="E10" s="204"/>
      <c r="F10" s="204"/>
      <c r="G10" s="204"/>
      <c r="H10" s="204"/>
      <c r="I10" s="204"/>
      <c r="J10" s="204"/>
    </row>
    <row r="14" spans="3:21">
      <c r="M14" s="205" t="s">
        <v>391</v>
      </c>
    </row>
    <row r="25" spans="1:1">
      <c r="A25" s="617"/>
    </row>
    <row r="34" spans="9:9">
      <c r="I34" s="203" t="s">
        <v>392</v>
      </c>
    </row>
    <row r="54" spans="19:19">
      <c r="S54" s="203" t="s">
        <v>392</v>
      </c>
    </row>
  </sheetData>
  <customSheetViews>
    <customSheetView guid="{263DCCC3-22A7-4EFB-83DE-6B65AF8A7DA6}" scale="98" topLeftCell="E1">
      <selection activeCell="O73" sqref="J63:O73"/>
      <pageMargins left="0.7" right="0.7" top="0.75" bottom="0.75" header="0.3" footer="0.3"/>
    </customSheetView>
    <customSheetView guid="{7ABEE968-458F-4084-9BBE-92CFB753874A}" scale="98" topLeftCell="E23">
      <selection activeCell="N18" sqref="N18"/>
      <pageMargins left="0.7" right="0.7" top="0.75" bottom="0.75" header="0.3" footer="0.3"/>
    </customSheetView>
  </customSheetViews>
  <mergeCells count="4">
    <mergeCell ref="C1:U1"/>
    <mergeCell ref="C2:U2"/>
    <mergeCell ref="C3:U3"/>
    <mergeCell ref="C7:P7"/>
  </mergeCells>
  <pageMargins left="0.7" right="0.7" top="0.75" bottom="0.75" header="0.3" footer="0.3"/>
  <pageSetup paperSize="9" scale="36"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C1:U54"/>
  <sheetViews>
    <sheetView zoomScale="90" zoomScaleNormal="90" workbookViewId="0"/>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393</v>
      </c>
      <c r="D3" s="814"/>
      <c r="E3" s="814"/>
      <c r="F3" s="814"/>
      <c r="G3" s="814"/>
      <c r="H3" s="814"/>
      <c r="I3" s="814"/>
      <c r="J3" s="814"/>
      <c r="K3" s="814"/>
      <c r="L3" s="814"/>
      <c r="M3" s="814"/>
      <c r="N3" s="814"/>
      <c r="O3" s="814"/>
      <c r="P3" s="814"/>
      <c r="Q3" s="814"/>
      <c r="R3" s="814"/>
      <c r="S3" s="814"/>
      <c r="T3" s="814"/>
      <c r="U3" s="814"/>
    </row>
    <row r="7" spans="3:21" ht="15" customHeight="1">
      <c r="C7" s="815"/>
      <c r="D7" s="815"/>
      <c r="E7" s="815"/>
      <c r="F7" s="815"/>
      <c r="G7" s="815"/>
      <c r="H7" s="815"/>
      <c r="I7" s="815"/>
      <c r="J7" s="815"/>
      <c r="K7" s="815"/>
      <c r="L7" s="815"/>
      <c r="M7" s="815"/>
      <c r="N7" s="815"/>
      <c r="O7" s="815"/>
      <c r="P7" s="815"/>
    </row>
    <row r="9" spans="3:21">
      <c r="E9" s="204"/>
      <c r="F9" s="204"/>
      <c r="G9" s="204"/>
      <c r="H9" s="204"/>
      <c r="I9" s="204"/>
      <c r="J9" s="204"/>
    </row>
    <row r="10" spans="3:21">
      <c r="E10" s="204"/>
      <c r="F10" s="204"/>
      <c r="G10" s="204"/>
      <c r="H10" s="204"/>
      <c r="I10" s="204"/>
      <c r="J10" s="204"/>
    </row>
    <row r="14" spans="3:21">
      <c r="M14" s="205" t="s">
        <v>391</v>
      </c>
    </row>
    <row r="34" spans="9:9">
      <c r="I34" s="203" t="s">
        <v>392</v>
      </c>
    </row>
    <row r="54" spans="19:19">
      <c r="S54" s="203" t="s">
        <v>392</v>
      </c>
    </row>
  </sheetData>
  <customSheetViews>
    <customSheetView guid="{263DCCC3-22A7-4EFB-83DE-6B65AF8A7DA6}" scale="99" topLeftCell="B1">
      <selection activeCell="S10" sqref="S10"/>
      <pageMargins left="0.7" right="0.7" top="0.75" bottom="0.75" header="0.3" footer="0.3"/>
    </customSheetView>
    <customSheetView guid="{7ABEE968-458F-4084-9BBE-92CFB753874A}" scale="99" topLeftCell="B1">
      <selection activeCell="S10" sqref="S10"/>
      <pageMargins left="0.7" right="0.7" top="0.75" bottom="0.75" header="0.3" footer="0.3"/>
    </customSheetView>
  </customSheetViews>
  <mergeCells count="4">
    <mergeCell ref="C1:U1"/>
    <mergeCell ref="C2:U2"/>
    <mergeCell ref="C3:U3"/>
    <mergeCell ref="C7:P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C1:U49"/>
  <sheetViews>
    <sheetView zoomScale="90" zoomScaleNormal="90" workbookViewId="0"/>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394</v>
      </c>
      <c r="D3" s="814"/>
      <c r="E3" s="814"/>
      <c r="F3" s="814"/>
      <c r="G3" s="814"/>
      <c r="H3" s="814"/>
      <c r="I3" s="814"/>
      <c r="J3" s="814"/>
      <c r="K3" s="814"/>
      <c r="L3" s="814"/>
      <c r="M3" s="814"/>
      <c r="N3" s="814"/>
      <c r="O3" s="814"/>
      <c r="P3" s="814"/>
      <c r="Q3" s="814"/>
      <c r="R3" s="814"/>
      <c r="S3" s="814"/>
      <c r="T3" s="814"/>
      <c r="U3" s="814"/>
    </row>
    <row r="7" spans="3:21" ht="15" customHeight="1">
      <c r="C7" s="815"/>
      <c r="D7" s="815"/>
      <c r="E7" s="815"/>
      <c r="F7" s="815"/>
      <c r="G7" s="815"/>
      <c r="H7" s="815"/>
      <c r="I7" s="815"/>
      <c r="J7" s="815"/>
      <c r="K7" s="815"/>
      <c r="L7" s="815"/>
      <c r="M7" s="815"/>
      <c r="N7" s="815"/>
      <c r="O7" s="815"/>
      <c r="P7" s="815"/>
    </row>
    <row r="9" spans="3:21">
      <c r="E9" s="204"/>
      <c r="F9" s="204"/>
      <c r="G9" s="204"/>
      <c r="H9" s="204"/>
      <c r="I9" s="204"/>
      <c r="J9" s="204"/>
    </row>
    <row r="10" spans="3:21">
      <c r="E10" s="204"/>
      <c r="F10" s="204"/>
      <c r="G10" s="204"/>
      <c r="H10" s="204"/>
      <c r="I10" s="204"/>
      <c r="J10" s="204"/>
    </row>
    <row r="14" spans="3:21">
      <c r="M14" s="205" t="s">
        <v>391</v>
      </c>
    </row>
    <row r="34" spans="9:9">
      <c r="I34" s="203" t="s">
        <v>392</v>
      </c>
    </row>
    <row r="49" spans="19:19">
      <c r="S49" s="203" t="s">
        <v>392</v>
      </c>
    </row>
  </sheetData>
  <customSheetViews>
    <customSheetView guid="{263DCCC3-22A7-4EFB-83DE-6B65AF8A7DA6}" scale="102" topLeftCell="A7">
      <selection activeCell="U28" sqref="U28"/>
      <pageMargins left="0.7" right="0.7" top="0.75" bottom="0.75" header="0.3" footer="0.3"/>
    </customSheetView>
    <customSheetView guid="{7ABEE968-458F-4084-9BBE-92CFB753874A}" scale="102" topLeftCell="A7">
      <selection activeCell="U28" sqref="U28"/>
      <pageMargins left="0.7" right="0.7" top="0.75" bottom="0.75" header="0.3" footer="0.3"/>
    </customSheetView>
  </customSheetViews>
  <mergeCells count="4">
    <mergeCell ref="C1:U1"/>
    <mergeCell ref="C2:U2"/>
    <mergeCell ref="C3:U3"/>
    <mergeCell ref="C7:P7"/>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C1:U54"/>
  <sheetViews>
    <sheetView zoomScale="80" zoomScaleNormal="80" workbookViewId="0"/>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395</v>
      </c>
      <c r="D3" s="814"/>
      <c r="E3" s="814"/>
      <c r="F3" s="814"/>
      <c r="G3" s="814"/>
      <c r="H3" s="814"/>
      <c r="I3" s="814"/>
      <c r="J3" s="814"/>
      <c r="K3" s="814"/>
      <c r="L3" s="814"/>
      <c r="M3" s="814"/>
      <c r="N3" s="814"/>
      <c r="O3" s="814"/>
      <c r="P3" s="814"/>
      <c r="Q3" s="814"/>
      <c r="R3" s="814"/>
      <c r="S3" s="814"/>
      <c r="T3" s="814"/>
      <c r="U3" s="814"/>
    </row>
    <row r="7" spans="3:21" ht="15" customHeight="1">
      <c r="C7" s="815"/>
      <c r="D7" s="815"/>
      <c r="E7" s="815"/>
      <c r="F7" s="815"/>
      <c r="G7" s="815"/>
      <c r="H7" s="815"/>
      <c r="I7" s="815"/>
      <c r="J7" s="815"/>
      <c r="K7" s="815"/>
      <c r="L7" s="815"/>
      <c r="M7" s="815"/>
      <c r="N7" s="815"/>
      <c r="O7" s="815"/>
      <c r="P7" s="815"/>
    </row>
    <row r="9" spans="3:21">
      <c r="E9" s="204"/>
      <c r="F9" s="204"/>
      <c r="G9" s="204"/>
      <c r="H9" s="204"/>
      <c r="I9" s="204"/>
      <c r="J9" s="204"/>
    </row>
    <row r="10" spans="3:21">
      <c r="E10" s="204"/>
      <c r="F10" s="204"/>
      <c r="G10" s="204"/>
      <c r="H10" s="204"/>
      <c r="I10" s="204"/>
      <c r="J10" s="204"/>
    </row>
    <row r="14" spans="3:21">
      <c r="M14" s="205" t="s">
        <v>391</v>
      </c>
    </row>
    <row r="34" spans="9:9">
      <c r="I34" s="203" t="s">
        <v>392</v>
      </c>
    </row>
    <row r="54" spans="19:19">
      <c r="S54" s="203" t="s">
        <v>392</v>
      </c>
    </row>
  </sheetData>
  <customSheetViews>
    <customSheetView guid="{263DCCC3-22A7-4EFB-83DE-6B65AF8A7DA6}" scale="94" topLeftCell="A7">
      <selection activeCell="Q20" sqref="Q20"/>
      <pageMargins left="0.7" right="0.7" top="0.75" bottom="0.75" header="0.3" footer="0.3"/>
    </customSheetView>
    <customSheetView guid="{7ABEE968-458F-4084-9BBE-92CFB753874A}" scale="94" topLeftCell="A7">
      <selection activeCell="Q20" sqref="Q20"/>
      <pageMargins left="0.7" right="0.7" top="0.75" bottom="0.75" header="0.3" footer="0.3"/>
    </customSheetView>
  </customSheetViews>
  <mergeCells count="4">
    <mergeCell ref="C1:U1"/>
    <mergeCell ref="C2:U2"/>
    <mergeCell ref="C3:U3"/>
    <mergeCell ref="C7:P7"/>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C1:U52"/>
  <sheetViews>
    <sheetView zoomScale="90" zoomScaleNormal="90" workbookViewId="0">
      <selection activeCell="A26" sqref="A26"/>
    </sheetView>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396</v>
      </c>
      <c r="D3" s="814"/>
      <c r="E3" s="814"/>
      <c r="F3" s="814"/>
      <c r="G3" s="814"/>
      <c r="H3" s="814"/>
      <c r="I3" s="814"/>
      <c r="J3" s="814"/>
      <c r="K3" s="814"/>
      <c r="L3" s="814"/>
      <c r="M3" s="814"/>
      <c r="N3" s="814"/>
      <c r="O3" s="814"/>
      <c r="P3" s="814"/>
      <c r="Q3" s="814"/>
      <c r="R3" s="814"/>
      <c r="S3" s="814"/>
      <c r="T3" s="814"/>
      <c r="U3" s="814"/>
    </row>
    <row r="7" spans="3:21">
      <c r="E7" s="204"/>
      <c r="F7" s="204"/>
      <c r="G7" s="204"/>
      <c r="H7" s="204"/>
      <c r="I7" s="204"/>
      <c r="J7" s="204"/>
    </row>
    <row r="8" spans="3:21">
      <c r="E8" s="204"/>
      <c r="F8" s="204"/>
      <c r="G8" s="204"/>
      <c r="H8" s="204"/>
      <c r="I8" s="204"/>
      <c r="J8" s="204"/>
    </row>
    <row r="12" spans="3:21">
      <c r="M12" s="205" t="s">
        <v>391</v>
      </c>
    </row>
    <row r="32" spans="9:9">
      <c r="I32" s="203" t="s">
        <v>392</v>
      </c>
    </row>
    <row r="52" spans="19:19">
      <c r="S52" s="203" t="s">
        <v>392</v>
      </c>
    </row>
  </sheetData>
  <customSheetViews>
    <customSheetView guid="{263DCCC3-22A7-4EFB-83DE-6B65AF8A7DA6}" scale="96">
      <selection activeCell="U26" sqref="U26"/>
      <pageMargins left="0.7" right="0.7" top="0.75" bottom="0.75" header="0.3" footer="0.3"/>
    </customSheetView>
    <customSheetView guid="{7ABEE968-458F-4084-9BBE-92CFB753874A}" scale="96">
      <selection activeCell="U26" sqref="U26"/>
      <pageMargins left="0.7" right="0.7" top="0.75" bottom="0.75" header="0.3" footer="0.3"/>
    </customSheetView>
  </customSheetViews>
  <mergeCells count="3">
    <mergeCell ref="C1:U1"/>
    <mergeCell ref="C2:U2"/>
    <mergeCell ref="C3:U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C1:U54"/>
  <sheetViews>
    <sheetView topLeftCell="A26" zoomScale="99" zoomScaleNormal="99" workbookViewId="0">
      <selection activeCell="A26" sqref="A26"/>
    </sheetView>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432</v>
      </c>
      <c r="D3" s="814"/>
      <c r="E3" s="814"/>
      <c r="F3" s="814"/>
      <c r="G3" s="814"/>
      <c r="H3" s="814"/>
      <c r="I3" s="814"/>
      <c r="J3" s="814"/>
      <c r="K3" s="814"/>
      <c r="L3" s="814"/>
      <c r="M3" s="814"/>
      <c r="N3" s="814"/>
      <c r="O3" s="814"/>
      <c r="P3" s="814"/>
      <c r="Q3" s="814"/>
      <c r="R3" s="814"/>
      <c r="S3" s="814"/>
      <c r="T3" s="814"/>
      <c r="U3" s="814"/>
    </row>
    <row r="9" spans="3:21">
      <c r="E9" s="204"/>
      <c r="F9" s="204"/>
      <c r="G9" s="204"/>
      <c r="H9" s="204"/>
      <c r="I9" s="204"/>
      <c r="J9" s="204"/>
    </row>
    <row r="10" spans="3:21">
      <c r="E10" s="204"/>
      <c r="F10" s="204"/>
      <c r="G10" s="204"/>
      <c r="H10" s="204"/>
      <c r="I10" s="204"/>
      <c r="J10" s="204"/>
    </row>
    <row r="14" spans="3:21">
      <c r="M14" s="205" t="s">
        <v>391</v>
      </c>
    </row>
    <row r="34" spans="9:9">
      <c r="I34" s="203" t="s">
        <v>392</v>
      </c>
    </row>
    <row r="54" spans="19:19">
      <c r="S54" s="203" t="s">
        <v>392</v>
      </c>
    </row>
  </sheetData>
  <customSheetViews>
    <customSheetView guid="{263DCCC3-22A7-4EFB-83DE-6B65AF8A7DA6}" scale="99" topLeftCell="A16">
      <selection activeCell="U29" sqref="U29"/>
      <pageMargins left="0.7" right="0.7" top="0.75" bottom="0.75" header="0.3" footer="0.3"/>
    </customSheetView>
    <customSheetView guid="{7ABEE968-458F-4084-9BBE-92CFB753874A}" scale="99" topLeftCell="A16">
      <selection activeCell="U29" sqref="U29"/>
      <pageMargins left="0.7" right="0.7" top="0.75" bottom="0.75" header="0.3" footer="0.3"/>
    </customSheetView>
  </customSheetViews>
  <mergeCells count="3">
    <mergeCell ref="C1:U1"/>
    <mergeCell ref="C2:U2"/>
    <mergeCell ref="C3:U3"/>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C1:U52"/>
  <sheetViews>
    <sheetView zoomScale="98" zoomScaleNormal="98" workbookViewId="0"/>
  </sheetViews>
  <sheetFormatPr defaultColWidth="9.140625" defaultRowHeight="12.75"/>
  <cols>
    <col min="1" max="16384" width="9.140625" style="203"/>
  </cols>
  <sheetData>
    <row r="1" spans="3:21" ht="15" customHeight="1">
      <c r="C1" s="813" t="s">
        <v>388</v>
      </c>
      <c r="D1" s="814"/>
      <c r="E1" s="814"/>
      <c r="F1" s="814"/>
      <c r="G1" s="814"/>
      <c r="H1" s="814"/>
      <c r="I1" s="814"/>
      <c r="J1" s="814"/>
      <c r="K1" s="814"/>
      <c r="L1" s="814"/>
      <c r="M1" s="814"/>
      <c r="N1" s="814"/>
      <c r="O1" s="814"/>
      <c r="P1" s="814"/>
      <c r="Q1" s="814"/>
      <c r="R1" s="814"/>
      <c r="S1" s="814"/>
      <c r="T1" s="814"/>
      <c r="U1" s="814"/>
    </row>
    <row r="2" spans="3:21" ht="15" customHeight="1">
      <c r="C2" s="813" t="s">
        <v>389</v>
      </c>
      <c r="D2" s="814"/>
      <c r="E2" s="814"/>
      <c r="F2" s="814"/>
      <c r="G2" s="814"/>
      <c r="H2" s="814"/>
      <c r="I2" s="814"/>
      <c r="J2" s="814"/>
      <c r="K2" s="814"/>
      <c r="L2" s="814"/>
      <c r="M2" s="814"/>
      <c r="N2" s="814"/>
      <c r="O2" s="814"/>
      <c r="P2" s="814"/>
      <c r="Q2" s="814"/>
      <c r="R2" s="814"/>
      <c r="S2" s="814"/>
      <c r="T2" s="814"/>
      <c r="U2" s="814"/>
    </row>
    <row r="3" spans="3:21" ht="15" customHeight="1">
      <c r="C3" s="813" t="s">
        <v>433</v>
      </c>
      <c r="D3" s="814"/>
      <c r="E3" s="814"/>
      <c r="F3" s="814"/>
      <c r="G3" s="814"/>
      <c r="H3" s="814"/>
      <c r="I3" s="814"/>
      <c r="J3" s="814"/>
      <c r="K3" s="814"/>
      <c r="L3" s="814"/>
      <c r="M3" s="814"/>
      <c r="N3" s="814"/>
      <c r="O3" s="814"/>
      <c r="P3" s="814"/>
      <c r="Q3" s="814"/>
      <c r="R3" s="814"/>
      <c r="S3" s="814"/>
      <c r="T3" s="814"/>
      <c r="U3" s="814"/>
    </row>
    <row r="7" spans="3:21">
      <c r="E7" s="204"/>
      <c r="F7" s="204"/>
      <c r="G7" s="204"/>
      <c r="H7" s="204"/>
      <c r="I7" s="204"/>
      <c r="J7" s="204"/>
    </row>
    <row r="8" spans="3:21">
      <c r="E8" s="204"/>
      <c r="F8" s="204"/>
      <c r="G8" s="204"/>
      <c r="H8" s="204"/>
      <c r="I8" s="204"/>
      <c r="J8" s="204"/>
    </row>
    <row r="12" spans="3:21">
      <c r="M12" s="205" t="s">
        <v>391</v>
      </c>
    </row>
    <row r="32" spans="9:9">
      <c r="I32" s="203" t="s">
        <v>392</v>
      </c>
    </row>
    <row r="52" spans="19:19">
      <c r="S52" s="203" t="s">
        <v>392</v>
      </c>
    </row>
  </sheetData>
  <customSheetViews>
    <customSheetView guid="{263DCCC3-22A7-4EFB-83DE-6B65AF8A7DA6}" scale="98">
      <selection activeCell="T27" sqref="T27"/>
      <pageMargins left="0.7" right="0.7" top="0.75" bottom="0.75" header="0.3" footer="0.3"/>
    </customSheetView>
    <customSheetView guid="{7ABEE968-458F-4084-9BBE-92CFB753874A}" scale="98">
      <selection activeCell="T27" sqref="T27"/>
      <pageMargins left="0.7" right="0.7" top="0.75" bottom="0.75" header="0.3" footer="0.3"/>
    </customSheetView>
  </customSheetViews>
  <mergeCells count="3">
    <mergeCell ref="C1:U1"/>
    <mergeCell ref="C2:U2"/>
    <mergeCell ref="C3:U3"/>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338D"/>
  </sheetPr>
  <dimension ref="B3:L56"/>
  <sheetViews>
    <sheetView zoomScale="80" zoomScaleNormal="80" workbookViewId="0"/>
  </sheetViews>
  <sheetFormatPr defaultColWidth="9.140625" defaultRowHeight="14.25"/>
  <cols>
    <col min="1" max="1" width="9.140625" style="174"/>
    <col min="2" max="2" width="52.42578125" style="174" bestFit="1" customWidth="1"/>
    <col min="3" max="6" width="18.42578125" style="174" customWidth="1"/>
    <col min="7" max="9" width="17.28515625" style="174" bestFit="1" customWidth="1"/>
    <col min="10" max="16384" width="9.140625" style="174"/>
  </cols>
  <sheetData>
    <row r="3" spans="2:12" ht="15">
      <c r="B3" s="816" t="s">
        <v>360</v>
      </c>
      <c r="C3" s="817"/>
      <c r="D3" s="817"/>
      <c r="E3" s="817"/>
      <c r="F3" s="817"/>
      <c r="G3" s="817"/>
      <c r="H3" s="817"/>
      <c r="I3" s="817"/>
    </row>
    <row r="4" spans="2:12">
      <c r="B4" s="175"/>
      <c r="C4" s="176"/>
      <c r="D4" s="176"/>
      <c r="E4" s="176"/>
      <c r="F4" s="176"/>
      <c r="G4" s="176"/>
      <c r="H4" s="176"/>
      <c r="I4" s="176"/>
    </row>
    <row r="5" spans="2:12" ht="15">
      <c r="B5" s="177" t="s">
        <v>167</v>
      </c>
      <c r="C5" s="559" t="s">
        <v>348</v>
      </c>
      <c r="D5" s="559" t="s">
        <v>351</v>
      </c>
      <c r="E5" s="559" t="s">
        <v>352</v>
      </c>
      <c r="F5" s="560" t="s">
        <v>168</v>
      </c>
      <c r="G5" s="560" t="s">
        <v>354</v>
      </c>
      <c r="H5" s="560" t="s">
        <v>355</v>
      </c>
      <c r="I5" s="546" t="s">
        <v>356</v>
      </c>
    </row>
    <row r="6" spans="2:12" ht="15">
      <c r="B6" s="178" t="s">
        <v>169</v>
      </c>
      <c r="C6" s="179"/>
      <c r="D6" s="179"/>
      <c r="E6" s="179"/>
      <c r="F6" s="179"/>
      <c r="G6" s="179"/>
      <c r="H6" s="179"/>
      <c r="I6" s="561"/>
      <c r="J6" s="180"/>
      <c r="K6" s="180"/>
    </row>
    <row r="7" spans="2:12" ht="15.75" thickBot="1">
      <c r="B7" s="181" t="s">
        <v>170</v>
      </c>
      <c r="C7" s="182">
        <v>0</v>
      </c>
      <c r="D7" s="182">
        <v>0</v>
      </c>
      <c r="E7" s="182">
        <v>0</v>
      </c>
      <c r="F7" s="182">
        <v>0</v>
      </c>
      <c r="G7" s="182">
        <v>0</v>
      </c>
      <c r="H7" s="182">
        <v>0</v>
      </c>
      <c r="I7" s="562">
        <v>0</v>
      </c>
    </row>
    <row r="8" spans="2:12" ht="15.75" thickTop="1">
      <c r="B8" s="181" t="s">
        <v>171</v>
      </c>
      <c r="C8" s="183"/>
      <c r="D8" s="183"/>
      <c r="E8" s="183"/>
      <c r="F8" s="183"/>
      <c r="G8" s="183"/>
      <c r="H8" s="183"/>
      <c r="I8" s="563"/>
    </row>
    <row r="9" spans="2:12">
      <c r="B9" s="184" t="s">
        <v>357</v>
      </c>
      <c r="C9" s="185"/>
      <c r="D9" s="185"/>
      <c r="E9" s="185"/>
      <c r="F9" s="185"/>
      <c r="G9" s="189">
        <f>F23</f>
        <v>0</v>
      </c>
      <c r="H9" s="189">
        <f t="shared" ref="H9:I10" si="0">G23</f>
        <v>0</v>
      </c>
      <c r="I9" s="551">
        <f t="shared" si="0"/>
        <v>0</v>
      </c>
    </row>
    <row r="10" spans="2:12">
      <c r="B10" s="184" t="s">
        <v>358</v>
      </c>
      <c r="C10" s="185"/>
      <c r="D10" s="185"/>
      <c r="E10" s="185"/>
      <c r="F10" s="185"/>
      <c r="G10" s="189">
        <f>F24</f>
        <v>0</v>
      </c>
      <c r="H10" s="189">
        <f t="shared" si="0"/>
        <v>0</v>
      </c>
      <c r="I10" s="551">
        <f t="shared" si="0"/>
        <v>0</v>
      </c>
    </row>
    <row r="11" spans="2:12" ht="15.75" thickBot="1">
      <c r="B11" s="181" t="s">
        <v>174</v>
      </c>
      <c r="C11" s="186">
        <f t="shared" ref="C11:E11" si="1">SUM(C9:C10)</f>
        <v>0</v>
      </c>
      <c r="D11" s="186">
        <f t="shared" si="1"/>
        <v>0</v>
      </c>
      <c r="E11" s="186">
        <f t="shared" si="1"/>
        <v>0</v>
      </c>
      <c r="F11" s="186">
        <f>SUM(F9:F10)</f>
        <v>0</v>
      </c>
      <c r="G11" s="186">
        <f t="shared" ref="G11:I11" si="2">SUM(G9:G10)</f>
        <v>0</v>
      </c>
      <c r="H11" s="186">
        <f t="shared" si="2"/>
        <v>0</v>
      </c>
      <c r="I11" s="553">
        <f t="shared" si="2"/>
        <v>0</v>
      </c>
    </row>
    <row r="12" spans="2:12" ht="15" thickTop="1">
      <c r="B12" s="184"/>
      <c r="C12" s="187"/>
      <c r="D12" s="187"/>
      <c r="E12" s="187"/>
      <c r="F12" s="187"/>
      <c r="G12" s="187"/>
      <c r="H12" s="187"/>
      <c r="I12" s="550"/>
    </row>
    <row r="13" spans="2:12" ht="15">
      <c r="B13" s="181" t="s">
        <v>359</v>
      </c>
      <c r="C13" s="187"/>
      <c r="D13" s="187"/>
      <c r="E13" s="187"/>
      <c r="F13" s="187"/>
      <c r="G13" s="187"/>
      <c r="H13" s="187"/>
      <c r="I13" s="550"/>
    </row>
    <row r="14" spans="2:12" ht="15.75" thickBot="1">
      <c r="B14" s="181" t="s">
        <v>175</v>
      </c>
      <c r="C14" s="186">
        <v>0</v>
      </c>
      <c r="D14" s="186">
        <v>0</v>
      </c>
      <c r="E14" s="186">
        <v>0</v>
      </c>
      <c r="F14" s="186">
        <v>0</v>
      </c>
      <c r="G14" s="186">
        <v>0</v>
      </c>
      <c r="H14" s="186">
        <v>0</v>
      </c>
      <c r="I14" s="553">
        <v>0</v>
      </c>
    </row>
    <row r="15" spans="2:12" ht="15.75" thickTop="1">
      <c r="B15" s="181" t="s">
        <v>176</v>
      </c>
      <c r="C15" s="189"/>
      <c r="D15" s="189"/>
      <c r="E15" s="189"/>
      <c r="F15" s="189"/>
      <c r="G15" s="189"/>
      <c r="H15" s="189"/>
      <c r="I15" s="551"/>
    </row>
    <row r="16" spans="2:12">
      <c r="B16" s="184" t="s">
        <v>357</v>
      </c>
      <c r="C16" s="185"/>
      <c r="D16" s="185"/>
      <c r="E16" s="185"/>
      <c r="F16" s="185"/>
      <c r="G16" s="185">
        <f>-F23</f>
        <v>0</v>
      </c>
      <c r="H16" s="185"/>
      <c r="I16" s="554">
        <f>'[5]2015-16'!C139</f>
        <v>0</v>
      </c>
      <c r="L16" s="190"/>
    </row>
    <row r="17" spans="2:12">
      <c r="B17" s="184" t="s">
        <v>358</v>
      </c>
      <c r="C17" s="185"/>
      <c r="D17" s="185"/>
      <c r="E17" s="185"/>
      <c r="F17" s="185">
        <f>'[5]2012-13'!C136</f>
        <v>0</v>
      </c>
      <c r="G17" s="185">
        <f>-F24</f>
        <v>0</v>
      </c>
      <c r="H17" s="185">
        <f>'[5]2014-15'!C145</f>
        <v>0</v>
      </c>
      <c r="I17" s="554">
        <v>0</v>
      </c>
      <c r="L17" s="190"/>
    </row>
    <row r="18" spans="2:12" ht="15.75" thickBot="1">
      <c r="B18" s="181" t="s">
        <v>174</v>
      </c>
      <c r="C18" s="186">
        <f t="shared" ref="C18:E18" si="3">SUM(C16:C17)</f>
        <v>0</v>
      </c>
      <c r="D18" s="186">
        <f t="shared" si="3"/>
        <v>0</v>
      </c>
      <c r="E18" s="186">
        <f t="shared" si="3"/>
        <v>0</v>
      </c>
      <c r="F18" s="186">
        <f>SUM(F16:F17)</f>
        <v>0</v>
      </c>
      <c r="G18" s="186">
        <f t="shared" ref="G18:I18" si="4">SUM(G16:G17)</f>
        <v>0</v>
      </c>
      <c r="H18" s="186">
        <f t="shared" si="4"/>
        <v>0</v>
      </c>
      <c r="I18" s="553">
        <f t="shared" si="4"/>
        <v>0</v>
      </c>
    </row>
    <row r="19" spans="2:12" ht="15" thickTop="1">
      <c r="B19" s="184"/>
      <c r="C19" s="189"/>
      <c r="D19" s="189"/>
      <c r="E19" s="189"/>
      <c r="F19" s="189"/>
      <c r="G19" s="189"/>
      <c r="H19" s="189"/>
      <c r="I19" s="551"/>
    </row>
    <row r="20" spans="2:12" ht="15">
      <c r="B20" s="181" t="s">
        <v>178</v>
      </c>
      <c r="C20" s="191"/>
      <c r="D20" s="191"/>
      <c r="E20" s="191"/>
      <c r="F20" s="191"/>
      <c r="G20" s="191"/>
      <c r="H20" s="191"/>
      <c r="I20" s="552"/>
    </row>
    <row r="21" spans="2:12" ht="15.75" thickBot="1">
      <c r="B21" s="181" t="s">
        <v>179</v>
      </c>
      <c r="C21" s="186">
        <f t="shared" ref="C21:E21" si="5">C7-C14</f>
        <v>0</v>
      </c>
      <c r="D21" s="186">
        <f t="shared" si="5"/>
        <v>0</v>
      </c>
      <c r="E21" s="186">
        <f t="shared" si="5"/>
        <v>0</v>
      </c>
      <c r="F21" s="186">
        <f>F7-F14</f>
        <v>0</v>
      </c>
      <c r="G21" s="186">
        <f>G7-G14</f>
        <v>0</v>
      </c>
      <c r="H21" s="186">
        <f>H7-H14</f>
        <v>0</v>
      </c>
      <c r="I21" s="553">
        <f>I7-I14</f>
        <v>0</v>
      </c>
    </row>
    <row r="22" spans="2:12" ht="15.75" thickTop="1">
      <c r="B22" s="181" t="s">
        <v>180</v>
      </c>
      <c r="C22" s="189"/>
      <c r="D22" s="189"/>
      <c r="E22" s="189"/>
      <c r="F22" s="189"/>
      <c r="G22" s="189"/>
      <c r="H22" s="189"/>
      <c r="I22" s="551"/>
    </row>
    <row r="23" spans="2:12">
      <c r="B23" s="184" t="s">
        <v>357</v>
      </c>
      <c r="C23" s="185">
        <f t="shared" ref="C23:E23" si="6">C9+C16</f>
        <v>0</v>
      </c>
      <c r="D23" s="185">
        <f t="shared" si="6"/>
        <v>0</v>
      </c>
      <c r="E23" s="185">
        <f t="shared" si="6"/>
        <v>0</v>
      </c>
      <c r="F23" s="185">
        <f>F9+F16</f>
        <v>0</v>
      </c>
      <c r="G23" s="185">
        <f>G9+G16</f>
        <v>0</v>
      </c>
      <c r="H23" s="185">
        <f>H9-H16</f>
        <v>0</v>
      </c>
      <c r="I23" s="554">
        <f>I9-I16</f>
        <v>0</v>
      </c>
    </row>
    <row r="24" spans="2:12">
      <c r="B24" s="184" t="s">
        <v>358</v>
      </c>
      <c r="C24" s="185">
        <f t="shared" ref="C24:E24" si="7">C10+C17</f>
        <v>0</v>
      </c>
      <c r="D24" s="185">
        <f t="shared" si="7"/>
        <v>0</v>
      </c>
      <c r="E24" s="185">
        <f t="shared" si="7"/>
        <v>0</v>
      </c>
      <c r="F24" s="185">
        <f>F10+F17</f>
        <v>0</v>
      </c>
      <c r="G24" s="185">
        <f>G10+G17</f>
        <v>0</v>
      </c>
      <c r="H24" s="185">
        <f>H10-H17</f>
        <v>0</v>
      </c>
      <c r="I24" s="554">
        <f>I10-I17</f>
        <v>0</v>
      </c>
    </row>
    <row r="25" spans="2:12" ht="15">
      <c r="B25" s="192" t="s">
        <v>181</v>
      </c>
      <c r="C25" s="558">
        <f t="shared" ref="C25:E25" si="8">SUM(C23:C24)</f>
        <v>0</v>
      </c>
      <c r="D25" s="558">
        <f t="shared" si="8"/>
        <v>0</v>
      </c>
      <c r="E25" s="558">
        <f t="shared" si="8"/>
        <v>0</v>
      </c>
      <c r="F25" s="558">
        <f>SUM(F23:F24)</f>
        <v>0</v>
      </c>
      <c r="G25" s="558">
        <f>SUM(G23:G24)</f>
        <v>0</v>
      </c>
      <c r="H25" s="558">
        <f>SUM(H23:H24)</f>
        <v>0</v>
      </c>
      <c r="I25" s="556">
        <f>SUM(I23:I24)</f>
        <v>0</v>
      </c>
    </row>
    <row r="26" spans="2:12" s="176" customFormat="1">
      <c r="C26" s="188"/>
      <c r="D26" s="188"/>
      <c r="E26" s="188"/>
      <c r="F26" s="188"/>
      <c r="G26" s="188"/>
      <c r="H26" s="188"/>
      <c r="I26" s="188"/>
    </row>
    <row r="27" spans="2:12" s="176" customFormat="1">
      <c r="C27" s="188"/>
      <c r="D27" s="188"/>
      <c r="E27" s="188"/>
      <c r="F27" s="188"/>
      <c r="G27" s="188"/>
      <c r="H27" s="188"/>
      <c r="I27" s="188"/>
    </row>
    <row r="28" spans="2:12" s="176" customFormat="1">
      <c r="C28" s="188"/>
      <c r="D28" s="188"/>
      <c r="E28" s="188"/>
      <c r="F28" s="188"/>
      <c r="G28" s="188"/>
      <c r="H28" s="188"/>
      <c r="I28" s="188"/>
    </row>
    <row r="29" spans="2:12" ht="15">
      <c r="B29" s="193" t="s">
        <v>167</v>
      </c>
      <c r="C29" s="547" t="s">
        <v>168</v>
      </c>
      <c r="D29" s="547" t="s">
        <v>168</v>
      </c>
      <c r="E29" s="547" t="s">
        <v>168</v>
      </c>
      <c r="F29" s="547" t="s">
        <v>168</v>
      </c>
      <c r="G29" s="547" t="s">
        <v>354</v>
      </c>
      <c r="H29" s="547" t="s">
        <v>355</v>
      </c>
      <c r="I29" s="194" t="s">
        <v>356</v>
      </c>
    </row>
    <row r="30" spans="2:12" ht="15">
      <c r="B30" s="181" t="s">
        <v>169</v>
      </c>
      <c r="C30" s="557"/>
      <c r="D30" s="557"/>
      <c r="E30" s="557"/>
      <c r="F30" s="557"/>
      <c r="G30" s="557"/>
      <c r="H30" s="557"/>
      <c r="I30" s="548"/>
    </row>
    <row r="31" spans="2:12" ht="15.75" thickBot="1">
      <c r="B31" s="195" t="s">
        <v>170</v>
      </c>
      <c r="C31" s="196">
        <v>0</v>
      </c>
      <c r="D31" s="196">
        <v>0</v>
      </c>
      <c r="E31" s="196">
        <v>0</v>
      </c>
      <c r="F31" s="196">
        <v>0</v>
      </c>
      <c r="G31" s="196">
        <v>0</v>
      </c>
      <c r="H31" s="196">
        <v>0</v>
      </c>
      <c r="I31" s="549">
        <v>0</v>
      </c>
    </row>
    <row r="32" spans="2:12" ht="15.75" thickTop="1">
      <c r="B32" s="195" t="s">
        <v>171</v>
      </c>
      <c r="C32" s="187"/>
      <c r="D32" s="187"/>
      <c r="E32" s="187"/>
      <c r="F32" s="187"/>
      <c r="G32" s="187"/>
      <c r="H32" s="187"/>
      <c r="I32" s="550"/>
    </row>
    <row r="33" spans="2:9">
      <c r="B33" s="197" t="s">
        <v>172</v>
      </c>
      <c r="C33" s="185"/>
      <c r="D33" s="185"/>
      <c r="E33" s="185"/>
      <c r="F33" s="185"/>
      <c r="G33" s="189">
        <f>F47</f>
        <v>0</v>
      </c>
      <c r="H33" s="189">
        <f t="shared" ref="H33:I34" si="9">G47</f>
        <v>0</v>
      </c>
      <c r="I33" s="551">
        <f t="shared" si="9"/>
        <v>-37866862</v>
      </c>
    </row>
    <row r="34" spans="2:9">
      <c r="B34" s="197" t="s">
        <v>173</v>
      </c>
      <c r="C34" s="198"/>
      <c r="D34" s="198"/>
      <c r="E34" s="198"/>
      <c r="F34" s="198"/>
      <c r="G34" s="191">
        <f>F48</f>
        <v>0</v>
      </c>
      <c r="H34" s="191">
        <f t="shared" si="9"/>
        <v>0</v>
      </c>
      <c r="I34" s="552">
        <f t="shared" si="9"/>
        <v>0</v>
      </c>
    </row>
    <row r="35" spans="2:9" ht="15.75" thickBot="1">
      <c r="B35" s="181" t="s">
        <v>174</v>
      </c>
      <c r="C35" s="186">
        <f t="shared" ref="C35:E35" si="10">SUM(C33:C34)</f>
        <v>0</v>
      </c>
      <c r="D35" s="186">
        <f t="shared" si="10"/>
        <v>0</v>
      </c>
      <c r="E35" s="186">
        <f t="shared" si="10"/>
        <v>0</v>
      </c>
      <c r="F35" s="186">
        <f>SUM(F33:F34)</f>
        <v>0</v>
      </c>
      <c r="G35" s="186">
        <f t="shared" ref="G35:I35" si="11">SUM(G33:G34)</f>
        <v>0</v>
      </c>
      <c r="H35" s="186">
        <f t="shared" si="11"/>
        <v>0</v>
      </c>
      <c r="I35" s="553">
        <f t="shared" si="11"/>
        <v>-37866862</v>
      </c>
    </row>
    <row r="36" spans="2:9" ht="15" thickTop="1">
      <c r="B36" s="184"/>
      <c r="C36" s="187"/>
      <c r="D36" s="187"/>
      <c r="E36" s="187"/>
      <c r="F36" s="187"/>
      <c r="G36" s="187"/>
      <c r="H36" s="187"/>
      <c r="I36" s="550"/>
    </row>
    <row r="37" spans="2:9" ht="15">
      <c r="B37" s="181" t="s">
        <v>359</v>
      </c>
      <c r="C37" s="187"/>
      <c r="D37" s="187"/>
      <c r="E37" s="187"/>
      <c r="F37" s="187"/>
      <c r="G37" s="187"/>
      <c r="H37" s="187"/>
      <c r="I37" s="550"/>
    </row>
    <row r="38" spans="2:9" ht="15.75" thickBot="1">
      <c r="B38" s="181" t="s">
        <v>175</v>
      </c>
      <c r="C38" s="196">
        <v>0</v>
      </c>
      <c r="D38" s="196">
        <v>0</v>
      </c>
      <c r="E38" s="196">
        <v>0</v>
      </c>
      <c r="F38" s="196">
        <v>0</v>
      </c>
      <c r="G38" s="196">
        <v>0</v>
      </c>
      <c r="H38" s="196">
        <v>0</v>
      </c>
      <c r="I38" s="549">
        <v>0</v>
      </c>
    </row>
    <row r="39" spans="2:9" ht="15.75" thickTop="1">
      <c r="B39" s="181" t="s">
        <v>176</v>
      </c>
      <c r="C39" s="187"/>
      <c r="D39" s="187"/>
      <c r="E39" s="187"/>
      <c r="F39" s="187"/>
      <c r="G39" s="187"/>
      <c r="H39" s="187"/>
      <c r="I39" s="550"/>
    </row>
    <row r="40" spans="2:9">
      <c r="B40" s="184" t="s">
        <v>172</v>
      </c>
      <c r="C40" s="185"/>
      <c r="D40" s="185"/>
      <c r="E40" s="185"/>
      <c r="F40" s="185">
        <f>'[5]2012-13'!C148</f>
        <v>0</v>
      </c>
      <c r="G40" s="185">
        <f>'[5]2013-14'!C153</f>
        <v>0</v>
      </c>
      <c r="H40" s="185">
        <f>'[5]2014-15'!C156</f>
        <v>-37866862</v>
      </c>
      <c r="I40" s="554">
        <f>'[5]2015-16'!C151</f>
        <v>0</v>
      </c>
    </row>
    <row r="41" spans="2:9">
      <c r="B41" s="184" t="s">
        <v>177</v>
      </c>
      <c r="C41" s="185"/>
      <c r="D41" s="185"/>
      <c r="E41" s="185"/>
      <c r="F41" s="185">
        <f>'[5]2012-13'!C149</f>
        <v>0</v>
      </c>
      <c r="G41" s="185">
        <v>0</v>
      </c>
      <c r="H41" s="185">
        <f>'[5]2014-15'!C157</f>
        <v>0</v>
      </c>
      <c r="I41" s="554">
        <v>0</v>
      </c>
    </row>
    <row r="42" spans="2:9" ht="15.75" thickBot="1">
      <c r="B42" s="181" t="s">
        <v>174</v>
      </c>
      <c r="C42" s="186">
        <f t="shared" ref="C42:E42" si="12">SUM(C40:C41)</f>
        <v>0</v>
      </c>
      <c r="D42" s="186">
        <f t="shared" si="12"/>
        <v>0</v>
      </c>
      <c r="E42" s="186">
        <f t="shared" si="12"/>
        <v>0</v>
      </c>
      <c r="F42" s="186">
        <f>SUM(F40:F41)</f>
        <v>0</v>
      </c>
      <c r="G42" s="186">
        <f t="shared" ref="G42:I42" si="13">SUM(G40:G41)</f>
        <v>0</v>
      </c>
      <c r="H42" s="186">
        <f t="shared" si="13"/>
        <v>-37866862</v>
      </c>
      <c r="I42" s="553">
        <f t="shared" si="13"/>
        <v>0</v>
      </c>
    </row>
    <row r="43" spans="2:9" ht="15" thickTop="1">
      <c r="B43" s="184"/>
      <c r="C43" s="187"/>
      <c r="D43" s="187"/>
      <c r="E43" s="187"/>
      <c r="F43" s="187"/>
      <c r="G43" s="187"/>
      <c r="H43" s="187"/>
      <c r="I43" s="550"/>
    </row>
    <row r="44" spans="2:9" ht="15">
      <c r="B44" s="181" t="s">
        <v>178</v>
      </c>
      <c r="C44" s="187"/>
      <c r="D44" s="187"/>
      <c r="E44" s="187"/>
      <c r="F44" s="187"/>
      <c r="G44" s="187"/>
      <c r="H44" s="187"/>
      <c r="I44" s="550"/>
    </row>
    <row r="45" spans="2:9" ht="15.75" thickBot="1">
      <c r="B45" s="181" t="s">
        <v>179</v>
      </c>
      <c r="C45" s="196">
        <f t="shared" ref="C45:E45" si="14">C31-C38</f>
        <v>0</v>
      </c>
      <c r="D45" s="196">
        <f t="shared" si="14"/>
        <v>0</v>
      </c>
      <c r="E45" s="196">
        <f t="shared" si="14"/>
        <v>0</v>
      </c>
      <c r="F45" s="196">
        <f>F31-F38</f>
        <v>0</v>
      </c>
      <c r="G45" s="196">
        <f>G31-G38</f>
        <v>0</v>
      </c>
      <c r="H45" s="196">
        <f>H31-H38</f>
        <v>0</v>
      </c>
      <c r="I45" s="549">
        <f>I31-I38</f>
        <v>0</v>
      </c>
    </row>
    <row r="46" spans="2:9" ht="15.75" thickTop="1">
      <c r="B46" s="181" t="s">
        <v>180</v>
      </c>
      <c r="C46" s="187"/>
      <c r="D46" s="187"/>
      <c r="E46" s="187"/>
      <c r="F46" s="187"/>
      <c r="G46" s="187"/>
      <c r="H46" s="187"/>
      <c r="I46" s="550"/>
    </row>
    <row r="47" spans="2:9">
      <c r="B47" s="184" t="s">
        <v>172</v>
      </c>
      <c r="C47" s="185">
        <f t="shared" ref="C47:E47" si="15">C33+C40</f>
        <v>0</v>
      </c>
      <c r="D47" s="185">
        <f t="shared" si="15"/>
        <v>0</v>
      </c>
      <c r="E47" s="185">
        <f t="shared" si="15"/>
        <v>0</v>
      </c>
      <c r="F47" s="185">
        <f t="shared" ref="F47:I48" si="16">F33+F40</f>
        <v>0</v>
      </c>
      <c r="G47" s="185">
        <f t="shared" si="16"/>
        <v>0</v>
      </c>
      <c r="H47" s="185">
        <f t="shared" si="16"/>
        <v>-37866862</v>
      </c>
      <c r="I47" s="554">
        <f t="shared" si="16"/>
        <v>-37866862</v>
      </c>
    </row>
    <row r="48" spans="2:9">
      <c r="B48" s="199" t="s">
        <v>177</v>
      </c>
      <c r="C48" s="198">
        <f t="shared" ref="C48:E48" si="17">C34+C41</f>
        <v>0</v>
      </c>
      <c r="D48" s="198">
        <f t="shared" si="17"/>
        <v>0</v>
      </c>
      <c r="E48" s="198">
        <f t="shared" si="17"/>
        <v>0</v>
      </c>
      <c r="F48" s="198">
        <f t="shared" si="16"/>
        <v>0</v>
      </c>
      <c r="G48" s="198">
        <f t="shared" si="16"/>
        <v>0</v>
      </c>
      <c r="H48" s="198">
        <f t="shared" si="16"/>
        <v>0</v>
      </c>
      <c r="I48" s="555">
        <f t="shared" si="16"/>
        <v>0</v>
      </c>
    </row>
    <row r="49" spans="2:9" ht="15">
      <c r="B49" s="200" t="s">
        <v>181</v>
      </c>
      <c r="C49" s="558">
        <f t="shared" ref="C49:E49" si="18">SUM(C47:C48)</f>
        <v>0</v>
      </c>
      <c r="D49" s="558">
        <f t="shared" si="18"/>
        <v>0</v>
      </c>
      <c r="E49" s="558">
        <f t="shared" si="18"/>
        <v>0</v>
      </c>
      <c r="F49" s="558">
        <f>SUM(F47:F48)</f>
        <v>0</v>
      </c>
      <c r="G49" s="558">
        <f t="shared" ref="G49:I49" si="19">SUM(G47:G48)</f>
        <v>0</v>
      </c>
      <c r="H49" s="558">
        <f t="shared" si="19"/>
        <v>-37866862</v>
      </c>
      <c r="I49" s="556">
        <f t="shared" si="19"/>
        <v>-37866862</v>
      </c>
    </row>
    <row r="50" spans="2:9">
      <c r="F50" s="201"/>
      <c r="G50" s="201"/>
      <c r="H50" s="201"/>
      <c r="I50" s="201"/>
    </row>
    <row r="51" spans="2:9">
      <c r="F51" s="201"/>
      <c r="G51" s="201"/>
      <c r="H51" s="201"/>
      <c r="I51" s="201"/>
    </row>
    <row r="52" spans="2:9">
      <c r="F52" s="201"/>
      <c r="G52" s="201"/>
      <c r="H52" s="201"/>
      <c r="I52" s="201"/>
    </row>
    <row r="53" spans="2:9">
      <c r="F53" s="201"/>
      <c r="G53" s="201"/>
      <c r="H53" s="201"/>
      <c r="I53" s="201"/>
    </row>
    <row r="54" spans="2:9">
      <c r="F54" s="201"/>
      <c r="G54" s="201"/>
      <c r="H54" s="201"/>
      <c r="I54" s="201"/>
    </row>
    <row r="55" spans="2:9">
      <c r="F55" s="201"/>
      <c r="G55" s="201"/>
      <c r="H55" s="201"/>
      <c r="I55" s="201"/>
    </row>
    <row r="56" spans="2:9">
      <c r="F56" s="201"/>
      <c r="G56" s="201"/>
      <c r="H56" s="201"/>
      <c r="I56" s="201"/>
    </row>
  </sheetData>
  <customSheetViews>
    <customSheetView guid="{263DCCC3-22A7-4EFB-83DE-6B65AF8A7DA6}">
      <selection activeCell="B11" sqref="B11"/>
      <pageMargins left="0.7" right="0.7" top="0.75" bottom="0.75" header="0.3" footer="0.3"/>
      <pageSetup paperSize="9" scale="54" orientation="landscape" r:id="rId1"/>
    </customSheetView>
    <customSheetView guid="{7ABEE968-458F-4084-9BBE-92CFB753874A}" scale="91">
      <selection activeCell="A23" sqref="A23"/>
      <pageMargins left="0.7" right="0.7" top="0.75" bottom="0.75" header="0.3" footer="0.3"/>
      <pageSetup paperSize="9" scale="54" orientation="landscape" r:id="rId2"/>
    </customSheetView>
  </customSheetViews>
  <mergeCells count="1">
    <mergeCell ref="B3:I3"/>
  </mergeCells>
  <pageMargins left="0.7" right="0.7" top="0.75" bottom="0.75" header="0.3" footer="0.3"/>
  <pageSetup paperSize="9" scale="54" orientation="landscape"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11"/>
  <sheetViews>
    <sheetView workbookViewId="0">
      <selection activeCell="C13" sqref="C13"/>
    </sheetView>
  </sheetViews>
  <sheetFormatPr defaultRowHeight="12.75"/>
  <cols>
    <col min="3" max="3" width="45.42578125" customWidth="1"/>
    <col min="4" max="4" width="15" bestFit="1" customWidth="1"/>
    <col min="5" max="5" width="10.5703125" bestFit="1" customWidth="1"/>
    <col min="8" max="8" width="15.5703125" bestFit="1" customWidth="1"/>
    <col min="9" max="9" width="15" bestFit="1" customWidth="1"/>
  </cols>
  <sheetData>
    <row r="2" spans="2:8">
      <c r="C2" s="139" t="s">
        <v>510</v>
      </c>
    </row>
    <row r="3" spans="2:8">
      <c r="B3">
        <v>1</v>
      </c>
      <c r="C3" s="139" t="s">
        <v>511</v>
      </c>
    </row>
    <row r="4" spans="2:8">
      <c r="D4" s="202">
        <v>-160000000</v>
      </c>
      <c r="E4" s="791">
        <v>40297</v>
      </c>
      <c r="F4" s="791">
        <v>40269</v>
      </c>
      <c r="G4" s="792">
        <v>1</v>
      </c>
      <c r="H4">
        <f>D4*G4*1%</f>
        <v>-1600000</v>
      </c>
    </row>
    <row r="5" spans="2:8">
      <c r="D5" s="202">
        <v>-35300000</v>
      </c>
      <c r="E5" s="791">
        <v>41611</v>
      </c>
      <c r="F5" s="791">
        <v>40298</v>
      </c>
      <c r="G5" s="792">
        <f>DATEDIF(F5,E5,"m")</f>
        <v>43</v>
      </c>
    </row>
    <row r="6" spans="2:8">
      <c r="D6" s="202">
        <v>-53900000</v>
      </c>
      <c r="E6" s="791">
        <v>41652</v>
      </c>
      <c r="F6" s="791">
        <v>41611</v>
      </c>
      <c r="G6" s="792">
        <f>DATEDIF(F6,E6,"m")</f>
        <v>1</v>
      </c>
    </row>
    <row r="7" spans="2:8">
      <c r="D7" s="202">
        <f>217076553</f>
        <v>217076553</v>
      </c>
      <c r="E7" s="791"/>
    </row>
    <row r="8" spans="2:8">
      <c r="C8" t="s">
        <v>514</v>
      </c>
      <c r="D8" s="202">
        <f>D7*1%</f>
        <v>2170765.5300000003</v>
      </c>
    </row>
    <row r="9" spans="2:8">
      <c r="C9" t="s">
        <v>513</v>
      </c>
      <c r="D9" s="202">
        <f>(D7+D8+D4)*43%</f>
        <v>25476346.967900001</v>
      </c>
    </row>
    <row r="10" spans="2:8">
      <c r="C10" t="s">
        <v>512</v>
      </c>
      <c r="D10" s="202">
        <f>(D7+D4+D8+D9+D5)*1%</f>
        <v>494236.6549790001</v>
      </c>
    </row>
    <row r="11" spans="2:8">
      <c r="D11" s="202">
        <f>SUM(D8:D10)</f>
        <v>28141349.152879003</v>
      </c>
    </row>
  </sheetData>
  <customSheetViews>
    <customSheetView guid="{263DCCC3-22A7-4EFB-83DE-6B65AF8A7DA6}" topLeftCell="A3">
      <selection activeCell="C17" sqref="C17"/>
      <pageMargins left="0.7" right="0.7" top="0.75" bottom="0.75" header="0.3" footer="0.3"/>
    </customSheetView>
    <customSheetView guid="{7ABEE968-458F-4084-9BBE-92CFB753874A}" state="hidden" topLeftCell="A47">
      <selection activeCell="G47" sqref="G47"/>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37"/>
  <sheetViews>
    <sheetView showGridLines="0" topLeftCell="A22" zoomScale="80" zoomScaleNormal="80" workbookViewId="0">
      <selection activeCell="B9" sqref="B9"/>
    </sheetView>
  </sheetViews>
  <sheetFormatPr defaultColWidth="9.140625" defaultRowHeight="15.75"/>
  <cols>
    <col min="1" max="1" width="9.140625" style="19"/>
    <col min="2" max="2" width="21.42578125" style="19" bestFit="1" customWidth="1"/>
    <col min="3" max="3" width="17.28515625" style="19" bestFit="1" customWidth="1"/>
    <col min="4" max="9" width="15.140625" style="19" bestFit="1" customWidth="1"/>
    <col min="10" max="10" width="15.140625" style="19" customWidth="1"/>
    <col min="11" max="18" width="15.140625" style="19" bestFit="1" customWidth="1"/>
    <col min="19" max="16384" width="9.140625" style="19"/>
  </cols>
  <sheetData>
    <row r="1" spans="1:18" s="109" customFormat="1" ht="21">
      <c r="A1" s="111" t="s">
        <v>236</v>
      </c>
      <c r="B1" s="108"/>
      <c r="C1" s="108"/>
      <c r="D1" s="107"/>
      <c r="E1" s="107"/>
      <c r="G1" s="107"/>
      <c r="J1" s="107"/>
    </row>
    <row r="2" spans="1:18" s="109" customFormat="1" ht="15">
      <c r="A2" s="107"/>
      <c r="B2" s="107"/>
      <c r="C2" s="107"/>
      <c r="D2" s="107"/>
      <c r="E2" s="107"/>
      <c r="G2" s="107"/>
      <c r="J2" s="107"/>
    </row>
    <row r="3" spans="1:18" ht="18.75">
      <c r="A3" s="115">
        <v>1</v>
      </c>
      <c r="B3" s="115" t="s">
        <v>227</v>
      </c>
    </row>
    <row r="4" spans="1:18">
      <c r="B4" s="68" t="s">
        <v>96</v>
      </c>
      <c r="C4" s="69" t="s">
        <v>97</v>
      </c>
      <c r="D4" s="69" t="s">
        <v>98</v>
      </c>
      <c r="E4" s="69" t="s">
        <v>99</v>
      </c>
      <c r="F4" s="69" t="s">
        <v>100</v>
      </c>
      <c r="G4" s="69" t="s">
        <v>101</v>
      </c>
      <c r="H4" s="69" t="s">
        <v>102</v>
      </c>
      <c r="I4" s="69" t="s">
        <v>103</v>
      </c>
      <c r="J4" s="69" t="s">
        <v>116</v>
      </c>
      <c r="K4" s="69" t="s">
        <v>104</v>
      </c>
      <c r="L4" s="69" t="s">
        <v>110</v>
      </c>
      <c r="M4" s="69" t="s">
        <v>111</v>
      </c>
      <c r="N4" s="69" t="s">
        <v>112</v>
      </c>
      <c r="O4" s="69" t="s">
        <v>113</v>
      </c>
      <c r="P4" s="69" t="s">
        <v>114</v>
      </c>
      <c r="Q4" s="69" t="s">
        <v>115</v>
      </c>
      <c r="R4" s="69" t="s">
        <v>117</v>
      </c>
    </row>
    <row r="5" spans="1:18">
      <c r="B5" s="68" t="s">
        <v>105</v>
      </c>
      <c r="C5" s="69" t="s">
        <v>118</v>
      </c>
      <c r="D5" s="69" t="s">
        <v>97</v>
      </c>
      <c r="E5" s="69" t="s">
        <v>98</v>
      </c>
      <c r="F5" s="69" t="s">
        <v>99</v>
      </c>
      <c r="G5" s="69" t="s">
        <v>100</v>
      </c>
      <c r="H5" s="69" t="s">
        <v>101</v>
      </c>
      <c r="I5" s="69" t="s">
        <v>102</v>
      </c>
      <c r="J5" s="69" t="s">
        <v>103</v>
      </c>
      <c r="K5" s="69" t="s">
        <v>116</v>
      </c>
      <c r="L5" s="69" t="s">
        <v>104</v>
      </c>
      <c r="M5" s="69" t="s">
        <v>110</v>
      </c>
      <c r="N5" s="69" t="s">
        <v>111</v>
      </c>
      <c r="O5" s="69" t="s">
        <v>112</v>
      </c>
      <c r="P5" s="69" t="s">
        <v>113</v>
      </c>
      <c r="Q5" s="69" t="s">
        <v>114</v>
      </c>
      <c r="R5" s="69" t="s">
        <v>115</v>
      </c>
    </row>
    <row r="6" spans="1:18">
      <c r="B6" s="67" t="s">
        <v>106</v>
      </c>
      <c r="C6" s="70">
        <v>0.35</v>
      </c>
      <c r="D6" s="70">
        <v>0.35</v>
      </c>
      <c r="E6" s="70">
        <v>0.35</v>
      </c>
      <c r="F6" s="70">
        <v>0.35</v>
      </c>
      <c r="G6" s="70">
        <v>0.35</v>
      </c>
      <c r="H6" s="70">
        <v>0.3</v>
      </c>
      <c r="I6" s="70">
        <v>0.3</v>
      </c>
      <c r="J6" s="70">
        <v>0.3</v>
      </c>
      <c r="K6" s="70">
        <v>0.3</v>
      </c>
      <c r="L6" s="70">
        <v>0.3</v>
      </c>
      <c r="M6" s="70">
        <v>0.3</v>
      </c>
      <c r="N6" s="70">
        <v>0.3</v>
      </c>
      <c r="O6" s="70">
        <v>0.3</v>
      </c>
      <c r="P6" s="70">
        <v>0.3</v>
      </c>
      <c r="Q6" s="70">
        <v>0.3</v>
      </c>
      <c r="R6" s="70">
        <v>0.3</v>
      </c>
    </row>
    <row r="7" spans="1:18">
      <c r="B7" s="67" t="s">
        <v>107</v>
      </c>
      <c r="C7" s="70">
        <v>7.4999999999999997E-2</v>
      </c>
      <c r="D7" s="70">
        <v>7.4999999999999997E-2</v>
      </c>
      <c r="E7" s="70">
        <v>7.4999999999999997E-2</v>
      </c>
      <c r="F7" s="70">
        <v>7.4999999999999997E-2</v>
      </c>
      <c r="G7" s="70">
        <v>7.4999999999999997E-2</v>
      </c>
      <c r="H7" s="70">
        <v>7.4999999999999997E-2</v>
      </c>
      <c r="I7" s="70">
        <v>0.1</v>
      </c>
      <c r="J7" s="70">
        <v>0.1</v>
      </c>
      <c r="K7" s="70">
        <v>0.1</v>
      </c>
      <c r="L7" s="70">
        <v>0.15</v>
      </c>
      <c r="M7" s="70">
        <v>0.18</v>
      </c>
      <c r="N7" s="70">
        <v>0.185</v>
      </c>
      <c r="O7" s="70">
        <v>0.185</v>
      </c>
      <c r="P7" s="70">
        <v>0.185</v>
      </c>
      <c r="Q7" s="70">
        <v>0.185</v>
      </c>
      <c r="R7" s="70">
        <v>0.185</v>
      </c>
    </row>
    <row r="8" spans="1:18" ht="63">
      <c r="B8" s="116" t="s">
        <v>228</v>
      </c>
      <c r="C8" s="117">
        <v>10000000</v>
      </c>
      <c r="D8" s="117">
        <v>10000000</v>
      </c>
      <c r="E8" s="117">
        <v>10000000</v>
      </c>
      <c r="F8" s="117">
        <v>10000000</v>
      </c>
      <c r="G8" s="117">
        <v>10000000</v>
      </c>
      <c r="H8" s="117">
        <v>10000000</v>
      </c>
      <c r="I8" s="117">
        <v>10000000</v>
      </c>
      <c r="J8" s="117">
        <v>10000000</v>
      </c>
      <c r="K8" s="117">
        <v>10000000</v>
      </c>
      <c r="L8" s="117">
        <v>10000000</v>
      </c>
      <c r="M8" s="117">
        <v>10000000</v>
      </c>
      <c r="N8" s="117">
        <v>10000000</v>
      </c>
      <c r="O8" s="117">
        <v>10000000</v>
      </c>
      <c r="P8" s="117">
        <v>10000000</v>
      </c>
      <c r="Q8" s="117">
        <v>10000000</v>
      </c>
      <c r="R8" s="117">
        <v>10000000</v>
      </c>
    </row>
    <row r="9" spans="1:18">
      <c r="B9" s="67" t="s">
        <v>108</v>
      </c>
      <c r="C9" s="70">
        <v>0.1</v>
      </c>
      <c r="D9" s="70">
        <v>0.02</v>
      </c>
      <c r="E9" s="70">
        <v>0.05</v>
      </c>
      <c r="F9" s="70">
        <v>2.5000000000000001E-2</v>
      </c>
      <c r="G9" s="70">
        <v>2.5000000000000001E-2</v>
      </c>
      <c r="H9" s="70">
        <v>0.1</v>
      </c>
      <c r="I9" s="70">
        <v>0.1</v>
      </c>
      <c r="J9" s="70">
        <v>0.1</v>
      </c>
      <c r="K9" s="70">
        <v>0.1</v>
      </c>
      <c r="L9" s="70">
        <v>0.1</v>
      </c>
      <c r="M9" s="70">
        <v>7.4999999999999997E-2</v>
      </c>
      <c r="N9" s="70">
        <v>0.05</v>
      </c>
      <c r="O9" s="70">
        <v>0.05</v>
      </c>
      <c r="P9" s="70">
        <v>0.1</v>
      </c>
      <c r="Q9" s="70">
        <v>0.1</v>
      </c>
      <c r="R9" s="70">
        <v>7.0000000000000007E-2</v>
      </c>
    </row>
    <row r="10" spans="1:18">
      <c r="B10" s="67" t="s">
        <v>109</v>
      </c>
      <c r="C10" s="70">
        <v>0</v>
      </c>
      <c r="D10" s="70">
        <v>0</v>
      </c>
      <c r="E10" s="70">
        <v>0</v>
      </c>
      <c r="F10" s="70">
        <v>0</v>
      </c>
      <c r="G10" s="70">
        <v>0.02</v>
      </c>
      <c r="H10" s="70">
        <v>0.02</v>
      </c>
      <c r="I10" s="70">
        <v>0.02</v>
      </c>
      <c r="J10" s="70">
        <v>0.03</v>
      </c>
      <c r="K10" s="70">
        <v>0.03</v>
      </c>
      <c r="L10" s="70">
        <v>0.03</v>
      </c>
      <c r="M10" s="70">
        <v>0.03</v>
      </c>
      <c r="N10" s="70">
        <v>0.03</v>
      </c>
      <c r="O10" s="70">
        <v>0.03</v>
      </c>
      <c r="P10" s="70">
        <v>0.03</v>
      </c>
      <c r="Q10" s="70">
        <v>0.03</v>
      </c>
      <c r="R10" s="70">
        <v>0.03</v>
      </c>
    </row>
    <row r="11" spans="1:18">
      <c r="K11" s="621">
        <f>30*1.1*1.03</f>
        <v>33.99</v>
      </c>
      <c r="L11" s="621">
        <f t="shared" ref="L11:Q11" si="0">30*1.1*1.03</f>
        <v>33.99</v>
      </c>
      <c r="M11" s="621">
        <f>30*1.075*1.03</f>
        <v>33.217500000000001</v>
      </c>
      <c r="N11" s="621">
        <f>30*1.05*1.03</f>
        <v>32.445</v>
      </c>
      <c r="O11" s="621">
        <f>30*1.05*1.03</f>
        <v>32.445</v>
      </c>
      <c r="P11" s="621">
        <f t="shared" si="0"/>
        <v>33.99</v>
      </c>
      <c r="Q11" s="621">
        <f t="shared" si="0"/>
        <v>33.99</v>
      </c>
      <c r="R11" s="621">
        <f>30*1.07*1.03</f>
        <v>33.063000000000002</v>
      </c>
    </row>
    <row r="13" spans="1:18" ht="18.75">
      <c r="A13" s="115">
        <v>2</v>
      </c>
      <c r="B13" s="115" t="s">
        <v>163</v>
      </c>
    </row>
    <row r="14" spans="1:18" ht="30">
      <c r="B14" s="99" t="s">
        <v>163</v>
      </c>
      <c r="C14" s="100"/>
    </row>
    <row r="15" spans="1:18">
      <c r="B15" s="94" t="s">
        <v>146</v>
      </c>
      <c r="C15" s="98">
        <v>0.15</v>
      </c>
    </row>
    <row r="16" spans="1:18">
      <c r="B16" s="94" t="s">
        <v>147</v>
      </c>
      <c r="C16" s="98">
        <v>0.45</v>
      </c>
    </row>
    <row r="17" spans="1:5">
      <c r="B17" s="94" t="s">
        <v>148</v>
      </c>
      <c r="C17" s="98">
        <v>0.75</v>
      </c>
    </row>
    <row r="18" spans="1:5">
      <c r="B18" s="94" t="s">
        <v>149</v>
      </c>
      <c r="C18" s="98">
        <v>1</v>
      </c>
    </row>
    <row r="21" spans="1:5" ht="18.75">
      <c r="A21" s="115">
        <v>3</v>
      </c>
      <c r="B21" s="115" t="s">
        <v>229</v>
      </c>
    </row>
    <row r="22" spans="1:5">
      <c r="B22" s="99" t="s">
        <v>230</v>
      </c>
      <c r="C22" s="100" t="s">
        <v>231</v>
      </c>
      <c r="D22" s="100" t="s">
        <v>232</v>
      </c>
      <c r="E22" s="100" t="s">
        <v>233</v>
      </c>
    </row>
    <row r="23" spans="1:5">
      <c r="B23" s="118" t="s">
        <v>97</v>
      </c>
      <c r="C23" s="118" t="s">
        <v>98</v>
      </c>
      <c r="D23" s="119">
        <v>36982</v>
      </c>
      <c r="E23" s="119">
        <v>37346</v>
      </c>
    </row>
    <row r="24" spans="1:5">
      <c r="B24" s="118" t="s">
        <v>98</v>
      </c>
      <c r="C24" s="118" t="s">
        <v>99</v>
      </c>
      <c r="D24" s="119">
        <v>37347</v>
      </c>
      <c r="E24" s="119">
        <v>37711</v>
      </c>
    </row>
    <row r="25" spans="1:5">
      <c r="B25" s="118" t="s">
        <v>99</v>
      </c>
      <c r="C25" s="118" t="s">
        <v>100</v>
      </c>
      <c r="D25" s="119">
        <v>37712</v>
      </c>
      <c r="E25" s="119">
        <v>38077</v>
      </c>
    </row>
    <row r="26" spans="1:5">
      <c r="B26" s="118" t="s">
        <v>100</v>
      </c>
      <c r="C26" s="118" t="s">
        <v>101</v>
      </c>
      <c r="D26" s="119">
        <v>38078</v>
      </c>
      <c r="E26" s="119">
        <v>38442</v>
      </c>
    </row>
    <row r="27" spans="1:5">
      <c r="B27" s="118" t="s">
        <v>101</v>
      </c>
      <c r="C27" s="118" t="s">
        <v>102</v>
      </c>
      <c r="D27" s="119">
        <v>38443</v>
      </c>
      <c r="E27" s="119">
        <v>38807</v>
      </c>
    </row>
    <row r="28" spans="1:5">
      <c r="B28" s="118" t="s">
        <v>102</v>
      </c>
      <c r="C28" s="118" t="s">
        <v>103</v>
      </c>
      <c r="D28" s="119">
        <v>38808</v>
      </c>
      <c r="E28" s="119">
        <v>39172</v>
      </c>
    </row>
    <row r="29" spans="1:5">
      <c r="B29" s="118" t="s">
        <v>103</v>
      </c>
      <c r="C29" s="118" t="s">
        <v>116</v>
      </c>
      <c r="D29" s="119">
        <f>EDATE(D28,12)</f>
        <v>39173</v>
      </c>
      <c r="E29" s="119">
        <f>EDATE(E28,12)</f>
        <v>39538</v>
      </c>
    </row>
    <row r="30" spans="1:5">
      <c r="B30" s="118" t="s">
        <v>116</v>
      </c>
      <c r="C30" s="118" t="s">
        <v>104</v>
      </c>
      <c r="D30" s="119">
        <f>EDATE(D29,12)</f>
        <v>39539</v>
      </c>
      <c r="E30" s="119">
        <f t="shared" ref="E30:E31" si="1">EDATE(E29,12)</f>
        <v>39903</v>
      </c>
    </row>
    <row r="31" spans="1:5">
      <c r="B31" s="118" t="s">
        <v>104</v>
      </c>
      <c r="C31" s="118" t="s">
        <v>110</v>
      </c>
      <c r="D31" s="119">
        <f>EDATE(D30,12)</f>
        <v>39904</v>
      </c>
      <c r="E31" s="119">
        <f t="shared" si="1"/>
        <v>40268</v>
      </c>
    </row>
    <row r="32" spans="1:5">
      <c r="B32" s="118" t="s">
        <v>110</v>
      </c>
      <c r="C32" s="118" t="s">
        <v>111</v>
      </c>
      <c r="D32" s="119">
        <f t="shared" ref="D32:D37" si="2">EDATE(D31,12)</f>
        <v>40269</v>
      </c>
      <c r="E32" s="119">
        <f t="shared" ref="E32:E37" si="3">EDATE(E31,12)</f>
        <v>40633</v>
      </c>
    </row>
    <row r="33" spans="2:5">
      <c r="B33" s="118" t="s">
        <v>111</v>
      </c>
      <c r="C33" s="118" t="s">
        <v>112</v>
      </c>
      <c r="D33" s="119">
        <f t="shared" si="2"/>
        <v>40634</v>
      </c>
      <c r="E33" s="119">
        <f t="shared" si="3"/>
        <v>40999</v>
      </c>
    </row>
    <row r="34" spans="2:5">
      <c r="B34" s="118" t="s">
        <v>112</v>
      </c>
      <c r="C34" s="118" t="s">
        <v>113</v>
      </c>
      <c r="D34" s="119">
        <f t="shared" si="2"/>
        <v>41000</v>
      </c>
      <c r="E34" s="119">
        <f t="shared" si="3"/>
        <v>41364</v>
      </c>
    </row>
    <row r="35" spans="2:5">
      <c r="B35" s="118" t="s">
        <v>113</v>
      </c>
      <c r="C35" s="118" t="s">
        <v>114</v>
      </c>
      <c r="D35" s="119">
        <f t="shared" si="2"/>
        <v>41365</v>
      </c>
      <c r="E35" s="119">
        <f t="shared" si="3"/>
        <v>41729</v>
      </c>
    </row>
    <row r="36" spans="2:5">
      <c r="B36" s="118" t="s">
        <v>114</v>
      </c>
      <c r="C36" s="118" t="s">
        <v>115</v>
      </c>
      <c r="D36" s="119">
        <f t="shared" si="2"/>
        <v>41730</v>
      </c>
      <c r="E36" s="119">
        <f t="shared" si="3"/>
        <v>42094</v>
      </c>
    </row>
    <row r="37" spans="2:5">
      <c r="B37" s="118" t="s">
        <v>115</v>
      </c>
      <c r="C37" s="118" t="s">
        <v>117</v>
      </c>
      <c r="D37" s="119">
        <f t="shared" si="2"/>
        <v>42095</v>
      </c>
      <c r="E37" s="119">
        <f t="shared" si="3"/>
        <v>42460</v>
      </c>
    </row>
  </sheetData>
  <customSheetViews>
    <customSheetView guid="{263DCCC3-22A7-4EFB-83DE-6B65AF8A7DA6}" scale="80" showGridLines="0">
      <selection activeCell="K11" sqref="K11:R11"/>
      <pageMargins left="0.7" right="0.7" top="0.75" bottom="0.75" header="0.3" footer="0.3"/>
      <pageSetup paperSize="9" orientation="portrait" verticalDpi="0" r:id="rId1"/>
    </customSheetView>
    <customSheetView guid="{7ABEE968-458F-4084-9BBE-92CFB753874A}" scale="80" showGridLines="0">
      <selection activeCell="K11" sqref="K11:R11"/>
      <pageMargins left="0.7" right="0.7" top="0.75" bottom="0.75" header="0.3" footer="0.3"/>
      <pageSetup paperSize="9" orientation="portrait" verticalDpi="0" r:id="rId2"/>
    </customSheetView>
  </customSheetViews>
  <pageMargins left="0.7" right="0.7" top="0.75" bottom="0.75" header="0.3" footer="0.3"/>
  <pageSetup paperSize="9" orientation="portrait" verticalDpi="0"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AF35"/>
  <sheetViews>
    <sheetView zoomScale="70" zoomScaleNormal="70" workbookViewId="0">
      <pane xSplit="1" ySplit="3" topLeftCell="B4" activePane="bottomRight" state="frozen"/>
      <selection pane="topRight" activeCell="B1" sqref="B1"/>
      <selection pane="bottomLeft" activeCell="A4" sqref="A4"/>
      <selection pane="bottomRight" activeCell="B4" sqref="B4"/>
    </sheetView>
  </sheetViews>
  <sheetFormatPr defaultRowHeight="12.75"/>
  <cols>
    <col min="1" max="1" width="18.85546875" style="647" customWidth="1"/>
    <col min="2" max="2" width="16" style="647" customWidth="1"/>
    <col min="3" max="4" width="13.140625" style="647" customWidth="1"/>
    <col min="5" max="5" width="14.85546875" style="647" customWidth="1"/>
    <col min="6" max="6" width="16.140625" style="647" bestFit="1" customWidth="1"/>
    <col min="7" max="7" width="18.42578125" style="647" customWidth="1"/>
    <col min="8" max="8" width="16.140625" style="647" bestFit="1" customWidth="1"/>
    <col min="9" max="9" width="17.7109375" style="647" bestFit="1" customWidth="1"/>
    <col min="10" max="18" width="16" style="647" customWidth="1"/>
    <col min="19" max="19" width="17.28515625" style="647" bestFit="1" customWidth="1"/>
    <col min="20" max="20" width="17.7109375" style="647" bestFit="1" customWidth="1"/>
    <col min="21" max="21" width="19.42578125" style="647" bestFit="1" customWidth="1"/>
    <col min="22" max="22" width="17.42578125" style="647" bestFit="1" customWidth="1"/>
    <col min="23" max="23" width="12" style="647" customWidth="1"/>
    <col min="24" max="25" width="17.7109375" style="647" bestFit="1" customWidth="1"/>
    <col min="26" max="26" width="19.42578125" style="647" bestFit="1" customWidth="1"/>
    <col min="27" max="27" width="17.42578125" style="647" bestFit="1" customWidth="1"/>
    <col min="28" max="31" width="17.28515625" style="647" customWidth="1"/>
    <col min="32" max="32" width="21" style="647" bestFit="1" customWidth="1"/>
    <col min="33" max="33" width="14.28515625" style="647" bestFit="1" customWidth="1"/>
    <col min="34" max="203" width="9.140625" style="647"/>
    <col min="204" max="204" width="11.85546875" style="647" bestFit="1" customWidth="1"/>
    <col min="205" max="205" width="15.42578125" style="647" customWidth="1"/>
    <col min="206" max="206" width="14.28515625" style="647" customWidth="1"/>
    <col min="207" max="207" width="10.5703125" style="647" customWidth="1"/>
    <col min="208" max="208" width="13.28515625" style="647" customWidth="1"/>
    <col min="209" max="209" width="11.5703125" style="647" customWidth="1"/>
    <col min="210" max="210" width="15.28515625" style="647" customWidth="1"/>
    <col min="211" max="211" width="15.42578125" style="647" customWidth="1"/>
    <col min="212" max="212" width="15.5703125" style="647" customWidth="1"/>
    <col min="213" max="213" width="12.5703125" style="647" bestFit="1" customWidth="1"/>
    <col min="214" max="214" width="14.28515625" style="647" customWidth="1"/>
    <col min="215" max="215" width="16.7109375" style="647" bestFit="1" customWidth="1"/>
    <col min="216" max="216" width="18" style="647" bestFit="1" customWidth="1"/>
    <col min="217" max="217" width="18.7109375" style="647" bestFit="1" customWidth="1"/>
    <col min="218" max="218" width="14.42578125" style="647" bestFit="1" customWidth="1"/>
    <col min="219" max="219" width="14.42578125" style="647" customWidth="1"/>
    <col min="220" max="220" width="21.5703125" style="647" bestFit="1" customWidth="1"/>
    <col min="221" max="222" width="14.28515625" style="647" bestFit="1" customWidth="1"/>
    <col min="223" max="223" width="15" style="647" customWidth="1"/>
    <col min="224" max="225" width="14.28515625" style="647" bestFit="1" customWidth="1"/>
    <col min="226" max="226" width="13.42578125" style="647" bestFit="1" customWidth="1"/>
    <col min="227" max="227" width="11.85546875" style="647" bestFit="1" customWidth="1"/>
    <col min="228" max="228" width="13.42578125" style="647" bestFit="1" customWidth="1"/>
    <col min="229" max="229" width="9.140625" style="647"/>
    <col min="230" max="230" width="12.5703125" style="647" bestFit="1" customWidth="1"/>
    <col min="231" max="271" width="9.140625" style="647"/>
    <col min="272" max="272" width="18.85546875" style="647" customWidth="1"/>
    <col min="273" max="273" width="16.85546875" style="647" bestFit="1" customWidth="1"/>
    <col min="274" max="274" width="14.28515625" style="647" bestFit="1" customWidth="1"/>
    <col min="275" max="275" width="15.140625" style="647" bestFit="1" customWidth="1"/>
    <col min="276" max="276" width="16.140625" style="647" bestFit="1" customWidth="1"/>
    <col min="277" max="277" width="18.28515625" style="647" bestFit="1" customWidth="1"/>
    <col min="278" max="278" width="18.5703125" style="647" bestFit="1" customWidth="1"/>
    <col min="279" max="279" width="14.28515625" style="647" bestFit="1" customWidth="1"/>
    <col min="280" max="280" width="16.85546875" style="647" bestFit="1" customWidth="1"/>
    <col min="281" max="281" width="17.140625" style="647" customWidth="1"/>
    <col min="282" max="282" width="18.28515625" style="647" bestFit="1" customWidth="1"/>
    <col min="283" max="283" width="16.28515625" style="647" bestFit="1" customWidth="1"/>
    <col min="284" max="284" width="19.140625" style="647" customWidth="1"/>
    <col min="285" max="285" width="22.28515625" style="647" bestFit="1" customWidth="1"/>
    <col min="286" max="286" width="18.5703125" style="647" bestFit="1" customWidth="1"/>
    <col min="287" max="287" width="15" style="647" customWidth="1"/>
    <col min="288" max="288" width="14.42578125" style="647" bestFit="1" customWidth="1"/>
    <col min="289" max="289" width="14.28515625" style="647" bestFit="1" customWidth="1"/>
    <col min="290" max="459" width="9.140625" style="647"/>
    <col min="460" max="460" width="11.85546875" style="647" bestFit="1" customWidth="1"/>
    <col min="461" max="461" width="15.42578125" style="647" customWidth="1"/>
    <col min="462" max="462" width="14.28515625" style="647" customWidth="1"/>
    <col min="463" max="463" width="10.5703125" style="647" customWidth="1"/>
    <col min="464" max="464" width="13.28515625" style="647" customWidth="1"/>
    <col min="465" max="465" width="11.5703125" style="647" customWidth="1"/>
    <col min="466" max="466" width="15.28515625" style="647" customWidth="1"/>
    <col min="467" max="467" width="15.42578125" style="647" customWidth="1"/>
    <col min="468" max="468" width="15.5703125" style="647" customWidth="1"/>
    <col min="469" max="469" width="12.5703125" style="647" bestFit="1" customWidth="1"/>
    <col min="470" max="470" width="14.28515625" style="647" customWidth="1"/>
    <col min="471" max="471" width="16.7109375" style="647" bestFit="1" customWidth="1"/>
    <col min="472" max="472" width="18" style="647" bestFit="1" customWidth="1"/>
    <col min="473" max="473" width="18.7109375" style="647" bestFit="1" customWidth="1"/>
    <col min="474" max="474" width="14.42578125" style="647" bestFit="1" customWidth="1"/>
    <col min="475" max="475" width="14.42578125" style="647" customWidth="1"/>
    <col min="476" max="476" width="21.5703125" style="647" bestFit="1" customWidth="1"/>
    <col min="477" max="478" width="14.28515625" style="647" bestFit="1" customWidth="1"/>
    <col min="479" max="479" width="15" style="647" customWidth="1"/>
    <col min="480" max="481" width="14.28515625" style="647" bestFit="1" customWidth="1"/>
    <col min="482" max="482" width="13.42578125" style="647" bestFit="1" customWidth="1"/>
    <col min="483" max="483" width="11.85546875" style="647" bestFit="1" customWidth="1"/>
    <col min="484" max="484" width="13.42578125" style="647" bestFit="1" customWidth="1"/>
    <col min="485" max="485" width="9.140625" style="647"/>
    <col min="486" max="486" width="12.5703125" style="647" bestFit="1" customWidth="1"/>
    <col min="487" max="527" width="9.140625" style="647"/>
    <col min="528" max="528" width="18.85546875" style="647" customWidth="1"/>
    <col min="529" max="529" width="16.85546875" style="647" bestFit="1" customWidth="1"/>
    <col min="530" max="530" width="14.28515625" style="647" bestFit="1" customWidth="1"/>
    <col min="531" max="531" width="15.140625" style="647" bestFit="1" customWidth="1"/>
    <col min="532" max="532" width="16.140625" style="647" bestFit="1" customWidth="1"/>
    <col min="533" max="533" width="18.28515625" style="647" bestFit="1" customWidth="1"/>
    <col min="534" max="534" width="18.5703125" style="647" bestFit="1" customWidth="1"/>
    <col min="535" max="535" width="14.28515625" style="647" bestFit="1" customWidth="1"/>
    <col min="536" max="536" width="16.85546875" style="647" bestFit="1" customWidth="1"/>
    <col min="537" max="537" width="17.140625" style="647" customWidth="1"/>
    <col min="538" max="538" width="18.28515625" style="647" bestFit="1" customWidth="1"/>
    <col min="539" max="539" width="16.28515625" style="647" bestFit="1" customWidth="1"/>
    <col min="540" max="540" width="19.140625" style="647" customWidth="1"/>
    <col min="541" max="541" width="22.28515625" style="647" bestFit="1" customWidth="1"/>
    <col min="542" max="542" width="18.5703125" style="647" bestFit="1" customWidth="1"/>
    <col min="543" max="543" width="15" style="647" customWidth="1"/>
    <col min="544" max="544" width="14.42578125" style="647" bestFit="1" customWidth="1"/>
    <col min="545" max="545" width="14.28515625" style="647" bestFit="1" customWidth="1"/>
    <col min="546" max="715" width="9.140625" style="647"/>
    <col min="716" max="716" width="11.85546875" style="647" bestFit="1" customWidth="1"/>
    <col min="717" max="717" width="15.42578125" style="647" customWidth="1"/>
    <col min="718" max="718" width="14.28515625" style="647" customWidth="1"/>
    <col min="719" max="719" width="10.5703125" style="647" customWidth="1"/>
    <col min="720" max="720" width="13.28515625" style="647" customWidth="1"/>
    <col min="721" max="721" width="11.5703125" style="647" customWidth="1"/>
    <col min="722" max="722" width="15.28515625" style="647" customWidth="1"/>
    <col min="723" max="723" width="15.42578125" style="647" customWidth="1"/>
    <col min="724" max="724" width="15.5703125" style="647" customWidth="1"/>
    <col min="725" max="725" width="12.5703125" style="647" bestFit="1" customWidth="1"/>
    <col min="726" max="726" width="14.28515625" style="647" customWidth="1"/>
    <col min="727" max="727" width="16.7109375" style="647" bestFit="1" customWidth="1"/>
    <col min="728" max="728" width="18" style="647" bestFit="1" customWidth="1"/>
    <col min="729" max="729" width="18.7109375" style="647" bestFit="1" customWidth="1"/>
    <col min="730" max="730" width="14.42578125" style="647" bestFit="1" customWidth="1"/>
    <col min="731" max="731" width="14.42578125" style="647" customWidth="1"/>
    <col min="732" max="732" width="21.5703125" style="647" bestFit="1" customWidth="1"/>
    <col min="733" max="734" width="14.28515625" style="647" bestFit="1" customWidth="1"/>
    <col min="735" max="735" width="15" style="647" customWidth="1"/>
    <col min="736" max="737" width="14.28515625" style="647" bestFit="1" customWidth="1"/>
    <col min="738" max="738" width="13.42578125" style="647" bestFit="1" customWidth="1"/>
    <col min="739" max="739" width="11.85546875" style="647" bestFit="1" customWidth="1"/>
    <col min="740" max="740" width="13.42578125" style="647" bestFit="1" customWidth="1"/>
    <col min="741" max="741" width="9.140625" style="647"/>
    <col min="742" max="742" width="12.5703125" style="647" bestFit="1" customWidth="1"/>
    <col min="743" max="783" width="9.140625" style="647"/>
    <col min="784" max="784" width="18.85546875" style="647" customWidth="1"/>
    <col min="785" max="785" width="16.85546875" style="647" bestFit="1" customWidth="1"/>
    <col min="786" max="786" width="14.28515625" style="647" bestFit="1" customWidth="1"/>
    <col min="787" max="787" width="15.140625" style="647" bestFit="1" customWidth="1"/>
    <col min="788" max="788" width="16.140625" style="647" bestFit="1" customWidth="1"/>
    <col min="789" max="789" width="18.28515625" style="647" bestFit="1" customWidth="1"/>
    <col min="790" max="790" width="18.5703125" style="647" bestFit="1" customWidth="1"/>
    <col min="791" max="791" width="14.28515625" style="647" bestFit="1" customWidth="1"/>
    <col min="792" max="792" width="16.85546875" style="647" bestFit="1" customWidth="1"/>
    <col min="793" max="793" width="17.140625" style="647" customWidth="1"/>
    <col min="794" max="794" width="18.28515625" style="647" bestFit="1" customWidth="1"/>
    <col min="795" max="795" width="16.28515625" style="647" bestFit="1" customWidth="1"/>
    <col min="796" max="796" width="19.140625" style="647" customWidth="1"/>
    <col min="797" max="797" width="22.28515625" style="647" bestFit="1" customWidth="1"/>
    <col min="798" max="798" width="18.5703125" style="647" bestFit="1" customWidth="1"/>
    <col min="799" max="799" width="15" style="647" customWidth="1"/>
    <col min="800" max="800" width="14.42578125" style="647" bestFit="1" customWidth="1"/>
    <col min="801" max="801" width="14.28515625" style="647" bestFit="1" customWidth="1"/>
    <col min="802" max="971" width="9.140625" style="647"/>
    <col min="972" max="972" width="11.85546875" style="647" bestFit="1" customWidth="1"/>
    <col min="973" max="973" width="15.42578125" style="647" customWidth="1"/>
    <col min="974" max="974" width="14.28515625" style="647" customWidth="1"/>
    <col min="975" max="975" width="10.5703125" style="647" customWidth="1"/>
    <col min="976" max="976" width="13.28515625" style="647" customWidth="1"/>
    <col min="977" max="977" width="11.5703125" style="647" customWidth="1"/>
    <col min="978" max="978" width="15.28515625" style="647" customWidth="1"/>
    <col min="979" max="979" width="15.42578125" style="647" customWidth="1"/>
    <col min="980" max="980" width="15.5703125" style="647" customWidth="1"/>
    <col min="981" max="981" width="12.5703125" style="647" bestFit="1" customWidth="1"/>
    <col min="982" max="982" width="14.28515625" style="647" customWidth="1"/>
    <col min="983" max="983" width="16.7109375" style="647" bestFit="1" customWidth="1"/>
    <col min="984" max="984" width="18" style="647" bestFit="1" customWidth="1"/>
    <col min="985" max="985" width="18.7109375" style="647" bestFit="1" customWidth="1"/>
    <col min="986" max="986" width="14.42578125" style="647" bestFit="1" customWidth="1"/>
    <col min="987" max="987" width="14.42578125" style="647" customWidth="1"/>
    <col min="988" max="988" width="21.5703125" style="647" bestFit="1" customWidth="1"/>
    <col min="989" max="990" width="14.28515625" style="647" bestFit="1" customWidth="1"/>
    <col min="991" max="991" width="15" style="647" customWidth="1"/>
    <col min="992" max="993" width="14.28515625" style="647" bestFit="1" customWidth="1"/>
    <col min="994" max="994" width="13.42578125" style="647" bestFit="1" customWidth="1"/>
    <col min="995" max="995" width="11.85546875" style="647" bestFit="1" customWidth="1"/>
    <col min="996" max="996" width="13.42578125" style="647" bestFit="1" customWidth="1"/>
    <col min="997" max="997" width="9.140625" style="647"/>
    <col min="998" max="998" width="12.5703125" style="647" bestFit="1" customWidth="1"/>
    <col min="999" max="1039" width="9.140625" style="647"/>
    <col min="1040" max="1040" width="18.85546875" style="647" customWidth="1"/>
    <col min="1041" max="1041" width="16.85546875" style="647" bestFit="1" customWidth="1"/>
    <col min="1042" max="1042" width="14.28515625" style="647" bestFit="1" customWidth="1"/>
    <col min="1043" max="1043" width="15.140625" style="647" bestFit="1" customWidth="1"/>
    <col min="1044" max="1044" width="16.140625" style="647" bestFit="1" customWidth="1"/>
    <col min="1045" max="1045" width="18.28515625" style="647" bestFit="1" customWidth="1"/>
    <col min="1046" max="1046" width="18.5703125" style="647" bestFit="1" customWidth="1"/>
    <col min="1047" max="1047" width="14.28515625" style="647" bestFit="1" customWidth="1"/>
    <col min="1048" max="1048" width="16.85546875" style="647" bestFit="1" customWidth="1"/>
    <col min="1049" max="1049" width="17.140625" style="647" customWidth="1"/>
    <col min="1050" max="1050" width="18.28515625" style="647" bestFit="1" customWidth="1"/>
    <col min="1051" max="1051" width="16.28515625" style="647" bestFit="1" customWidth="1"/>
    <col min="1052" max="1052" width="19.140625" style="647" customWidth="1"/>
    <col min="1053" max="1053" width="22.28515625" style="647" bestFit="1" customWidth="1"/>
    <col min="1054" max="1054" width="18.5703125" style="647" bestFit="1" customWidth="1"/>
    <col min="1055" max="1055" width="15" style="647" customWidth="1"/>
    <col min="1056" max="1056" width="14.42578125" style="647" bestFit="1" customWidth="1"/>
    <col min="1057" max="1057" width="14.28515625" style="647" bestFit="1" customWidth="1"/>
    <col min="1058" max="1227" width="9.140625" style="647"/>
    <col min="1228" max="1228" width="11.85546875" style="647" bestFit="1" customWidth="1"/>
    <col min="1229" max="1229" width="15.42578125" style="647" customWidth="1"/>
    <col min="1230" max="1230" width="14.28515625" style="647" customWidth="1"/>
    <col min="1231" max="1231" width="10.5703125" style="647" customWidth="1"/>
    <col min="1232" max="1232" width="13.28515625" style="647" customWidth="1"/>
    <col min="1233" max="1233" width="11.5703125" style="647" customWidth="1"/>
    <col min="1234" max="1234" width="15.28515625" style="647" customWidth="1"/>
    <col min="1235" max="1235" width="15.42578125" style="647" customWidth="1"/>
    <col min="1236" max="1236" width="15.5703125" style="647" customWidth="1"/>
    <col min="1237" max="1237" width="12.5703125" style="647" bestFit="1" customWidth="1"/>
    <col min="1238" max="1238" width="14.28515625" style="647" customWidth="1"/>
    <col min="1239" max="1239" width="16.7109375" style="647" bestFit="1" customWidth="1"/>
    <col min="1240" max="1240" width="18" style="647" bestFit="1" customWidth="1"/>
    <col min="1241" max="1241" width="18.7109375" style="647" bestFit="1" customWidth="1"/>
    <col min="1242" max="1242" width="14.42578125" style="647" bestFit="1" customWidth="1"/>
    <col min="1243" max="1243" width="14.42578125" style="647" customWidth="1"/>
    <col min="1244" max="1244" width="21.5703125" style="647" bestFit="1" customWidth="1"/>
    <col min="1245" max="1246" width="14.28515625" style="647" bestFit="1" customWidth="1"/>
    <col min="1247" max="1247" width="15" style="647" customWidth="1"/>
    <col min="1248" max="1249" width="14.28515625" style="647" bestFit="1" customWidth="1"/>
    <col min="1250" max="1250" width="13.42578125" style="647" bestFit="1" customWidth="1"/>
    <col min="1251" max="1251" width="11.85546875" style="647" bestFit="1" customWidth="1"/>
    <col min="1252" max="1252" width="13.42578125" style="647" bestFit="1" customWidth="1"/>
    <col min="1253" max="1253" width="9.140625" style="647"/>
    <col min="1254" max="1254" width="12.5703125" style="647" bestFit="1" customWidth="1"/>
    <col min="1255" max="1295" width="9.140625" style="647"/>
    <col min="1296" max="1296" width="18.85546875" style="647" customWidth="1"/>
    <col min="1297" max="1297" width="16.85546875" style="647" bestFit="1" customWidth="1"/>
    <col min="1298" max="1298" width="14.28515625" style="647" bestFit="1" customWidth="1"/>
    <col min="1299" max="1299" width="15.140625" style="647" bestFit="1" customWidth="1"/>
    <col min="1300" max="1300" width="16.140625" style="647" bestFit="1" customWidth="1"/>
    <col min="1301" max="1301" width="18.28515625" style="647" bestFit="1" customWidth="1"/>
    <col min="1302" max="1302" width="18.5703125" style="647" bestFit="1" customWidth="1"/>
    <col min="1303" max="1303" width="14.28515625" style="647" bestFit="1" customWidth="1"/>
    <col min="1304" max="1304" width="16.85546875" style="647" bestFit="1" customWidth="1"/>
    <col min="1305" max="1305" width="17.140625" style="647" customWidth="1"/>
    <col min="1306" max="1306" width="18.28515625" style="647" bestFit="1" customWidth="1"/>
    <col min="1307" max="1307" width="16.28515625" style="647" bestFit="1" customWidth="1"/>
    <col min="1308" max="1308" width="19.140625" style="647" customWidth="1"/>
    <col min="1309" max="1309" width="22.28515625" style="647" bestFit="1" customWidth="1"/>
    <col min="1310" max="1310" width="18.5703125" style="647" bestFit="1" customWidth="1"/>
    <col min="1311" max="1311" width="15" style="647" customWidth="1"/>
    <col min="1312" max="1312" width="14.42578125" style="647" bestFit="1" customWidth="1"/>
    <col min="1313" max="1313" width="14.28515625" style="647" bestFit="1" customWidth="1"/>
    <col min="1314" max="1483" width="9.140625" style="647"/>
    <col min="1484" max="1484" width="11.85546875" style="647" bestFit="1" customWidth="1"/>
    <col min="1485" max="1485" width="15.42578125" style="647" customWidth="1"/>
    <col min="1486" max="1486" width="14.28515625" style="647" customWidth="1"/>
    <col min="1487" max="1487" width="10.5703125" style="647" customWidth="1"/>
    <col min="1488" max="1488" width="13.28515625" style="647" customWidth="1"/>
    <col min="1489" max="1489" width="11.5703125" style="647" customWidth="1"/>
    <col min="1490" max="1490" width="15.28515625" style="647" customWidth="1"/>
    <col min="1491" max="1491" width="15.42578125" style="647" customWidth="1"/>
    <col min="1492" max="1492" width="15.5703125" style="647" customWidth="1"/>
    <col min="1493" max="1493" width="12.5703125" style="647" bestFit="1" customWidth="1"/>
    <col min="1494" max="1494" width="14.28515625" style="647" customWidth="1"/>
    <col min="1495" max="1495" width="16.7109375" style="647" bestFit="1" customWidth="1"/>
    <col min="1496" max="1496" width="18" style="647" bestFit="1" customWidth="1"/>
    <col min="1497" max="1497" width="18.7109375" style="647" bestFit="1" customWidth="1"/>
    <col min="1498" max="1498" width="14.42578125" style="647" bestFit="1" customWidth="1"/>
    <col min="1499" max="1499" width="14.42578125" style="647" customWidth="1"/>
    <col min="1500" max="1500" width="21.5703125" style="647" bestFit="1" customWidth="1"/>
    <col min="1501" max="1502" width="14.28515625" style="647" bestFit="1" customWidth="1"/>
    <col min="1503" max="1503" width="15" style="647" customWidth="1"/>
    <col min="1504" max="1505" width="14.28515625" style="647" bestFit="1" customWidth="1"/>
    <col min="1506" max="1506" width="13.42578125" style="647" bestFit="1" customWidth="1"/>
    <col min="1507" max="1507" width="11.85546875" style="647" bestFit="1" customWidth="1"/>
    <col min="1508" max="1508" width="13.42578125" style="647" bestFit="1" customWidth="1"/>
    <col min="1509" max="1509" width="9.140625" style="647"/>
    <col min="1510" max="1510" width="12.5703125" style="647" bestFit="1" customWidth="1"/>
    <col min="1511" max="1551" width="9.140625" style="647"/>
    <col min="1552" max="1552" width="18.85546875" style="647" customWidth="1"/>
    <col min="1553" max="1553" width="16.85546875" style="647" bestFit="1" customWidth="1"/>
    <col min="1554" max="1554" width="14.28515625" style="647" bestFit="1" customWidth="1"/>
    <col min="1555" max="1555" width="15.140625" style="647" bestFit="1" customWidth="1"/>
    <col min="1556" max="1556" width="16.140625" style="647" bestFit="1" customWidth="1"/>
    <col min="1557" max="1557" width="18.28515625" style="647" bestFit="1" customWidth="1"/>
    <col min="1558" max="1558" width="18.5703125" style="647" bestFit="1" customWidth="1"/>
    <col min="1559" max="1559" width="14.28515625" style="647" bestFit="1" customWidth="1"/>
    <col min="1560" max="1560" width="16.85546875" style="647" bestFit="1" customWidth="1"/>
    <col min="1561" max="1561" width="17.140625" style="647" customWidth="1"/>
    <col min="1562" max="1562" width="18.28515625" style="647" bestFit="1" customWidth="1"/>
    <col min="1563" max="1563" width="16.28515625" style="647" bestFit="1" customWidth="1"/>
    <col min="1564" max="1564" width="19.140625" style="647" customWidth="1"/>
    <col min="1565" max="1565" width="22.28515625" style="647" bestFit="1" customWidth="1"/>
    <col min="1566" max="1566" width="18.5703125" style="647" bestFit="1" customWidth="1"/>
    <col min="1567" max="1567" width="15" style="647" customWidth="1"/>
    <col min="1568" max="1568" width="14.42578125" style="647" bestFit="1" customWidth="1"/>
    <col min="1569" max="1569" width="14.28515625" style="647" bestFit="1" customWidth="1"/>
    <col min="1570" max="1739" width="9.140625" style="647"/>
    <col min="1740" max="1740" width="11.85546875" style="647" bestFit="1" customWidth="1"/>
    <col min="1741" max="1741" width="15.42578125" style="647" customWidth="1"/>
    <col min="1742" max="1742" width="14.28515625" style="647" customWidth="1"/>
    <col min="1743" max="1743" width="10.5703125" style="647" customWidth="1"/>
    <col min="1744" max="1744" width="13.28515625" style="647" customWidth="1"/>
    <col min="1745" max="1745" width="11.5703125" style="647" customWidth="1"/>
    <col min="1746" max="1746" width="15.28515625" style="647" customWidth="1"/>
    <col min="1747" max="1747" width="15.42578125" style="647" customWidth="1"/>
    <col min="1748" max="1748" width="15.5703125" style="647" customWidth="1"/>
    <col min="1749" max="1749" width="12.5703125" style="647" bestFit="1" customWidth="1"/>
    <col min="1750" max="1750" width="14.28515625" style="647" customWidth="1"/>
    <col min="1751" max="1751" width="16.7109375" style="647" bestFit="1" customWidth="1"/>
    <col min="1752" max="1752" width="18" style="647" bestFit="1" customWidth="1"/>
    <col min="1753" max="1753" width="18.7109375" style="647" bestFit="1" customWidth="1"/>
    <col min="1754" max="1754" width="14.42578125" style="647" bestFit="1" customWidth="1"/>
    <col min="1755" max="1755" width="14.42578125" style="647" customWidth="1"/>
    <col min="1756" max="1756" width="21.5703125" style="647" bestFit="1" customWidth="1"/>
    <col min="1757" max="1758" width="14.28515625" style="647" bestFit="1" customWidth="1"/>
    <col min="1759" max="1759" width="15" style="647" customWidth="1"/>
    <col min="1760" max="1761" width="14.28515625" style="647" bestFit="1" customWidth="1"/>
    <col min="1762" max="1762" width="13.42578125" style="647" bestFit="1" customWidth="1"/>
    <col min="1763" max="1763" width="11.85546875" style="647" bestFit="1" customWidth="1"/>
    <col min="1764" max="1764" width="13.42578125" style="647" bestFit="1" customWidth="1"/>
    <col min="1765" max="1765" width="9.140625" style="647"/>
    <col min="1766" max="1766" width="12.5703125" style="647" bestFit="1" customWidth="1"/>
    <col min="1767" max="1807" width="9.140625" style="647"/>
    <col min="1808" max="1808" width="18.85546875" style="647" customWidth="1"/>
    <col min="1809" max="1809" width="16.85546875" style="647" bestFit="1" customWidth="1"/>
    <col min="1810" max="1810" width="14.28515625" style="647" bestFit="1" customWidth="1"/>
    <col min="1811" max="1811" width="15.140625" style="647" bestFit="1" customWidth="1"/>
    <col min="1812" max="1812" width="16.140625" style="647" bestFit="1" customWidth="1"/>
    <col min="1813" max="1813" width="18.28515625" style="647" bestFit="1" customWidth="1"/>
    <col min="1814" max="1814" width="18.5703125" style="647" bestFit="1" customWidth="1"/>
    <col min="1815" max="1815" width="14.28515625" style="647" bestFit="1" customWidth="1"/>
    <col min="1816" max="1816" width="16.85546875" style="647" bestFit="1" customWidth="1"/>
    <col min="1817" max="1817" width="17.140625" style="647" customWidth="1"/>
    <col min="1818" max="1818" width="18.28515625" style="647" bestFit="1" customWidth="1"/>
    <col min="1819" max="1819" width="16.28515625" style="647" bestFit="1" customWidth="1"/>
    <col min="1820" max="1820" width="19.140625" style="647" customWidth="1"/>
    <col min="1821" max="1821" width="22.28515625" style="647" bestFit="1" customWidth="1"/>
    <col min="1822" max="1822" width="18.5703125" style="647" bestFit="1" customWidth="1"/>
    <col min="1823" max="1823" width="15" style="647" customWidth="1"/>
    <col min="1824" max="1824" width="14.42578125" style="647" bestFit="1" customWidth="1"/>
    <col min="1825" max="1825" width="14.28515625" style="647" bestFit="1" customWidth="1"/>
    <col min="1826" max="1995" width="9.140625" style="647"/>
    <col min="1996" max="1996" width="11.85546875" style="647" bestFit="1" customWidth="1"/>
    <col min="1997" max="1997" width="15.42578125" style="647" customWidth="1"/>
    <col min="1998" max="1998" width="14.28515625" style="647" customWidth="1"/>
    <col min="1999" max="1999" width="10.5703125" style="647" customWidth="1"/>
    <col min="2000" max="2000" width="13.28515625" style="647" customWidth="1"/>
    <col min="2001" max="2001" width="11.5703125" style="647" customWidth="1"/>
    <col min="2002" max="2002" width="15.28515625" style="647" customWidth="1"/>
    <col min="2003" max="2003" width="15.42578125" style="647" customWidth="1"/>
    <col min="2004" max="2004" width="15.5703125" style="647" customWidth="1"/>
    <col min="2005" max="2005" width="12.5703125" style="647" bestFit="1" customWidth="1"/>
    <col min="2006" max="2006" width="14.28515625" style="647" customWidth="1"/>
    <col min="2007" max="2007" width="16.7109375" style="647" bestFit="1" customWidth="1"/>
    <col min="2008" max="2008" width="18" style="647" bestFit="1" customWidth="1"/>
    <col min="2009" max="2009" width="18.7109375" style="647" bestFit="1" customWidth="1"/>
    <col min="2010" max="2010" width="14.42578125" style="647" bestFit="1" customWidth="1"/>
    <col min="2011" max="2011" width="14.42578125" style="647" customWidth="1"/>
    <col min="2012" max="2012" width="21.5703125" style="647" bestFit="1" customWidth="1"/>
    <col min="2013" max="2014" width="14.28515625" style="647" bestFit="1" customWidth="1"/>
    <col min="2015" max="2015" width="15" style="647" customWidth="1"/>
    <col min="2016" max="2017" width="14.28515625" style="647" bestFit="1" customWidth="1"/>
    <col min="2018" max="2018" width="13.42578125" style="647" bestFit="1" customWidth="1"/>
    <col min="2019" max="2019" width="11.85546875" style="647" bestFit="1" customWidth="1"/>
    <col min="2020" max="2020" width="13.42578125" style="647" bestFit="1" customWidth="1"/>
    <col min="2021" max="2021" width="9.140625" style="647"/>
    <col min="2022" max="2022" width="12.5703125" style="647" bestFit="1" customWidth="1"/>
    <col min="2023" max="2063" width="9.140625" style="647"/>
    <col min="2064" max="2064" width="18.85546875" style="647" customWidth="1"/>
    <col min="2065" max="2065" width="16.85546875" style="647" bestFit="1" customWidth="1"/>
    <col min="2066" max="2066" width="14.28515625" style="647" bestFit="1" customWidth="1"/>
    <col min="2067" max="2067" width="15.140625" style="647" bestFit="1" customWidth="1"/>
    <col min="2068" max="2068" width="16.140625" style="647" bestFit="1" customWidth="1"/>
    <col min="2069" max="2069" width="18.28515625" style="647" bestFit="1" customWidth="1"/>
    <col min="2070" max="2070" width="18.5703125" style="647" bestFit="1" customWidth="1"/>
    <col min="2071" max="2071" width="14.28515625" style="647" bestFit="1" customWidth="1"/>
    <col min="2072" max="2072" width="16.85546875" style="647" bestFit="1" customWidth="1"/>
    <col min="2073" max="2073" width="17.140625" style="647" customWidth="1"/>
    <col min="2074" max="2074" width="18.28515625" style="647" bestFit="1" customWidth="1"/>
    <col min="2075" max="2075" width="16.28515625" style="647" bestFit="1" customWidth="1"/>
    <col min="2076" max="2076" width="19.140625" style="647" customWidth="1"/>
    <col min="2077" max="2077" width="22.28515625" style="647" bestFit="1" customWidth="1"/>
    <col min="2078" max="2078" width="18.5703125" style="647" bestFit="1" customWidth="1"/>
    <col min="2079" max="2079" width="15" style="647" customWidth="1"/>
    <col min="2080" max="2080" width="14.42578125" style="647" bestFit="1" customWidth="1"/>
    <col min="2081" max="2081" width="14.28515625" style="647" bestFit="1" customWidth="1"/>
    <col min="2082" max="2251" width="9.140625" style="647"/>
    <col min="2252" max="2252" width="11.85546875" style="647" bestFit="1" customWidth="1"/>
    <col min="2253" max="2253" width="15.42578125" style="647" customWidth="1"/>
    <col min="2254" max="2254" width="14.28515625" style="647" customWidth="1"/>
    <col min="2255" max="2255" width="10.5703125" style="647" customWidth="1"/>
    <col min="2256" max="2256" width="13.28515625" style="647" customWidth="1"/>
    <col min="2257" max="2257" width="11.5703125" style="647" customWidth="1"/>
    <col min="2258" max="2258" width="15.28515625" style="647" customWidth="1"/>
    <col min="2259" max="2259" width="15.42578125" style="647" customWidth="1"/>
    <col min="2260" max="2260" width="15.5703125" style="647" customWidth="1"/>
    <col min="2261" max="2261" width="12.5703125" style="647" bestFit="1" customWidth="1"/>
    <col min="2262" max="2262" width="14.28515625" style="647" customWidth="1"/>
    <col min="2263" max="2263" width="16.7109375" style="647" bestFit="1" customWidth="1"/>
    <col min="2264" max="2264" width="18" style="647" bestFit="1" customWidth="1"/>
    <col min="2265" max="2265" width="18.7109375" style="647" bestFit="1" customWidth="1"/>
    <col min="2266" max="2266" width="14.42578125" style="647" bestFit="1" customWidth="1"/>
    <col min="2267" max="2267" width="14.42578125" style="647" customWidth="1"/>
    <col min="2268" max="2268" width="21.5703125" style="647" bestFit="1" customWidth="1"/>
    <col min="2269" max="2270" width="14.28515625" style="647" bestFit="1" customWidth="1"/>
    <col min="2271" max="2271" width="15" style="647" customWidth="1"/>
    <col min="2272" max="2273" width="14.28515625" style="647" bestFit="1" customWidth="1"/>
    <col min="2274" max="2274" width="13.42578125" style="647" bestFit="1" customWidth="1"/>
    <col min="2275" max="2275" width="11.85546875" style="647" bestFit="1" customWidth="1"/>
    <col min="2276" max="2276" width="13.42578125" style="647" bestFit="1" customWidth="1"/>
    <col min="2277" max="2277" width="9.140625" style="647"/>
    <col min="2278" max="2278" width="12.5703125" style="647" bestFit="1" customWidth="1"/>
    <col min="2279" max="2319" width="9.140625" style="647"/>
    <col min="2320" max="2320" width="18.85546875" style="647" customWidth="1"/>
    <col min="2321" max="2321" width="16.85546875" style="647" bestFit="1" customWidth="1"/>
    <col min="2322" max="2322" width="14.28515625" style="647" bestFit="1" customWidth="1"/>
    <col min="2323" max="2323" width="15.140625" style="647" bestFit="1" customWidth="1"/>
    <col min="2324" max="2324" width="16.140625" style="647" bestFit="1" customWidth="1"/>
    <col min="2325" max="2325" width="18.28515625" style="647" bestFit="1" customWidth="1"/>
    <col min="2326" max="2326" width="18.5703125" style="647" bestFit="1" customWidth="1"/>
    <col min="2327" max="2327" width="14.28515625" style="647" bestFit="1" customWidth="1"/>
    <col min="2328" max="2328" width="16.85546875" style="647" bestFit="1" customWidth="1"/>
    <col min="2329" max="2329" width="17.140625" style="647" customWidth="1"/>
    <col min="2330" max="2330" width="18.28515625" style="647" bestFit="1" customWidth="1"/>
    <col min="2331" max="2331" width="16.28515625" style="647" bestFit="1" customWidth="1"/>
    <col min="2332" max="2332" width="19.140625" style="647" customWidth="1"/>
    <col min="2333" max="2333" width="22.28515625" style="647" bestFit="1" customWidth="1"/>
    <col min="2334" max="2334" width="18.5703125" style="647" bestFit="1" customWidth="1"/>
    <col min="2335" max="2335" width="15" style="647" customWidth="1"/>
    <col min="2336" max="2336" width="14.42578125" style="647" bestFit="1" customWidth="1"/>
    <col min="2337" max="2337" width="14.28515625" style="647" bestFit="1" customWidth="1"/>
    <col min="2338" max="2507" width="9.140625" style="647"/>
    <col min="2508" max="2508" width="11.85546875" style="647" bestFit="1" customWidth="1"/>
    <col min="2509" max="2509" width="15.42578125" style="647" customWidth="1"/>
    <col min="2510" max="2510" width="14.28515625" style="647" customWidth="1"/>
    <col min="2511" max="2511" width="10.5703125" style="647" customWidth="1"/>
    <col min="2512" max="2512" width="13.28515625" style="647" customWidth="1"/>
    <col min="2513" max="2513" width="11.5703125" style="647" customWidth="1"/>
    <col min="2514" max="2514" width="15.28515625" style="647" customWidth="1"/>
    <col min="2515" max="2515" width="15.42578125" style="647" customWidth="1"/>
    <col min="2516" max="2516" width="15.5703125" style="647" customWidth="1"/>
    <col min="2517" max="2517" width="12.5703125" style="647" bestFit="1" customWidth="1"/>
    <col min="2518" max="2518" width="14.28515625" style="647" customWidth="1"/>
    <col min="2519" max="2519" width="16.7109375" style="647" bestFit="1" customWidth="1"/>
    <col min="2520" max="2520" width="18" style="647" bestFit="1" customWidth="1"/>
    <col min="2521" max="2521" width="18.7109375" style="647" bestFit="1" customWidth="1"/>
    <col min="2522" max="2522" width="14.42578125" style="647" bestFit="1" customWidth="1"/>
    <col min="2523" max="2523" width="14.42578125" style="647" customWidth="1"/>
    <col min="2524" max="2524" width="21.5703125" style="647" bestFit="1" customWidth="1"/>
    <col min="2525" max="2526" width="14.28515625" style="647" bestFit="1" customWidth="1"/>
    <col min="2527" max="2527" width="15" style="647" customWidth="1"/>
    <col min="2528" max="2529" width="14.28515625" style="647" bestFit="1" customWidth="1"/>
    <col min="2530" max="2530" width="13.42578125" style="647" bestFit="1" customWidth="1"/>
    <col min="2531" max="2531" width="11.85546875" style="647" bestFit="1" customWidth="1"/>
    <col min="2532" max="2532" width="13.42578125" style="647" bestFit="1" customWidth="1"/>
    <col min="2533" max="2533" width="9.140625" style="647"/>
    <col min="2534" max="2534" width="12.5703125" style="647" bestFit="1" customWidth="1"/>
    <col min="2535" max="2575" width="9.140625" style="647"/>
    <col min="2576" max="2576" width="18.85546875" style="647" customWidth="1"/>
    <col min="2577" max="2577" width="16.85546875" style="647" bestFit="1" customWidth="1"/>
    <col min="2578" max="2578" width="14.28515625" style="647" bestFit="1" customWidth="1"/>
    <col min="2579" max="2579" width="15.140625" style="647" bestFit="1" customWidth="1"/>
    <col min="2580" max="2580" width="16.140625" style="647" bestFit="1" customWidth="1"/>
    <col min="2581" max="2581" width="18.28515625" style="647" bestFit="1" customWidth="1"/>
    <col min="2582" max="2582" width="18.5703125" style="647" bestFit="1" customWidth="1"/>
    <col min="2583" max="2583" width="14.28515625" style="647" bestFit="1" customWidth="1"/>
    <col min="2584" max="2584" width="16.85546875" style="647" bestFit="1" customWidth="1"/>
    <col min="2585" max="2585" width="17.140625" style="647" customWidth="1"/>
    <col min="2586" max="2586" width="18.28515625" style="647" bestFit="1" customWidth="1"/>
    <col min="2587" max="2587" width="16.28515625" style="647" bestFit="1" customWidth="1"/>
    <col min="2588" max="2588" width="19.140625" style="647" customWidth="1"/>
    <col min="2589" max="2589" width="22.28515625" style="647" bestFit="1" customWidth="1"/>
    <col min="2590" max="2590" width="18.5703125" style="647" bestFit="1" customWidth="1"/>
    <col min="2591" max="2591" width="15" style="647" customWidth="1"/>
    <col min="2592" max="2592" width="14.42578125" style="647" bestFit="1" customWidth="1"/>
    <col min="2593" max="2593" width="14.28515625" style="647" bestFit="1" customWidth="1"/>
    <col min="2594" max="2763" width="9.140625" style="647"/>
    <col min="2764" max="2764" width="11.85546875" style="647" bestFit="1" customWidth="1"/>
    <col min="2765" max="2765" width="15.42578125" style="647" customWidth="1"/>
    <col min="2766" max="2766" width="14.28515625" style="647" customWidth="1"/>
    <col min="2767" max="2767" width="10.5703125" style="647" customWidth="1"/>
    <col min="2768" max="2768" width="13.28515625" style="647" customWidth="1"/>
    <col min="2769" max="2769" width="11.5703125" style="647" customWidth="1"/>
    <col min="2770" max="2770" width="15.28515625" style="647" customWidth="1"/>
    <col min="2771" max="2771" width="15.42578125" style="647" customWidth="1"/>
    <col min="2772" max="2772" width="15.5703125" style="647" customWidth="1"/>
    <col min="2773" max="2773" width="12.5703125" style="647" bestFit="1" customWidth="1"/>
    <col min="2774" max="2774" width="14.28515625" style="647" customWidth="1"/>
    <col min="2775" max="2775" width="16.7109375" style="647" bestFit="1" customWidth="1"/>
    <col min="2776" max="2776" width="18" style="647" bestFit="1" customWidth="1"/>
    <col min="2777" max="2777" width="18.7109375" style="647" bestFit="1" customWidth="1"/>
    <col min="2778" max="2778" width="14.42578125" style="647" bestFit="1" customWidth="1"/>
    <col min="2779" max="2779" width="14.42578125" style="647" customWidth="1"/>
    <col min="2780" max="2780" width="21.5703125" style="647" bestFit="1" customWidth="1"/>
    <col min="2781" max="2782" width="14.28515625" style="647" bestFit="1" customWidth="1"/>
    <col min="2783" max="2783" width="15" style="647" customWidth="1"/>
    <col min="2784" max="2785" width="14.28515625" style="647" bestFit="1" customWidth="1"/>
    <col min="2786" max="2786" width="13.42578125" style="647" bestFit="1" customWidth="1"/>
    <col min="2787" max="2787" width="11.85546875" style="647" bestFit="1" customWidth="1"/>
    <col min="2788" max="2788" width="13.42578125" style="647" bestFit="1" customWidth="1"/>
    <col min="2789" max="2789" width="9.140625" style="647"/>
    <col min="2790" max="2790" width="12.5703125" style="647" bestFit="1" customWidth="1"/>
    <col min="2791" max="2831" width="9.140625" style="647"/>
    <col min="2832" max="2832" width="18.85546875" style="647" customWidth="1"/>
    <col min="2833" max="2833" width="16.85546875" style="647" bestFit="1" customWidth="1"/>
    <col min="2834" max="2834" width="14.28515625" style="647" bestFit="1" customWidth="1"/>
    <col min="2835" max="2835" width="15.140625" style="647" bestFit="1" customWidth="1"/>
    <col min="2836" max="2836" width="16.140625" style="647" bestFit="1" customWidth="1"/>
    <col min="2837" max="2837" width="18.28515625" style="647" bestFit="1" customWidth="1"/>
    <col min="2838" max="2838" width="18.5703125" style="647" bestFit="1" customWidth="1"/>
    <col min="2839" max="2839" width="14.28515625" style="647" bestFit="1" customWidth="1"/>
    <col min="2840" max="2840" width="16.85546875" style="647" bestFit="1" customWidth="1"/>
    <col min="2841" max="2841" width="17.140625" style="647" customWidth="1"/>
    <col min="2842" max="2842" width="18.28515625" style="647" bestFit="1" customWidth="1"/>
    <col min="2843" max="2843" width="16.28515625" style="647" bestFit="1" customWidth="1"/>
    <col min="2844" max="2844" width="19.140625" style="647" customWidth="1"/>
    <col min="2845" max="2845" width="22.28515625" style="647" bestFit="1" customWidth="1"/>
    <col min="2846" max="2846" width="18.5703125" style="647" bestFit="1" customWidth="1"/>
    <col min="2847" max="2847" width="15" style="647" customWidth="1"/>
    <col min="2848" max="2848" width="14.42578125" style="647" bestFit="1" customWidth="1"/>
    <col min="2849" max="2849" width="14.28515625" style="647" bestFit="1" customWidth="1"/>
    <col min="2850" max="3019" width="9.140625" style="647"/>
    <col min="3020" max="3020" width="11.85546875" style="647" bestFit="1" customWidth="1"/>
    <col min="3021" max="3021" width="15.42578125" style="647" customWidth="1"/>
    <col min="3022" max="3022" width="14.28515625" style="647" customWidth="1"/>
    <col min="3023" max="3023" width="10.5703125" style="647" customWidth="1"/>
    <col min="3024" max="3024" width="13.28515625" style="647" customWidth="1"/>
    <col min="3025" max="3025" width="11.5703125" style="647" customWidth="1"/>
    <col min="3026" max="3026" width="15.28515625" style="647" customWidth="1"/>
    <col min="3027" max="3027" width="15.42578125" style="647" customWidth="1"/>
    <col min="3028" max="3028" width="15.5703125" style="647" customWidth="1"/>
    <col min="3029" max="3029" width="12.5703125" style="647" bestFit="1" customWidth="1"/>
    <col min="3030" max="3030" width="14.28515625" style="647" customWidth="1"/>
    <col min="3031" max="3031" width="16.7109375" style="647" bestFit="1" customWidth="1"/>
    <col min="3032" max="3032" width="18" style="647" bestFit="1" customWidth="1"/>
    <col min="3033" max="3033" width="18.7109375" style="647" bestFit="1" customWidth="1"/>
    <col min="3034" max="3034" width="14.42578125" style="647" bestFit="1" customWidth="1"/>
    <col min="3035" max="3035" width="14.42578125" style="647" customWidth="1"/>
    <col min="3036" max="3036" width="21.5703125" style="647" bestFit="1" customWidth="1"/>
    <col min="3037" max="3038" width="14.28515625" style="647" bestFit="1" customWidth="1"/>
    <col min="3039" max="3039" width="15" style="647" customWidth="1"/>
    <col min="3040" max="3041" width="14.28515625" style="647" bestFit="1" customWidth="1"/>
    <col min="3042" max="3042" width="13.42578125" style="647" bestFit="1" customWidth="1"/>
    <col min="3043" max="3043" width="11.85546875" style="647" bestFit="1" customWidth="1"/>
    <col min="3044" max="3044" width="13.42578125" style="647" bestFit="1" customWidth="1"/>
    <col min="3045" max="3045" width="9.140625" style="647"/>
    <col min="3046" max="3046" width="12.5703125" style="647" bestFit="1" customWidth="1"/>
    <col min="3047" max="3087" width="9.140625" style="647"/>
    <col min="3088" max="3088" width="18.85546875" style="647" customWidth="1"/>
    <col min="3089" max="3089" width="16.85546875" style="647" bestFit="1" customWidth="1"/>
    <col min="3090" max="3090" width="14.28515625" style="647" bestFit="1" customWidth="1"/>
    <col min="3091" max="3091" width="15.140625" style="647" bestFit="1" customWidth="1"/>
    <col min="3092" max="3092" width="16.140625" style="647" bestFit="1" customWidth="1"/>
    <col min="3093" max="3093" width="18.28515625" style="647" bestFit="1" customWidth="1"/>
    <col min="3094" max="3094" width="18.5703125" style="647" bestFit="1" customWidth="1"/>
    <col min="3095" max="3095" width="14.28515625" style="647" bestFit="1" customWidth="1"/>
    <col min="3096" max="3096" width="16.85546875" style="647" bestFit="1" customWidth="1"/>
    <col min="3097" max="3097" width="17.140625" style="647" customWidth="1"/>
    <col min="3098" max="3098" width="18.28515625" style="647" bestFit="1" customWidth="1"/>
    <col min="3099" max="3099" width="16.28515625" style="647" bestFit="1" customWidth="1"/>
    <col min="3100" max="3100" width="19.140625" style="647" customWidth="1"/>
    <col min="3101" max="3101" width="22.28515625" style="647" bestFit="1" customWidth="1"/>
    <col min="3102" max="3102" width="18.5703125" style="647" bestFit="1" customWidth="1"/>
    <col min="3103" max="3103" width="15" style="647" customWidth="1"/>
    <col min="3104" max="3104" width="14.42578125" style="647" bestFit="1" customWidth="1"/>
    <col min="3105" max="3105" width="14.28515625" style="647" bestFit="1" customWidth="1"/>
    <col min="3106" max="3275" width="9.140625" style="647"/>
    <col min="3276" max="3276" width="11.85546875" style="647" bestFit="1" customWidth="1"/>
    <col min="3277" max="3277" width="15.42578125" style="647" customWidth="1"/>
    <col min="3278" max="3278" width="14.28515625" style="647" customWidth="1"/>
    <col min="3279" max="3279" width="10.5703125" style="647" customWidth="1"/>
    <col min="3280" max="3280" width="13.28515625" style="647" customWidth="1"/>
    <col min="3281" max="3281" width="11.5703125" style="647" customWidth="1"/>
    <col min="3282" max="3282" width="15.28515625" style="647" customWidth="1"/>
    <col min="3283" max="3283" width="15.42578125" style="647" customWidth="1"/>
    <col min="3284" max="3284" width="15.5703125" style="647" customWidth="1"/>
    <col min="3285" max="3285" width="12.5703125" style="647" bestFit="1" customWidth="1"/>
    <col min="3286" max="3286" width="14.28515625" style="647" customWidth="1"/>
    <col min="3287" max="3287" width="16.7109375" style="647" bestFit="1" customWidth="1"/>
    <col min="3288" max="3288" width="18" style="647" bestFit="1" customWidth="1"/>
    <col min="3289" max="3289" width="18.7109375" style="647" bestFit="1" customWidth="1"/>
    <col min="3290" max="3290" width="14.42578125" style="647" bestFit="1" customWidth="1"/>
    <col min="3291" max="3291" width="14.42578125" style="647" customWidth="1"/>
    <col min="3292" max="3292" width="21.5703125" style="647" bestFit="1" customWidth="1"/>
    <col min="3293" max="3294" width="14.28515625" style="647" bestFit="1" customWidth="1"/>
    <col min="3295" max="3295" width="15" style="647" customWidth="1"/>
    <col min="3296" max="3297" width="14.28515625" style="647" bestFit="1" customWidth="1"/>
    <col min="3298" max="3298" width="13.42578125" style="647" bestFit="1" customWidth="1"/>
    <col min="3299" max="3299" width="11.85546875" style="647" bestFit="1" customWidth="1"/>
    <col min="3300" max="3300" width="13.42578125" style="647" bestFit="1" customWidth="1"/>
    <col min="3301" max="3301" width="9.140625" style="647"/>
    <col min="3302" max="3302" width="12.5703125" style="647" bestFit="1" customWidth="1"/>
    <col min="3303" max="3343" width="9.140625" style="647"/>
    <col min="3344" max="3344" width="18.85546875" style="647" customWidth="1"/>
    <col min="3345" max="3345" width="16.85546875" style="647" bestFit="1" customWidth="1"/>
    <col min="3346" max="3346" width="14.28515625" style="647" bestFit="1" customWidth="1"/>
    <col min="3347" max="3347" width="15.140625" style="647" bestFit="1" customWidth="1"/>
    <col min="3348" max="3348" width="16.140625" style="647" bestFit="1" customWidth="1"/>
    <col min="3349" max="3349" width="18.28515625" style="647" bestFit="1" customWidth="1"/>
    <col min="3350" max="3350" width="18.5703125" style="647" bestFit="1" customWidth="1"/>
    <col min="3351" max="3351" width="14.28515625" style="647" bestFit="1" customWidth="1"/>
    <col min="3352" max="3352" width="16.85546875" style="647" bestFit="1" customWidth="1"/>
    <col min="3353" max="3353" width="17.140625" style="647" customWidth="1"/>
    <col min="3354" max="3354" width="18.28515625" style="647" bestFit="1" customWidth="1"/>
    <col min="3355" max="3355" width="16.28515625" style="647" bestFit="1" customWidth="1"/>
    <col min="3356" max="3356" width="19.140625" style="647" customWidth="1"/>
    <col min="3357" max="3357" width="22.28515625" style="647" bestFit="1" customWidth="1"/>
    <col min="3358" max="3358" width="18.5703125" style="647" bestFit="1" customWidth="1"/>
    <col min="3359" max="3359" width="15" style="647" customWidth="1"/>
    <col min="3360" max="3360" width="14.42578125" style="647" bestFit="1" customWidth="1"/>
    <col min="3361" max="3361" width="14.28515625" style="647" bestFit="1" customWidth="1"/>
    <col min="3362" max="3531" width="9.140625" style="647"/>
    <col min="3532" max="3532" width="11.85546875" style="647" bestFit="1" customWidth="1"/>
    <col min="3533" max="3533" width="15.42578125" style="647" customWidth="1"/>
    <col min="3534" max="3534" width="14.28515625" style="647" customWidth="1"/>
    <col min="3535" max="3535" width="10.5703125" style="647" customWidth="1"/>
    <col min="3536" max="3536" width="13.28515625" style="647" customWidth="1"/>
    <col min="3537" max="3537" width="11.5703125" style="647" customWidth="1"/>
    <col min="3538" max="3538" width="15.28515625" style="647" customWidth="1"/>
    <col min="3539" max="3539" width="15.42578125" style="647" customWidth="1"/>
    <col min="3540" max="3540" width="15.5703125" style="647" customWidth="1"/>
    <col min="3541" max="3541" width="12.5703125" style="647" bestFit="1" customWidth="1"/>
    <col min="3542" max="3542" width="14.28515625" style="647" customWidth="1"/>
    <col min="3543" max="3543" width="16.7109375" style="647" bestFit="1" customWidth="1"/>
    <col min="3544" max="3544" width="18" style="647" bestFit="1" customWidth="1"/>
    <col min="3545" max="3545" width="18.7109375" style="647" bestFit="1" customWidth="1"/>
    <col min="3546" max="3546" width="14.42578125" style="647" bestFit="1" customWidth="1"/>
    <col min="3547" max="3547" width="14.42578125" style="647" customWidth="1"/>
    <col min="3548" max="3548" width="21.5703125" style="647" bestFit="1" customWidth="1"/>
    <col min="3549" max="3550" width="14.28515625" style="647" bestFit="1" customWidth="1"/>
    <col min="3551" max="3551" width="15" style="647" customWidth="1"/>
    <col min="3552" max="3553" width="14.28515625" style="647" bestFit="1" customWidth="1"/>
    <col min="3554" max="3554" width="13.42578125" style="647" bestFit="1" customWidth="1"/>
    <col min="3555" max="3555" width="11.85546875" style="647" bestFit="1" customWidth="1"/>
    <col min="3556" max="3556" width="13.42578125" style="647" bestFit="1" customWidth="1"/>
    <col min="3557" max="3557" width="9.140625" style="647"/>
    <col min="3558" max="3558" width="12.5703125" style="647" bestFit="1" customWidth="1"/>
    <col min="3559" max="3599" width="9.140625" style="647"/>
    <col min="3600" max="3600" width="18.85546875" style="647" customWidth="1"/>
    <col min="3601" max="3601" width="16.85546875" style="647" bestFit="1" customWidth="1"/>
    <col min="3602" max="3602" width="14.28515625" style="647" bestFit="1" customWidth="1"/>
    <col min="3603" max="3603" width="15.140625" style="647" bestFit="1" customWidth="1"/>
    <col min="3604" max="3604" width="16.140625" style="647" bestFit="1" customWidth="1"/>
    <col min="3605" max="3605" width="18.28515625" style="647" bestFit="1" customWidth="1"/>
    <col min="3606" max="3606" width="18.5703125" style="647" bestFit="1" customWidth="1"/>
    <col min="3607" max="3607" width="14.28515625" style="647" bestFit="1" customWidth="1"/>
    <col min="3608" max="3608" width="16.85546875" style="647" bestFit="1" customWidth="1"/>
    <col min="3609" max="3609" width="17.140625" style="647" customWidth="1"/>
    <col min="3610" max="3610" width="18.28515625" style="647" bestFit="1" customWidth="1"/>
    <col min="3611" max="3611" width="16.28515625" style="647" bestFit="1" customWidth="1"/>
    <col min="3612" max="3612" width="19.140625" style="647" customWidth="1"/>
    <col min="3613" max="3613" width="22.28515625" style="647" bestFit="1" customWidth="1"/>
    <col min="3614" max="3614" width="18.5703125" style="647" bestFit="1" customWidth="1"/>
    <col min="3615" max="3615" width="15" style="647" customWidth="1"/>
    <col min="3616" max="3616" width="14.42578125" style="647" bestFit="1" customWidth="1"/>
    <col min="3617" max="3617" width="14.28515625" style="647" bestFit="1" customWidth="1"/>
    <col min="3618" max="3787" width="9.140625" style="647"/>
    <col min="3788" max="3788" width="11.85546875" style="647" bestFit="1" customWidth="1"/>
    <col min="3789" max="3789" width="15.42578125" style="647" customWidth="1"/>
    <col min="3790" max="3790" width="14.28515625" style="647" customWidth="1"/>
    <col min="3791" max="3791" width="10.5703125" style="647" customWidth="1"/>
    <col min="3792" max="3792" width="13.28515625" style="647" customWidth="1"/>
    <col min="3793" max="3793" width="11.5703125" style="647" customWidth="1"/>
    <col min="3794" max="3794" width="15.28515625" style="647" customWidth="1"/>
    <col min="3795" max="3795" width="15.42578125" style="647" customWidth="1"/>
    <col min="3796" max="3796" width="15.5703125" style="647" customWidth="1"/>
    <col min="3797" max="3797" width="12.5703125" style="647" bestFit="1" customWidth="1"/>
    <col min="3798" max="3798" width="14.28515625" style="647" customWidth="1"/>
    <col min="3799" max="3799" width="16.7109375" style="647" bestFit="1" customWidth="1"/>
    <col min="3800" max="3800" width="18" style="647" bestFit="1" customWidth="1"/>
    <col min="3801" max="3801" width="18.7109375" style="647" bestFit="1" customWidth="1"/>
    <col min="3802" max="3802" width="14.42578125" style="647" bestFit="1" customWidth="1"/>
    <col min="3803" max="3803" width="14.42578125" style="647" customWidth="1"/>
    <col min="3804" max="3804" width="21.5703125" style="647" bestFit="1" customWidth="1"/>
    <col min="3805" max="3806" width="14.28515625" style="647" bestFit="1" customWidth="1"/>
    <col min="3807" max="3807" width="15" style="647" customWidth="1"/>
    <col min="3808" max="3809" width="14.28515625" style="647" bestFit="1" customWidth="1"/>
    <col min="3810" max="3810" width="13.42578125" style="647" bestFit="1" customWidth="1"/>
    <col min="3811" max="3811" width="11.85546875" style="647" bestFit="1" customWidth="1"/>
    <col min="3812" max="3812" width="13.42578125" style="647" bestFit="1" customWidth="1"/>
    <col min="3813" max="3813" width="9.140625" style="647"/>
    <col min="3814" max="3814" width="12.5703125" style="647" bestFit="1" customWidth="1"/>
    <col min="3815" max="3855" width="9.140625" style="647"/>
    <col min="3856" max="3856" width="18.85546875" style="647" customWidth="1"/>
    <col min="3857" max="3857" width="16.85546875" style="647" bestFit="1" customWidth="1"/>
    <col min="3858" max="3858" width="14.28515625" style="647" bestFit="1" customWidth="1"/>
    <col min="3859" max="3859" width="15.140625" style="647" bestFit="1" customWidth="1"/>
    <col min="3860" max="3860" width="16.140625" style="647" bestFit="1" customWidth="1"/>
    <col min="3861" max="3861" width="18.28515625" style="647" bestFit="1" customWidth="1"/>
    <col min="3862" max="3862" width="18.5703125" style="647" bestFit="1" customWidth="1"/>
    <col min="3863" max="3863" width="14.28515625" style="647" bestFit="1" customWidth="1"/>
    <col min="3864" max="3864" width="16.85546875" style="647" bestFit="1" customWidth="1"/>
    <col min="3865" max="3865" width="17.140625" style="647" customWidth="1"/>
    <col min="3866" max="3866" width="18.28515625" style="647" bestFit="1" customWidth="1"/>
    <col min="3867" max="3867" width="16.28515625" style="647" bestFit="1" customWidth="1"/>
    <col min="3868" max="3868" width="19.140625" style="647" customWidth="1"/>
    <col min="3869" max="3869" width="22.28515625" style="647" bestFit="1" customWidth="1"/>
    <col min="3870" max="3870" width="18.5703125" style="647" bestFit="1" customWidth="1"/>
    <col min="3871" max="3871" width="15" style="647" customWidth="1"/>
    <col min="3872" max="3872" width="14.42578125" style="647" bestFit="1" customWidth="1"/>
    <col min="3873" max="3873" width="14.28515625" style="647" bestFit="1" customWidth="1"/>
    <col min="3874" max="4043" width="9.140625" style="647"/>
    <col min="4044" max="4044" width="11.85546875" style="647" bestFit="1" customWidth="1"/>
    <col min="4045" max="4045" width="15.42578125" style="647" customWidth="1"/>
    <col min="4046" max="4046" width="14.28515625" style="647" customWidth="1"/>
    <col min="4047" max="4047" width="10.5703125" style="647" customWidth="1"/>
    <col min="4048" max="4048" width="13.28515625" style="647" customWidth="1"/>
    <col min="4049" max="4049" width="11.5703125" style="647" customWidth="1"/>
    <col min="4050" max="4050" width="15.28515625" style="647" customWidth="1"/>
    <col min="4051" max="4051" width="15.42578125" style="647" customWidth="1"/>
    <col min="4052" max="4052" width="15.5703125" style="647" customWidth="1"/>
    <col min="4053" max="4053" width="12.5703125" style="647" bestFit="1" customWidth="1"/>
    <col min="4054" max="4054" width="14.28515625" style="647" customWidth="1"/>
    <col min="4055" max="4055" width="16.7109375" style="647" bestFit="1" customWidth="1"/>
    <col min="4056" max="4056" width="18" style="647" bestFit="1" customWidth="1"/>
    <col min="4057" max="4057" width="18.7109375" style="647" bestFit="1" customWidth="1"/>
    <col min="4058" max="4058" width="14.42578125" style="647" bestFit="1" customWidth="1"/>
    <col min="4059" max="4059" width="14.42578125" style="647" customWidth="1"/>
    <col min="4060" max="4060" width="21.5703125" style="647" bestFit="1" customWidth="1"/>
    <col min="4061" max="4062" width="14.28515625" style="647" bestFit="1" customWidth="1"/>
    <col min="4063" max="4063" width="15" style="647" customWidth="1"/>
    <col min="4064" max="4065" width="14.28515625" style="647" bestFit="1" customWidth="1"/>
    <col min="4066" max="4066" width="13.42578125" style="647" bestFit="1" customWidth="1"/>
    <col min="4067" max="4067" width="11.85546875" style="647" bestFit="1" customWidth="1"/>
    <col min="4068" max="4068" width="13.42578125" style="647" bestFit="1" customWidth="1"/>
    <col min="4069" max="4069" width="9.140625" style="647"/>
    <col min="4070" max="4070" width="12.5703125" style="647" bestFit="1" customWidth="1"/>
    <col min="4071" max="4111" width="9.140625" style="647"/>
    <col min="4112" max="4112" width="18.85546875" style="647" customWidth="1"/>
    <col min="4113" max="4113" width="16.85546875" style="647" bestFit="1" customWidth="1"/>
    <col min="4114" max="4114" width="14.28515625" style="647" bestFit="1" customWidth="1"/>
    <col min="4115" max="4115" width="15.140625" style="647" bestFit="1" customWidth="1"/>
    <col min="4116" max="4116" width="16.140625" style="647" bestFit="1" customWidth="1"/>
    <col min="4117" max="4117" width="18.28515625" style="647" bestFit="1" customWidth="1"/>
    <col min="4118" max="4118" width="18.5703125" style="647" bestFit="1" customWidth="1"/>
    <col min="4119" max="4119" width="14.28515625" style="647" bestFit="1" customWidth="1"/>
    <col min="4120" max="4120" width="16.85546875" style="647" bestFit="1" customWidth="1"/>
    <col min="4121" max="4121" width="17.140625" style="647" customWidth="1"/>
    <col min="4122" max="4122" width="18.28515625" style="647" bestFit="1" customWidth="1"/>
    <col min="4123" max="4123" width="16.28515625" style="647" bestFit="1" customWidth="1"/>
    <col min="4124" max="4124" width="19.140625" style="647" customWidth="1"/>
    <col min="4125" max="4125" width="22.28515625" style="647" bestFit="1" customWidth="1"/>
    <col min="4126" max="4126" width="18.5703125" style="647" bestFit="1" customWidth="1"/>
    <col min="4127" max="4127" width="15" style="647" customWidth="1"/>
    <col min="4128" max="4128" width="14.42578125" style="647" bestFit="1" customWidth="1"/>
    <col min="4129" max="4129" width="14.28515625" style="647" bestFit="1" customWidth="1"/>
    <col min="4130" max="4299" width="9.140625" style="647"/>
    <col min="4300" max="4300" width="11.85546875" style="647" bestFit="1" customWidth="1"/>
    <col min="4301" max="4301" width="15.42578125" style="647" customWidth="1"/>
    <col min="4302" max="4302" width="14.28515625" style="647" customWidth="1"/>
    <col min="4303" max="4303" width="10.5703125" style="647" customWidth="1"/>
    <col min="4304" max="4304" width="13.28515625" style="647" customWidth="1"/>
    <col min="4305" max="4305" width="11.5703125" style="647" customWidth="1"/>
    <col min="4306" max="4306" width="15.28515625" style="647" customWidth="1"/>
    <col min="4307" max="4307" width="15.42578125" style="647" customWidth="1"/>
    <col min="4308" max="4308" width="15.5703125" style="647" customWidth="1"/>
    <col min="4309" max="4309" width="12.5703125" style="647" bestFit="1" customWidth="1"/>
    <col min="4310" max="4310" width="14.28515625" style="647" customWidth="1"/>
    <col min="4311" max="4311" width="16.7109375" style="647" bestFit="1" customWidth="1"/>
    <col min="4312" max="4312" width="18" style="647" bestFit="1" customWidth="1"/>
    <col min="4313" max="4313" width="18.7109375" style="647" bestFit="1" customWidth="1"/>
    <col min="4314" max="4314" width="14.42578125" style="647" bestFit="1" customWidth="1"/>
    <col min="4315" max="4315" width="14.42578125" style="647" customWidth="1"/>
    <col min="4316" max="4316" width="21.5703125" style="647" bestFit="1" customWidth="1"/>
    <col min="4317" max="4318" width="14.28515625" style="647" bestFit="1" customWidth="1"/>
    <col min="4319" max="4319" width="15" style="647" customWidth="1"/>
    <col min="4320" max="4321" width="14.28515625" style="647" bestFit="1" customWidth="1"/>
    <col min="4322" max="4322" width="13.42578125" style="647" bestFit="1" customWidth="1"/>
    <col min="4323" max="4323" width="11.85546875" style="647" bestFit="1" customWidth="1"/>
    <col min="4324" max="4324" width="13.42578125" style="647" bestFit="1" customWidth="1"/>
    <col min="4325" max="4325" width="9.140625" style="647"/>
    <col min="4326" max="4326" width="12.5703125" style="647" bestFit="1" customWidth="1"/>
    <col min="4327" max="4367" width="9.140625" style="647"/>
    <col min="4368" max="4368" width="18.85546875" style="647" customWidth="1"/>
    <col min="4369" max="4369" width="16.85546875" style="647" bestFit="1" customWidth="1"/>
    <col min="4370" max="4370" width="14.28515625" style="647" bestFit="1" customWidth="1"/>
    <col min="4371" max="4371" width="15.140625" style="647" bestFit="1" customWidth="1"/>
    <col min="4372" max="4372" width="16.140625" style="647" bestFit="1" customWidth="1"/>
    <col min="4373" max="4373" width="18.28515625" style="647" bestFit="1" customWidth="1"/>
    <col min="4374" max="4374" width="18.5703125" style="647" bestFit="1" customWidth="1"/>
    <col min="4375" max="4375" width="14.28515625" style="647" bestFit="1" customWidth="1"/>
    <col min="4376" max="4376" width="16.85546875" style="647" bestFit="1" customWidth="1"/>
    <col min="4377" max="4377" width="17.140625" style="647" customWidth="1"/>
    <col min="4378" max="4378" width="18.28515625" style="647" bestFit="1" customWidth="1"/>
    <col min="4379" max="4379" width="16.28515625" style="647" bestFit="1" customWidth="1"/>
    <col min="4380" max="4380" width="19.140625" style="647" customWidth="1"/>
    <col min="4381" max="4381" width="22.28515625" style="647" bestFit="1" customWidth="1"/>
    <col min="4382" max="4382" width="18.5703125" style="647" bestFit="1" customWidth="1"/>
    <col min="4383" max="4383" width="15" style="647" customWidth="1"/>
    <col min="4384" max="4384" width="14.42578125" style="647" bestFit="1" customWidth="1"/>
    <col min="4385" max="4385" width="14.28515625" style="647" bestFit="1" customWidth="1"/>
    <col min="4386" max="4555" width="9.140625" style="647"/>
    <col min="4556" max="4556" width="11.85546875" style="647" bestFit="1" customWidth="1"/>
    <col min="4557" max="4557" width="15.42578125" style="647" customWidth="1"/>
    <col min="4558" max="4558" width="14.28515625" style="647" customWidth="1"/>
    <col min="4559" max="4559" width="10.5703125" style="647" customWidth="1"/>
    <col min="4560" max="4560" width="13.28515625" style="647" customWidth="1"/>
    <col min="4561" max="4561" width="11.5703125" style="647" customWidth="1"/>
    <col min="4562" max="4562" width="15.28515625" style="647" customWidth="1"/>
    <col min="4563" max="4563" width="15.42578125" style="647" customWidth="1"/>
    <col min="4564" max="4564" width="15.5703125" style="647" customWidth="1"/>
    <col min="4565" max="4565" width="12.5703125" style="647" bestFit="1" customWidth="1"/>
    <col min="4566" max="4566" width="14.28515625" style="647" customWidth="1"/>
    <col min="4567" max="4567" width="16.7109375" style="647" bestFit="1" customWidth="1"/>
    <col min="4568" max="4568" width="18" style="647" bestFit="1" customWidth="1"/>
    <col min="4569" max="4569" width="18.7109375" style="647" bestFit="1" customWidth="1"/>
    <col min="4570" max="4570" width="14.42578125" style="647" bestFit="1" customWidth="1"/>
    <col min="4571" max="4571" width="14.42578125" style="647" customWidth="1"/>
    <col min="4572" max="4572" width="21.5703125" style="647" bestFit="1" customWidth="1"/>
    <col min="4573" max="4574" width="14.28515625" style="647" bestFit="1" customWidth="1"/>
    <col min="4575" max="4575" width="15" style="647" customWidth="1"/>
    <col min="4576" max="4577" width="14.28515625" style="647" bestFit="1" customWidth="1"/>
    <col min="4578" max="4578" width="13.42578125" style="647" bestFit="1" customWidth="1"/>
    <col min="4579" max="4579" width="11.85546875" style="647" bestFit="1" customWidth="1"/>
    <col min="4580" max="4580" width="13.42578125" style="647" bestFit="1" customWidth="1"/>
    <col min="4581" max="4581" width="9.140625" style="647"/>
    <col min="4582" max="4582" width="12.5703125" style="647" bestFit="1" customWidth="1"/>
    <col min="4583" max="4623" width="9.140625" style="647"/>
    <col min="4624" max="4624" width="18.85546875" style="647" customWidth="1"/>
    <col min="4625" max="4625" width="16.85546875" style="647" bestFit="1" customWidth="1"/>
    <col min="4626" max="4626" width="14.28515625" style="647" bestFit="1" customWidth="1"/>
    <col min="4627" max="4627" width="15.140625" style="647" bestFit="1" customWidth="1"/>
    <col min="4628" max="4628" width="16.140625" style="647" bestFit="1" customWidth="1"/>
    <col min="4629" max="4629" width="18.28515625" style="647" bestFit="1" customWidth="1"/>
    <col min="4630" max="4630" width="18.5703125" style="647" bestFit="1" customWidth="1"/>
    <col min="4631" max="4631" width="14.28515625" style="647" bestFit="1" customWidth="1"/>
    <col min="4632" max="4632" width="16.85546875" style="647" bestFit="1" customWidth="1"/>
    <col min="4633" max="4633" width="17.140625" style="647" customWidth="1"/>
    <col min="4634" max="4634" width="18.28515625" style="647" bestFit="1" customWidth="1"/>
    <col min="4635" max="4635" width="16.28515625" style="647" bestFit="1" customWidth="1"/>
    <col min="4636" max="4636" width="19.140625" style="647" customWidth="1"/>
    <col min="4637" max="4637" width="22.28515625" style="647" bestFit="1" customWidth="1"/>
    <col min="4638" max="4638" width="18.5703125" style="647" bestFit="1" customWidth="1"/>
    <col min="4639" max="4639" width="15" style="647" customWidth="1"/>
    <col min="4640" max="4640" width="14.42578125" style="647" bestFit="1" customWidth="1"/>
    <col min="4641" max="4641" width="14.28515625" style="647" bestFit="1" customWidth="1"/>
    <col min="4642" max="4811" width="9.140625" style="647"/>
    <col min="4812" max="4812" width="11.85546875" style="647" bestFit="1" customWidth="1"/>
    <col min="4813" max="4813" width="15.42578125" style="647" customWidth="1"/>
    <col min="4814" max="4814" width="14.28515625" style="647" customWidth="1"/>
    <col min="4815" max="4815" width="10.5703125" style="647" customWidth="1"/>
    <col min="4816" max="4816" width="13.28515625" style="647" customWidth="1"/>
    <col min="4817" max="4817" width="11.5703125" style="647" customWidth="1"/>
    <col min="4818" max="4818" width="15.28515625" style="647" customWidth="1"/>
    <col min="4819" max="4819" width="15.42578125" style="647" customWidth="1"/>
    <col min="4820" max="4820" width="15.5703125" style="647" customWidth="1"/>
    <col min="4821" max="4821" width="12.5703125" style="647" bestFit="1" customWidth="1"/>
    <col min="4822" max="4822" width="14.28515625" style="647" customWidth="1"/>
    <col min="4823" max="4823" width="16.7109375" style="647" bestFit="1" customWidth="1"/>
    <col min="4824" max="4824" width="18" style="647" bestFit="1" customWidth="1"/>
    <col min="4825" max="4825" width="18.7109375" style="647" bestFit="1" customWidth="1"/>
    <col min="4826" max="4826" width="14.42578125" style="647" bestFit="1" customWidth="1"/>
    <col min="4827" max="4827" width="14.42578125" style="647" customWidth="1"/>
    <col min="4828" max="4828" width="21.5703125" style="647" bestFit="1" customWidth="1"/>
    <col min="4829" max="4830" width="14.28515625" style="647" bestFit="1" customWidth="1"/>
    <col min="4831" max="4831" width="15" style="647" customWidth="1"/>
    <col min="4832" max="4833" width="14.28515625" style="647" bestFit="1" customWidth="1"/>
    <col min="4834" max="4834" width="13.42578125" style="647" bestFit="1" customWidth="1"/>
    <col min="4835" max="4835" width="11.85546875" style="647" bestFit="1" customWidth="1"/>
    <col min="4836" max="4836" width="13.42578125" style="647" bestFit="1" customWidth="1"/>
    <col min="4837" max="4837" width="9.140625" style="647"/>
    <col min="4838" max="4838" width="12.5703125" style="647" bestFit="1" customWidth="1"/>
    <col min="4839" max="4879" width="9.140625" style="647"/>
    <col min="4880" max="4880" width="18.85546875" style="647" customWidth="1"/>
    <col min="4881" max="4881" width="16.85546875" style="647" bestFit="1" customWidth="1"/>
    <col min="4882" max="4882" width="14.28515625" style="647" bestFit="1" customWidth="1"/>
    <col min="4883" max="4883" width="15.140625" style="647" bestFit="1" customWidth="1"/>
    <col min="4884" max="4884" width="16.140625" style="647" bestFit="1" customWidth="1"/>
    <col min="4885" max="4885" width="18.28515625" style="647" bestFit="1" customWidth="1"/>
    <col min="4886" max="4886" width="18.5703125" style="647" bestFit="1" customWidth="1"/>
    <col min="4887" max="4887" width="14.28515625" style="647" bestFit="1" customWidth="1"/>
    <col min="4888" max="4888" width="16.85546875" style="647" bestFit="1" customWidth="1"/>
    <col min="4889" max="4889" width="17.140625" style="647" customWidth="1"/>
    <col min="4890" max="4890" width="18.28515625" style="647" bestFit="1" customWidth="1"/>
    <col min="4891" max="4891" width="16.28515625" style="647" bestFit="1" customWidth="1"/>
    <col min="4892" max="4892" width="19.140625" style="647" customWidth="1"/>
    <col min="4893" max="4893" width="22.28515625" style="647" bestFit="1" customWidth="1"/>
    <col min="4894" max="4894" width="18.5703125" style="647" bestFit="1" customWidth="1"/>
    <col min="4895" max="4895" width="15" style="647" customWidth="1"/>
    <col min="4896" max="4896" width="14.42578125" style="647" bestFit="1" customWidth="1"/>
    <col min="4897" max="4897" width="14.28515625" style="647" bestFit="1" customWidth="1"/>
    <col min="4898" max="5067" width="9.140625" style="647"/>
    <col min="5068" max="5068" width="11.85546875" style="647" bestFit="1" customWidth="1"/>
    <col min="5069" max="5069" width="15.42578125" style="647" customWidth="1"/>
    <col min="5070" max="5070" width="14.28515625" style="647" customWidth="1"/>
    <col min="5071" max="5071" width="10.5703125" style="647" customWidth="1"/>
    <col min="5072" max="5072" width="13.28515625" style="647" customWidth="1"/>
    <col min="5073" max="5073" width="11.5703125" style="647" customWidth="1"/>
    <col min="5074" max="5074" width="15.28515625" style="647" customWidth="1"/>
    <col min="5075" max="5075" width="15.42578125" style="647" customWidth="1"/>
    <col min="5076" max="5076" width="15.5703125" style="647" customWidth="1"/>
    <col min="5077" max="5077" width="12.5703125" style="647" bestFit="1" customWidth="1"/>
    <col min="5078" max="5078" width="14.28515625" style="647" customWidth="1"/>
    <col min="5079" max="5079" width="16.7109375" style="647" bestFit="1" customWidth="1"/>
    <col min="5080" max="5080" width="18" style="647" bestFit="1" customWidth="1"/>
    <col min="5081" max="5081" width="18.7109375" style="647" bestFit="1" customWidth="1"/>
    <col min="5082" max="5082" width="14.42578125" style="647" bestFit="1" customWidth="1"/>
    <col min="5083" max="5083" width="14.42578125" style="647" customWidth="1"/>
    <col min="5084" max="5084" width="21.5703125" style="647" bestFit="1" customWidth="1"/>
    <col min="5085" max="5086" width="14.28515625" style="647" bestFit="1" customWidth="1"/>
    <col min="5087" max="5087" width="15" style="647" customWidth="1"/>
    <col min="5088" max="5089" width="14.28515625" style="647" bestFit="1" customWidth="1"/>
    <col min="5090" max="5090" width="13.42578125" style="647" bestFit="1" customWidth="1"/>
    <col min="5091" max="5091" width="11.85546875" style="647" bestFit="1" customWidth="1"/>
    <col min="5092" max="5092" width="13.42578125" style="647" bestFit="1" customWidth="1"/>
    <col min="5093" max="5093" width="9.140625" style="647"/>
    <col min="5094" max="5094" width="12.5703125" style="647" bestFit="1" customWidth="1"/>
    <col min="5095" max="5135" width="9.140625" style="647"/>
    <col min="5136" max="5136" width="18.85546875" style="647" customWidth="1"/>
    <col min="5137" max="5137" width="16.85546875" style="647" bestFit="1" customWidth="1"/>
    <col min="5138" max="5138" width="14.28515625" style="647" bestFit="1" customWidth="1"/>
    <col min="5139" max="5139" width="15.140625" style="647" bestFit="1" customWidth="1"/>
    <col min="5140" max="5140" width="16.140625" style="647" bestFit="1" customWidth="1"/>
    <col min="5141" max="5141" width="18.28515625" style="647" bestFit="1" customWidth="1"/>
    <col min="5142" max="5142" width="18.5703125" style="647" bestFit="1" customWidth="1"/>
    <col min="5143" max="5143" width="14.28515625" style="647" bestFit="1" customWidth="1"/>
    <col min="5144" max="5144" width="16.85546875" style="647" bestFit="1" customWidth="1"/>
    <col min="5145" max="5145" width="17.140625" style="647" customWidth="1"/>
    <col min="5146" max="5146" width="18.28515625" style="647" bestFit="1" customWidth="1"/>
    <col min="5147" max="5147" width="16.28515625" style="647" bestFit="1" customWidth="1"/>
    <col min="5148" max="5148" width="19.140625" style="647" customWidth="1"/>
    <col min="5149" max="5149" width="22.28515625" style="647" bestFit="1" customWidth="1"/>
    <col min="5150" max="5150" width="18.5703125" style="647" bestFit="1" customWidth="1"/>
    <col min="5151" max="5151" width="15" style="647" customWidth="1"/>
    <col min="5152" max="5152" width="14.42578125" style="647" bestFit="1" customWidth="1"/>
    <col min="5153" max="5153" width="14.28515625" style="647" bestFit="1" customWidth="1"/>
    <col min="5154" max="5323" width="9.140625" style="647"/>
    <col min="5324" max="5324" width="11.85546875" style="647" bestFit="1" customWidth="1"/>
    <col min="5325" max="5325" width="15.42578125" style="647" customWidth="1"/>
    <col min="5326" max="5326" width="14.28515625" style="647" customWidth="1"/>
    <col min="5327" max="5327" width="10.5703125" style="647" customWidth="1"/>
    <col min="5328" max="5328" width="13.28515625" style="647" customWidth="1"/>
    <col min="5329" max="5329" width="11.5703125" style="647" customWidth="1"/>
    <col min="5330" max="5330" width="15.28515625" style="647" customWidth="1"/>
    <col min="5331" max="5331" width="15.42578125" style="647" customWidth="1"/>
    <col min="5332" max="5332" width="15.5703125" style="647" customWidth="1"/>
    <col min="5333" max="5333" width="12.5703125" style="647" bestFit="1" customWidth="1"/>
    <col min="5334" max="5334" width="14.28515625" style="647" customWidth="1"/>
    <col min="5335" max="5335" width="16.7109375" style="647" bestFit="1" customWidth="1"/>
    <col min="5336" max="5336" width="18" style="647" bestFit="1" customWidth="1"/>
    <col min="5337" max="5337" width="18.7109375" style="647" bestFit="1" customWidth="1"/>
    <col min="5338" max="5338" width="14.42578125" style="647" bestFit="1" customWidth="1"/>
    <col min="5339" max="5339" width="14.42578125" style="647" customWidth="1"/>
    <col min="5340" max="5340" width="21.5703125" style="647" bestFit="1" customWidth="1"/>
    <col min="5341" max="5342" width="14.28515625" style="647" bestFit="1" customWidth="1"/>
    <col min="5343" max="5343" width="15" style="647" customWidth="1"/>
    <col min="5344" max="5345" width="14.28515625" style="647" bestFit="1" customWidth="1"/>
    <col min="5346" max="5346" width="13.42578125" style="647" bestFit="1" customWidth="1"/>
    <col min="5347" max="5347" width="11.85546875" style="647" bestFit="1" customWidth="1"/>
    <col min="5348" max="5348" width="13.42578125" style="647" bestFit="1" customWidth="1"/>
    <col min="5349" max="5349" width="9.140625" style="647"/>
    <col min="5350" max="5350" width="12.5703125" style="647" bestFit="1" customWidth="1"/>
    <col min="5351" max="5391" width="9.140625" style="647"/>
    <col min="5392" max="5392" width="18.85546875" style="647" customWidth="1"/>
    <col min="5393" max="5393" width="16.85546875" style="647" bestFit="1" customWidth="1"/>
    <col min="5394" max="5394" width="14.28515625" style="647" bestFit="1" customWidth="1"/>
    <col min="5395" max="5395" width="15.140625" style="647" bestFit="1" customWidth="1"/>
    <col min="5396" max="5396" width="16.140625" style="647" bestFit="1" customWidth="1"/>
    <col min="5397" max="5397" width="18.28515625" style="647" bestFit="1" customWidth="1"/>
    <col min="5398" max="5398" width="18.5703125" style="647" bestFit="1" customWidth="1"/>
    <col min="5399" max="5399" width="14.28515625" style="647" bestFit="1" customWidth="1"/>
    <col min="5400" max="5400" width="16.85546875" style="647" bestFit="1" customWidth="1"/>
    <col min="5401" max="5401" width="17.140625" style="647" customWidth="1"/>
    <col min="5402" max="5402" width="18.28515625" style="647" bestFit="1" customWidth="1"/>
    <col min="5403" max="5403" width="16.28515625" style="647" bestFit="1" customWidth="1"/>
    <col min="5404" max="5404" width="19.140625" style="647" customWidth="1"/>
    <col min="5405" max="5405" width="22.28515625" style="647" bestFit="1" customWidth="1"/>
    <col min="5406" max="5406" width="18.5703125" style="647" bestFit="1" customWidth="1"/>
    <col min="5407" max="5407" width="15" style="647" customWidth="1"/>
    <col min="5408" max="5408" width="14.42578125" style="647" bestFit="1" customWidth="1"/>
    <col min="5409" max="5409" width="14.28515625" style="647" bestFit="1" customWidth="1"/>
    <col min="5410" max="5579" width="9.140625" style="647"/>
    <col min="5580" max="5580" width="11.85546875" style="647" bestFit="1" customWidth="1"/>
    <col min="5581" max="5581" width="15.42578125" style="647" customWidth="1"/>
    <col min="5582" max="5582" width="14.28515625" style="647" customWidth="1"/>
    <col min="5583" max="5583" width="10.5703125" style="647" customWidth="1"/>
    <col min="5584" max="5584" width="13.28515625" style="647" customWidth="1"/>
    <col min="5585" max="5585" width="11.5703125" style="647" customWidth="1"/>
    <col min="5586" max="5586" width="15.28515625" style="647" customWidth="1"/>
    <col min="5587" max="5587" width="15.42578125" style="647" customWidth="1"/>
    <col min="5588" max="5588" width="15.5703125" style="647" customWidth="1"/>
    <col min="5589" max="5589" width="12.5703125" style="647" bestFit="1" customWidth="1"/>
    <col min="5590" max="5590" width="14.28515625" style="647" customWidth="1"/>
    <col min="5591" max="5591" width="16.7109375" style="647" bestFit="1" customWidth="1"/>
    <col min="5592" max="5592" width="18" style="647" bestFit="1" customWidth="1"/>
    <col min="5593" max="5593" width="18.7109375" style="647" bestFit="1" customWidth="1"/>
    <col min="5594" max="5594" width="14.42578125" style="647" bestFit="1" customWidth="1"/>
    <col min="5595" max="5595" width="14.42578125" style="647" customWidth="1"/>
    <col min="5596" max="5596" width="21.5703125" style="647" bestFit="1" customWidth="1"/>
    <col min="5597" max="5598" width="14.28515625" style="647" bestFit="1" customWidth="1"/>
    <col min="5599" max="5599" width="15" style="647" customWidth="1"/>
    <col min="5600" max="5601" width="14.28515625" style="647" bestFit="1" customWidth="1"/>
    <col min="5602" max="5602" width="13.42578125" style="647" bestFit="1" customWidth="1"/>
    <col min="5603" max="5603" width="11.85546875" style="647" bestFit="1" customWidth="1"/>
    <col min="5604" max="5604" width="13.42578125" style="647" bestFit="1" customWidth="1"/>
    <col min="5605" max="5605" width="9.140625" style="647"/>
    <col min="5606" max="5606" width="12.5703125" style="647" bestFit="1" customWidth="1"/>
    <col min="5607" max="5647" width="9.140625" style="647"/>
    <col min="5648" max="5648" width="18.85546875" style="647" customWidth="1"/>
    <col min="5649" max="5649" width="16.85546875" style="647" bestFit="1" customWidth="1"/>
    <col min="5650" max="5650" width="14.28515625" style="647" bestFit="1" customWidth="1"/>
    <col min="5651" max="5651" width="15.140625" style="647" bestFit="1" customWidth="1"/>
    <col min="5652" max="5652" width="16.140625" style="647" bestFit="1" customWidth="1"/>
    <col min="5653" max="5653" width="18.28515625" style="647" bestFit="1" customWidth="1"/>
    <col min="5654" max="5654" width="18.5703125" style="647" bestFit="1" customWidth="1"/>
    <col min="5655" max="5655" width="14.28515625" style="647" bestFit="1" customWidth="1"/>
    <col min="5656" max="5656" width="16.85546875" style="647" bestFit="1" customWidth="1"/>
    <col min="5657" max="5657" width="17.140625" style="647" customWidth="1"/>
    <col min="5658" max="5658" width="18.28515625" style="647" bestFit="1" customWidth="1"/>
    <col min="5659" max="5659" width="16.28515625" style="647" bestFit="1" customWidth="1"/>
    <col min="5660" max="5660" width="19.140625" style="647" customWidth="1"/>
    <col min="5661" max="5661" width="22.28515625" style="647" bestFit="1" customWidth="1"/>
    <col min="5662" max="5662" width="18.5703125" style="647" bestFit="1" customWidth="1"/>
    <col min="5663" max="5663" width="15" style="647" customWidth="1"/>
    <col min="5664" max="5664" width="14.42578125" style="647" bestFit="1" customWidth="1"/>
    <col min="5665" max="5665" width="14.28515625" style="647" bestFit="1" customWidth="1"/>
    <col min="5666" max="5835" width="9.140625" style="647"/>
    <col min="5836" max="5836" width="11.85546875" style="647" bestFit="1" customWidth="1"/>
    <col min="5837" max="5837" width="15.42578125" style="647" customWidth="1"/>
    <col min="5838" max="5838" width="14.28515625" style="647" customWidth="1"/>
    <col min="5839" max="5839" width="10.5703125" style="647" customWidth="1"/>
    <col min="5840" max="5840" width="13.28515625" style="647" customWidth="1"/>
    <col min="5841" max="5841" width="11.5703125" style="647" customWidth="1"/>
    <col min="5842" max="5842" width="15.28515625" style="647" customWidth="1"/>
    <col min="5843" max="5843" width="15.42578125" style="647" customWidth="1"/>
    <col min="5844" max="5844" width="15.5703125" style="647" customWidth="1"/>
    <col min="5845" max="5845" width="12.5703125" style="647" bestFit="1" customWidth="1"/>
    <col min="5846" max="5846" width="14.28515625" style="647" customWidth="1"/>
    <col min="5847" max="5847" width="16.7109375" style="647" bestFit="1" customWidth="1"/>
    <col min="5848" max="5848" width="18" style="647" bestFit="1" customWidth="1"/>
    <col min="5849" max="5849" width="18.7109375" style="647" bestFit="1" customWidth="1"/>
    <col min="5850" max="5850" width="14.42578125" style="647" bestFit="1" customWidth="1"/>
    <col min="5851" max="5851" width="14.42578125" style="647" customWidth="1"/>
    <col min="5852" max="5852" width="21.5703125" style="647" bestFit="1" customWidth="1"/>
    <col min="5853" max="5854" width="14.28515625" style="647" bestFit="1" customWidth="1"/>
    <col min="5855" max="5855" width="15" style="647" customWidth="1"/>
    <col min="5856" max="5857" width="14.28515625" style="647" bestFit="1" customWidth="1"/>
    <col min="5858" max="5858" width="13.42578125" style="647" bestFit="1" customWidth="1"/>
    <col min="5859" max="5859" width="11.85546875" style="647" bestFit="1" customWidth="1"/>
    <col min="5860" max="5860" width="13.42578125" style="647" bestFit="1" customWidth="1"/>
    <col min="5861" max="5861" width="9.140625" style="647"/>
    <col min="5862" max="5862" width="12.5703125" style="647" bestFit="1" customWidth="1"/>
    <col min="5863" max="5903" width="9.140625" style="647"/>
    <col min="5904" max="5904" width="18.85546875" style="647" customWidth="1"/>
    <col min="5905" max="5905" width="16.85546875" style="647" bestFit="1" customWidth="1"/>
    <col min="5906" max="5906" width="14.28515625" style="647" bestFit="1" customWidth="1"/>
    <col min="5907" max="5907" width="15.140625" style="647" bestFit="1" customWidth="1"/>
    <col min="5908" max="5908" width="16.140625" style="647" bestFit="1" customWidth="1"/>
    <col min="5909" max="5909" width="18.28515625" style="647" bestFit="1" customWidth="1"/>
    <col min="5910" max="5910" width="18.5703125" style="647" bestFit="1" customWidth="1"/>
    <col min="5911" max="5911" width="14.28515625" style="647" bestFit="1" customWidth="1"/>
    <col min="5912" max="5912" width="16.85546875" style="647" bestFit="1" customWidth="1"/>
    <col min="5913" max="5913" width="17.140625" style="647" customWidth="1"/>
    <col min="5914" max="5914" width="18.28515625" style="647" bestFit="1" customWidth="1"/>
    <col min="5915" max="5915" width="16.28515625" style="647" bestFit="1" customWidth="1"/>
    <col min="5916" max="5916" width="19.140625" style="647" customWidth="1"/>
    <col min="5917" max="5917" width="22.28515625" style="647" bestFit="1" customWidth="1"/>
    <col min="5918" max="5918" width="18.5703125" style="647" bestFit="1" customWidth="1"/>
    <col min="5919" max="5919" width="15" style="647" customWidth="1"/>
    <col min="5920" max="5920" width="14.42578125" style="647" bestFit="1" customWidth="1"/>
    <col min="5921" max="5921" width="14.28515625" style="647" bestFit="1" customWidth="1"/>
    <col min="5922" max="6091" width="9.140625" style="647"/>
    <col min="6092" max="6092" width="11.85546875" style="647" bestFit="1" customWidth="1"/>
    <col min="6093" max="6093" width="15.42578125" style="647" customWidth="1"/>
    <col min="6094" max="6094" width="14.28515625" style="647" customWidth="1"/>
    <col min="6095" max="6095" width="10.5703125" style="647" customWidth="1"/>
    <col min="6096" max="6096" width="13.28515625" style="647" customWidth="1"/>
    <col min="6097" max="6097" width="11.5703125" style="647" customWidth="1"/>
    <col min="6098" max="6098" width="15.28515625" style="647" customWidth="1"/>
    <col min="6099" max="6099" width="15.42578125" style="647" customWidth="1"/>
    <col min="6100" max="6100" width="15.5703125" style="647" customWidth="1"/>
    <col min="6101" max="6101" width="12.5703125" style="647" bestFit="1" customWidth="1"/>
    <col min="6102" max="6102" width="14.28515625" style="647" customWidth="1"/>
    <col min="6103" max="6103" width="16.7109375" style="647" bestFit="1" customWidth="1"/>
    <col min="6104" max="6104" width="18" style="647" bestFit="1" customWidth="1"/>
    <col min="6105" max="6105" width="18.7109375" style="647" bestFit="1" customWidth="1"/>
    <col min="6106" max="6106" width="14.42578125" style="647" bestFit="1" customWidth="1"/>
    <col min="6107" max="6107" width="14.42578125" style="647" customWidth="1"/>
    <col min="6108" max="6108" width="21.5703125" style="647" bestFit="1" customWidth="1"/>
    <col min="6109" max="6110" width="14.28515625" style="647" bestFit="1" customWidth="1"/>
    <col min="6111" max="6111" width="15" style="647" customWidth="1"/>
    <col min="6112" max="6113" width="14.28515625" style="647" bestFit="1" customWidth="1"/>
    <col min="6114" max="6114" width="13.42578125" style="647" bestFit="1" customWidth="1"/>
    <col min="6115" max="6115" width="11.85546875" style="647" bestFit="1" customWidth="1"/>
    <col min="6116" max="6116" width="13.42578125" style="647" bestFit="1" customWidth="1"/>
    <col min="6117" max="6117" width="9.140625" style="647"/>
    <col min="6118" max="6118" width="12.5703125" style="647" bestFit="1" customWidth="1"/>
    <col min="6119" max="6159" width="9.140625" style="647"/>
    <col min="6160" max="6160" width="18.85546875" style="647" customWidth="1"/>
    <col min="6161" max="6161" width="16.85546875" style="647" bestFit="1" customWidth="1"/>
    <col min="6162" max="6162" width="14.28515625" style="647" bestFit="1" customWidth="1"/>
    <col min="6163" max="6163" width="15.140625" style="647" bestFit="1" customWidth="1"/>
    <col min="6164" max="6164" width="16.140625" style="647" bestFit="1" customWidth="1"/>
    <col min="6165" max="6165" width="18.28515625" style="647" bestFit="1" customWidth="1"/>
    <col min="6166" max="6166" width="18.5703125" style="647" bestFit="1" customWidth="1"/>
    <col min="6167" max="6167" width="14.28515625" style="647" bestFit="1" customWidth="1"/>
    <col min="6168" max="6168" width="16.85546875" style="647" bestFit="1" customWidth="1"/>
    <col min="6169" max="6169" width="17.140625" style="647" customWidth="1"/>
    <col min="6170" max="6170" width="18.28515625" style="647" bestFit="1" customWidth="1"/>
    <col min="6171" max="6171" width="16.28515625" style="647" bestFit="1" customWidth="1"/>
    <col min="6172" max="6172" width="19.140625" style="647" customWidth="1"/>
    <col min="6173" max="6173" width="22.28515625" style="647" bestFit="1" customWidth="1"/>
    <col min="6174" max="6174" width="18.5703125" style="647" bestFit="1" customWidth="1"/>
    <col min="6175" max="6175" width="15" style="647" customWidth="1"/>
    <col min="6176" max="6176" width="14.42578125" style="647" bestFit="1" customWidth="1"/>
    <col min="6177" max="6177" width="14.28515625" style="647" bestFit="1" customWidth="1"/>
    <col min="6178" max="6347" width="9.140625" style="647"/>
    <col min="6348" max="6348" width="11.85546875" style="647" bestFit="1" customWidth="1"/>
    <col min="6349" max="6349" width="15.42578125" style="647" customWidth="1"/>
    <col min="6350" max="6350" width="14.28515625" style="647" customWidth="1"/>
    <col min="6351" max="6351" width="10.5703125" style="647" customWidth="1"/>
    <col min="6352" max="6352" width="13.28515625" style="647" customWidth="1"/>
    <col min="6353" max="6353" width="11.5703125" style="647" customWidth="1"/>
    <col min="6354" max="6354" width="15.28515625" style="647" customWidth="1"/>
    <col min="6355" max="6355" width="15.42578125" style="647" customWidth="1"/>
    <col min="6356" max="6356" width="15.5703125" style="647" customWidth="1"/>
    <col min="6357" max="6357" width="12.5703125" style="647" bestFit="1" customWidth="1"/>
    <col min="6358" max="6358" width="14.28515625" style="647" customWidth="1"/>
    <col min="6359" max="6359" width="16.7109375" style="647" bestFit="1" customWidth="1"/>
    <col min="6360" max="6360" width="18" style="647" bestFit="1" customWidth="1"/>
    <col min="6361" max="6361" width="18.7109375" style="647" bestFit="1" customWidth="1"/>
    <col min="6362" max="6362" width="14.42578125" style="647" bestFit="1" customWidth="1"/>
    <col min="6363" max="6363" width="14.42578125" style="647" customWidth="1"/>
    <col min="6364" max="6364" width="21.5703125" style="647" bestFit="1" customWidth="1"/>
    <col min="6365" max="6366" width="14.28515625" style="647" bestFit="1" customWidth="1"/>
    <col min="6367" max="6367" width="15" style="647" customWidth="1"/>
    <col min="6368" max="6369" width="14.28515625" style="647" bestFit="1" customWidth="1"/>
    <col min="6370" max="6370" width="13.42578125" style="647" bestFit="1" customWidth="1"/>
    <col min="6371" max="6371" width="11.85546875" style="647" bestFit="1" customWidth="1"/>
    <col min="6372" max="6372" width="13.42578125" style="647" bestFit="1" customWidth="1"/>
    <col min="6373" max="6373" width="9.140625" style="647"/>
    <col min="6374" max="6374" width="12.5703125" style="647" bestFit="1" customWidth="1"/>
    <col min="6375" max="6415" width="9.140625" style="647"/>
    <col min="6416" max="6416" width="18.85546875" style="647" customWidth="1"/>
    <col min="6417" max="6417" width="16.85546875" style="647" bestFit="1" customWidth="1"/>
    <col min="6418" max="6418" width="14.28515625" style="647" bestFit="1" customWidth="1"/>
    <col min="6419" max="6419" width="15.140625" style="647" bestFit="1" customWidth="1"/>
    <col min="6420" max="6420" width="16.140625" style="647" bestFit="1" customWidth="1"/>
    <col min="6421" max="6421" width="18.28515625" style="647" bestFit="1" customWidth="1"/>
    <col min="6422" max="6422" width="18.5703125" style="647" bestFit="1" customWidth="1"/>
    <col min="6423" max="6423" width="14.28515625" style="647" bestFit="1" customWidth="1"/>
    <col min="6424" max="6424" width="16.85546875" style="647" bestFit="1" customWidth="1"/>
    <col min="6425" max="6425" width="17.140625" style="647" customWidth="1"/>
    <col min="6426" max="6426" width="18.28515625" style="647" bestFit="1" customWidth="1"/>
    <col min="6427" max="6427" width="16.28515625" style="647" bestFit="1" customWidth="1"/>
    <col min="6428" max="6428" width="19.140625" style="647" customWidth="1"/>
    <col min="6429" max="6429" width="22.28515625" style="647" bestFit="1" customWidth="1"/>
    <col min="6430" max="6430" width="18.5703125" style="647" bestFit="1" customWidth="1"/>
    <col min="6431" max="6431" width="15" style="647" customWidth="1"/>
    <col min="6432" max="6432" width="14.42578125" style="647" bestFit="1" customWidth="1"/>
    <col min="6433" max="6433" width="14.28515625" style="647" bestFit="1" customWidth="1"/>
    <col min="6434" max="6603" width="9.140625" style="647"/>
    <col min="6604" max="6604" width="11.85546875" style="647" bestFit="1" customWidth="1"/>
    <col min="6605" max="6605" width="15.42578125" style="647" customWidth="1"/>
    <col min="6606" max="6606" width="14.28515625" style="647" customWidth="1"/>
    <col min="6607" max="6607" width="10.5703125" style="647" customWidth="1"/>
    <col min="6608" max="6608" width="13.28515625" style="647" customWidth="1"/>
    <col min="6609" max="6609" width="11.5703125" style="647" customWidth="1"/>
    <col min="6610" max="6610" width="15.28515625" style="647" customWidth="1"/>
    <col min="6611" max="6611" width="15.42578125" style="647" customWidth="1"/>
    <col min="6612" max="6612" width="15.5703125" style="647" customWidth="1"/>
    <col min="6613" max="6613" width="12.5703125" style="647" bestFit="1" customWidth="1"/>
    <col min="6614" max="6614" width="14.28515625" style="647" customWidth="1"/>
    <col min="6615" max="6615" width="16.7109375" style="647" bestFit="1" customWidth="1"/>
    <col min="6616" max="6616" width="18" style="647" bestFit="1" customWidth="1"/>
    <col min="6617" max="6617" width="18.7109375" style="647" bestFit="1" customWidth="1"/>
    <col min="6618" max="6618" width="14.42578125" style="647" bestFit="1" customWidth="1"/>
    <col min="6619" max="6619" width="14.42578125" style="647" customWidth="1"/>
    <col min="6620" max="6620" width="21.5703125" style="647" bestFit="1" customWidth="1"/>
    <col min="6621" max="6622" width="14.28515625" style="647" bestFit="1" customWidth="1"/>
    <col min="6623" max="6623" width="15" style="647" customWidth="1"/>
    <col min="6624" max="6625" width="14.28515625" style="647" bestFit="1" customWidth="1"/>
    <col min="6626" max="6626" width="13.42578125" style="647" bestFit="1" customWidth="1"/>
    <col min="6627" max="6627" width="11.85546875" style="647" bestFit="1" customWidth="1"/>
    <col min="6628" max="6628" width="13.42578125" style="647" bestFit="1" customWidth="1"/>
    <col min="6629" max="6629" width="9.140625" style="647"/>
    <col min="6630" max="6630" width="12.5703125" style="647" bestFit="1" customWidth="1"/>
    <col min="6631" max="6671" width="9.140625" style="647"/>
    <col min="6672" max="6672" width="18.85546875" style="647" customWidth="1"/>
    <col min="6673" max="6673" width="16.85546875" style="647" bestFit="1" customWidth="1"/>
    <col min="6674" max="6674" width="14.28515625" style="647" bestFit="1" customWidth="1"/>
    <col min="6675" max="6675" width="15.140625" style="647" bestFit="1" customWidth="1"/>
    <col min="6676" max="6676" width="16.140625" style="647" bestFit="1" customWidth="1"/>
    <col min="6677" max="6677" width="18.28515625" style="647" bestFit="1" customWidth="1"/>
    <col min="6678" max="6678" width="18.5703125" style="647" bestFit="1" customWidth="1"/>
    <col min="6679" max="6679" width="14.28515625" style="647" bestFit="1" customWidth="1"/>
    <col min="6680" max="6680" width="16.85546875" style="647" bestFit="1" customWidth="1"/>
    <col min="6681" max="6681" width="17.140625" style="647" customWidth="1"/>
    <col min="6682" max="6682" width="18.28515625" style="647" bestFit="1" customWidth="1"/>
    <col min="6683" max="6683" width="16.28515625" style="647" bestFit="1" customWidth="1"/>
    <col min="6684" max="6684" width="19.140625" style="647" customWidth="1"/>
    <col min="6685" max="6685" width="22.28515625" style="647" bestFit="1" customWidth="1"/>
    <col min="6686" max="6686" width="18.5703125" style="647" bestFit="1" customWidth="1"/>
    <col min="6687" max="6687" width="15" style="647" customWidth="1"/>
    <col min="6688" max="6688" width="14.42578125" style="647" bestFit="1" customWidth="1"/>
    <col min="6689" max="6689" width="14.28515625" style="647" bestFit="1" customWidth="1"/>
    <col min="6690" max="6859" width="9.140625" style="647"/>
    <col min="6860" max="6860" width="11.85546875" style="647" bestFit="1" customWidth="1"/>
    <col min="6861" max="6861" width="15.42578125" style="647" customWidth="1"/>
    <col min="6862" max="6862" width="14.28515625" style="647" customWidth="1"/>
    <col min="6863" max="6863" width="10.5703125" style="647" customWidth="1"/>
    <col min="6864" max="6864" width="13.28515625" style="647" customWidth="1"/>
    <col min="6865" max="6865" width="11.5703125" style="647" customWidth="1"/>
    <col min="6866" max="6866" width="15.28515625" style="647" customWidth="1"/>
    <col min="6867" max="6867" width="15.42578125" style="647" customWidth="1"/>
    <col min="6868" max="6868" width="15.5703125" style="647" customWidth="1"/>
    <col min="6869" max="6869" width="12.5703125" style="647" bestFit="1" customWidth="1"/>
    <col min="6870" max="6870" width="14.28515625" style="647" customWidth="1"/>
    <col min="6871" max="6871" width="16.7109375" style="647" bestFit="1" customWidth="1"/>
    <col min="6872" max="6872" width="18" style="647" bestFit="1" customWidth="1"/>
    <col min="6873" max="6873" width="18.7109375" style="647" bestFit="1" customWidth="1"/>
    <col min="6874" max="6874" width="14.42578125" style="647" bestFit="1" customWidth="1"/>
    <col min="6875" max="6875" width="14.42578125" style="647" customWidth="1"/>
    <col min="6876" max="6876" width="21.5703125" style="647" bestFit="1" customWidth="1"/>
    <col min="6877" max="6878" width="14.28515625" style="647" bestFit="1" customWidth="1"/>
    <col min="6879" max="6879" width="15" style="647" customWidth="1"/>
    <col min="6880" max="6881" width="14.28515625" style="647" bestFit="1" customWidth="1"/>
    <col min="6882" max="6882" width="13.42578125" style="647" bestFit="1" customWidth="1"/>
    <col min="6883" max="6883" width="11.85546875" style="647" bestFit="1" customWidth="1"/>
    <col min="6884" max="6884" width="13.42578125" style="647" bestFit="1" customWidth="1"/>
    <col min="6885" max="6885" width="9.140625" style="647"/>
    <col min="6886" max="6886" width="12.5703125" style="647" bestFit="1" customWidth="1"/>
    <col min="6887" max="6927" width="9.140625" style="647"/>
    <col min="6928" max="6928" width="18.85546875" style="647" customWidth="1"/>
    <col min="6929" max="6929" width="16.85546875" style="647" bestFit="1" customWidth="1"/>
    <col min="6930" max="6930" width="14.28515625" style="647" bestFit="1" customWidth="1"/>
    <col min="6931" max="6931" width="15.140625" style="647" bestFit="1" customWidth="1"/>
    <col min="6932" max="6932" width="16.140625" style="647" bestFit="1" customWidth="1"/>
    <col min="6933" max="6933" width="18.28515625" style="647" bestFit="1" customWidth="1"/>
    <col min="6934" max="6934" width="18.5703125" style="647" bestFit="1" customWidth="1"/>
    <col min="6935" max="6935" width="14.28515625" style="647" bestFit="1" customWidth="1"/>
    <col min="6936" max="6936" width="16.85546875" style="647" bestFit="1" customWidth="1"/>
    <col min="6937" max="6937" width="17.140625" style="647" customWidth="1"/>
    <col min="6938" max="6938" width="18.28515625" style="647" bestFit="1" customWidth="1"/>
    <col min="6939" max="6939" width="16.28515625" style="647" bestFit="1" customWidth="1"/>
    <col min="6940" max="6940" width="19.140625" style="647" customWidth="1"/>
    <col min="6941" max="6941" width="22.28515625" style="647" bestFit="1" customWidth="1"/>
    <col min="6942" max="6942" width="18.5703125" style="647" bestFit="1" customWidth="1"/>
    <col min="6943" max="6943" width="15" style="647" customWidth="1"/>
    <col min="6944" max="6944" width="14.42578125" style="647" bestFit="1" customWidth="1"/>
    <col min="6945" max="6945" width="14.28515625" style="647" bestFit="1" customWidth="1"/>
    <col min="6946" max="7115" width="9.140625" style="647"/>
    <col min="7116" max="7116" width="11.85546875" style="647" bestFit="1" customWidth="1"/>
    <col min="7117" max="7117" width="15.42578125" style="647" customWidth="1"/>
    <col min="7118" max="7118" width="14.28515625" style="647" customWidth="1"/>
    <col min="7119" max="7119" width="10.5703125" style="647" customWidth="1"/>
    <col min="7120" max="7120" width="13.28515625" style="647" customWidth="1"/>
    <col min="7121" max="7121" width="11.5703125" style="647" customWidth="1"/>
    <col min="7122" max="7122" width="15.28515625" style="647" customWidth="1"/>
    <col min="7123" max="7123" width="15.42578125" style="647" customWidth="1"/>
    <col min="7124" max="7124" width="15.5703125" style="647" customWidth="1"/>
    <col min="7125" max="7125" width="12.5703125" style="647" bestFit="1" customWidth="1"/>
    <col min="7126" max="7126" width="14.28515625" style="647" customWidth="1"/>
    <col min="7127" max="7127" width="16.7109375" style="647" bestFit="1" customWidth="1"/>
    <col min="7128" max="7128" width="18" style="647" bestFit="1" customWidth="1"/>
    <col min="7129" max="7129" width="18.7109375" style="647" bestFit="1" customWidth="1"/>
    <col min="7130" max="7130" width="14.42578125" style="647" bestFit="1" customWidth="1"/>
    <col min="7131" max="7131" width="14.42578125" style="647" customWidth="1"/>
    <col min="7132" max="7132" width="21.5703125" style="647" bestFit="1" customWidth="1"/>
    <col min="7133" max="7134" width="14.28515625" style="647" bestFit="1" customWidth="1"/>
    <col min="7135" max="7135" width="15" style="647" customWidth="1"/>
    <col min="7136" max="7137" width="14.28515625" style="647" bestFit="1" customWidth="1"/>
    <col min="7138" max="7138" width="13.42578125" style="647" bestFit="1" customWidth="1"/>
    <col min="7139" max="7139" width="11.85546875" style="647" bestFit="1" customWidth="1"/>
    <col min="7140" max="7140" width="13.42578125" style="647" bestFit="1" customWidth="1"/>
    <col min="7141" max="7141" width="9.140625" style="647"/>
    <col min="7142" max="7142" width="12.5703125" style="647" bestFit="1" customWidth="1"/>
    <col min="7143" max="7183" width="9.140625" style="647"/>
    <col min="7184" max="7184" width="18.85546875" style="647" customWidth="1"/>
    <col min="7185" max="7185" width="16.85546875" style="647" bestFit="1" customWidth="1"/>
    <col min="7186" max="7186" width="14.28515625" style="647" bestFit="1" customWidth="1"/>
    <col min="7187" max="7187" width="15.140625" style="647" bestFit="1" customWidth="1"/>
    <col min="7188" max="7188" width="16.140625" style="647" bestFit="1" customWidth="1"/>
    <col min="7189" max="7189" width="18.28515625" style="647" bestFit="1" customWidth="1"/>
    <col min="7190" max="7190" width="18.5703125" style="647" bestFit="1" customWidth="1"/>
    <col min="7191" max="7191" width="14.28515625" style="647" bestFit="1" customWidth="1"/>
    <col min="7192" max="7192" width="16.85546875" style="647" bestFit="1" customWidth="1"/>
    <col min="7193" max="7193" width="17.140625" style="647" customWidth="1"/>
    <col min="7194" max="7194" width="18.28515625" style="647" bestFit="1" customWidth="1"/>
    <col min="7195" max="7195" width="16.28515625" style="647" bestFit="1" customWidth="1"/>
    <col min="7196" max="7196" width="19.140625" style="647" customWidth="1"/>
    <col min="7197" max="7197" width="22.28515625" style="647" bestFit="1" customWidth="1"/>
    <col min="7198" max="7198" width="18.5703125" style="647" bestFit="1" customWidth="1"/>
    <col min="7199" max="7199" width="15" style="647" customWidth="1"/>
    <col min="7200" max="7200" width="14.42578125" style="647" bestFit="1" customWidth="1"/>
    <col min="7201" max="7201" width="14.28515625" style="647" bestFit="1" customWidth="1"/>
    <col min="7202" max="7371" width="9.140625" style="647"/>
    <col min="7372" max="7372" width="11.85546875" style="647" bestFit="1" customWidth="1"/>
    <col min="7373" max="7373" width="15.42578125" style="647" customWidth="1"/>
    <col min="7374" max="7374" width="14.28515625" style="647" customWidth="1"/>
    <col min="7375" max="7375" width="10.5703125" style="647" customWidth="1"/>
    <col min="7376" max="7376" width="13.28515625" style="647" customWidth="1"/>
    <col min="7377" max="7377" width="11.5703125" style="647" customWidth="1"/>
    <col min="7378" max="7378" width="15.28515625" style="647" customWidth="1"/>
    <col min="7379" max="7379" width="15.42578125" style="647" customWidth="1"/>
    <col min="7380" max="7380" width="15.5703125" style="647" customWidth="1"/>
    <col min="7381" max="7381" width="12.5703125" style="647" bestFit="1" customWidth="1"/>
    <col min="7382" max="7382" width="14.28515625" style="647" customWidth="1"/>
    <col min="7383" max="7383" width="16.7109375" style="647" bestFit="1" customWidth="1"/>
    <col min="7384" max="7384" width="18" style="647" bestFit="1" customWidth="1"/>
    <col min="7385" max="7385" width="18.7109375" style="647" bestFit="1" customWidth="1"/>
    <col min="7386" max="7386" width="14.42578125" style="647" bestFit="1" customWidth="1"/>
    <col min="7387" max="7387" width="14.42578125" style="647" customWidth="1"/>
    <col min="7388" max="7388" width="21.5703125" style="647" bestFit="1" customWidth="1"/>
    <col min="7389" max="7390" width="14.28515625" style="647" bestFit="1" customWidth="1"/>
    <col min="7391" max="7391" width="15" style="647" customWidth="1"/>
    <col min="7392" max="7393" width="14.28515625" style="647" bestFit="1" customWidth="1"/>
    <col min="7394" max="7394" width="13.42578125" style="647" bestFit="1" customWidth="1"/>
    <col min="7395" max="7395" width="11.85546875" style="647" bestFit="1" customWidth="1"/>
    <col min="7396" max="7396" width="13.42578125" style="647" bestFit="1" customWidth="1"/>
    <col min="7397" max="7397" width="9.140625" style="647"/>
    <col min="7398" max="7398" width="12.5703125" style="647" bestFit="1" customWidth="1"/>
    <col min="7399" max="7439" width="9.140625" style="647"/>
    <col min="7440" max="7440" width="18.85546875" style="647" customWidth="1"/>
    <col min="7441" max="7441" width="16.85546875" style="647" bestFit="1" customWidth="1"/>
    <col min="7442" max="7442" width="14.28515625" style="647" bestFit="1" customWidth="1"/>
    <col min="7443" max="7443" width="15.140625" style="647" bestFit="1" customWidth="1"/>
    <col min="7444" max="7444" width="16.140625" style="647" bestFit="1" customWidth="1"/>
    <col min="7445" max="7445" width="18.28515625" style="647" bestFit="1" customWidth="1"/>
    <col min="7446" max="7446" width="18.5703125" style="647" bestFit="1" customWidth="1"/>
    <col min="7447" max="7447" width="14.28515625" style="647" bestFit="1" customWidth="1"/>
    <col min="7448" max="7448" width="16.85546875" style="647" bestFit="1" customWidth="1"/>
    <col min="7449" max="7449" width="17.140625" style="647" customWidth="1"/>
    <col min="7450" max="7450" width="18.28515625" style="647" bestFit="1" customWidth="1"/>
    <col min="7451" max="7451" width="16.28515625" style="647" bestFit="1" customWidth="1"/>
    <col min="7452" max="7452" width="19.140625" style="647" customWidth="1"/>
    <col min="7453" max="7453" width="22.28515625" style="647" bestFit="1" customWidth="1"/>
    <col min="7454" max="7454" width="18.5703125" style="647" bestFit="1" customWidth="1"/>
    <col min="7455" max="7455" width="15" style="647" customWidth="1"/>
    <col min="7456" max="7456" width="14.42578125" style="647" bestFit="1" customWidth="1"/>
    <col min="7457" max="7457" width="14.28515625" style="647" bestFit="1" customWidth="1"/>
    <col min="7458" max="7627" width="9.140625" style="647"/>
    <col min="7628" max="7628" width="11.85546875" style="647" bestFit="1" customWidth="1"/>
    <col min="7629" max="7629" width="15.42578125" style="647" customWidth="1"/>
    <col min="7630" max="7630" width="14.28515625" style="647" customWidth="1"/>
    <col min="7631" max="7631" width="10.5703125" style="647" customWidth="1"/>
    <col min="7632" max="7632" width="13.28515625" style="647" customWidth="1"/>
    <col min="7633" max="7633" width="11.5703125" style="647" customWidth="1"/>
    <col min="7634" max="7634" width="15.28515625" style="647" customWidth="1"/>
    <col min="7635" max="7635" width="15.42578125" style="647" customWidth="1"/>
    <col min="7636" max="7636" width="15.5703125" style="647" customWidth="1"/>
    <col min="7637" max="7637" width="12.5703125" style="647" bestFit="1" customWidth="1"/>
    <col min="7638" max="7638" width="14.28515625" style="647" customWidth="1"/>
    <col min="7639" max="7639" width="16.7109375" style="647" bestFit="1" customWidth="1"/>
    <col min="7640" max="7640" width="18" style="647" bestFit="1" customWidth="1"/>
    <col min="7641" max="7641" width="18.7109375" style="647" bestFit="1" customWidth="1"/>
    <col min="7642" max="7642" width="14.42578125" style="647" bestFit="1" customWidth="1"/>
    <col min="7643" max="7643" width="14.42578125" style="647" customWidth="1"/>
    <col min="7644" max="7644" width="21.5703125" style="647" bestFit="1" customWidth="1"/>
    <col min="7645" max="7646" width="14.28515625" style="647" bestFit="1" customWidth="1"/>
    <col min="7647" max="7647" width="15" style="647" customWidth="1"/>
    <col min="7648" max="7649" width="14.28515625" style="647" bestFit="1" customWidth="1"/>
    <col min="7650" max="7650" width="13.42578125" style="647" bestFit="1" customWidth="1"/>
    <col min="7651" max="7651" width="11.85546875" style="647" bestFit="1" customWidth="1"/>
    <col min="7652" max="7652" width="13.42578125" style="647" bestFit="1" customWidth="1"/>
    <col min="7653" max="7653" width="9.140625" style="647"/>
    <col min="7654" max="7654" width="12.5703125" style="647" bestFit="1" customWidth="1"/>
    <col min="7655" max="7695" width="9.140625" style="647"/>
    <col min="7696" max="7696" width="18.85546875" style="647" customWidth="1"/>
    <col min="7697" max="7697" width="16.85546875" style="647" bestFit="1" customWidth="1"/>
    <col min="7698" max="7698" width="14.28515625" style="647" bestFit="1" customWidth="1"/>
    <col min="7699" max="7699" width="15.140625" style="647" bestFit="1" customWidth="1"/>
    <col min="7700" max="7700" width="16.140625" style="647" bestFit="1" customWidth="1"/>
    <col min="7701" max="7701" width="18.28515625" style="647" bestFit="1" customWidth="1"/>
    <col min="7702" max="7702" width="18.5703125" style="647" bestFit="1" customWidth="1"/>
    <col min="7703" max="7703" width="14.28515625" style="647" bestFit="1" customWidth="1"/>
    <col min="7704" max="7704" width="16.85546875" style="647" bestFit="1" customWidth="1"/>
    <col min="7705" max="7705" width="17.140625" style="647" customWidth="1"/>
    <col min="7706" max="7706" width="18.28515625" style="647" bestFit="1" customWidth="1"/>
    <col min="7707" max="7707" width="16.28515625" style="647" bestFit="1" customWidth="1"/>
    <col min="7708" max="7708" width="19.140625" style="647" customWidth="1"/>
    <col min="7709" max="7709" width="22.28515625" style="647" bestFit="1" customWidth="1"/>
    <col min="7710" max="7710" width="18.5703125" style="647" bestFit="1" customWidth="1"/>
    <col min="7711" max="7711" width="15" style="647" customWidth="1"/>
    <col min="7712" max="7712" width="14.42578125" style="647" bestFit="1" customWidth="1"/>
    <col min="7713" max="7713" width="14.28515625" style="647" bestFit="1" customWidth="1"/>
    <col min="7714" max="7883" width="9.140625" style="647"/>
    <col min="7884" max="7884" width="11.85546875" style="647" bestFit="1" customWidth="1"/>
    <col min="7885" max="7885" width="15.42578125" style="647" customWidth="1"/>
    <col min="7886" max="7886" width="14.28515625" style="647" customWidth="1"/>
    <col min="7887" max="7887" width="10.5703125" style="647" customWidth="1"/>
    <col min="7888" max="7888" width="13.28515625" style="647" customWidth="1"/>
    <col min="7889" max="7889" width="11.5703125" style="647" customWidth="1"/>
    <col min="7890" max="7890" width="15.28515625" style="647" customWidth="1"/>
    <col min="7891" max="7891" width="15.42578125" style="647" customWidth="1"/>
    <col min="7892" max="7892" width="15.5703125" style="647" customWidth="1"/>
    <col min="7893" max="7893" width="12.5703125" style="647" bestFit="1" customWidth="1"/>
    <col min="7894" max="7894" width="14.28515625" style="647" customWidth="1"/>
    <col min="7895" max="7895" width="16.7109375" style="647" bestFit="1" customWidth="1"/>
    <col min="7896" max="7896" width="18" style="647" bestFit="1" customWidth="1"/>
    <col min="7897" max="7897" width="18.7109375" style="647" bestFit="1" customWidth="1"/>
    <col min="7898" max="7898" width="14.42578125" style="647" bestFit="1" customWidth="1"/>
    <col min="7899" max="7899" width="14.42578125" style="647" customWidth="1"/>
    <col min="7900" max="7900" width="21.5703125" style="647" bestFit="1" customWidth="1"/>
    <col min="7901" max="7902" width="14.28515625" style="647" bestFit="1" customWidth="1"/>
    <col min="7903" max="7903" width="15" style="647" customWidth="1"/>
    <col min="7904" max="7905" width="14.28515625" style="647" bestFit="1" customWidth="1"/>
    <col min="7906" max="7906" width="13.42578125" style="647" bestFit="1" customWidth="1"/>
    <col min="7907" max="7907" width="11.85546875" style="647" bestFit="1" customWidth="1"/>
    <col min="7908" max="7908" width="13.42578125" style="647" bestFit="1" customWidth="1"/>
    <col min="7909" max="7909" width="9.140625" style="647"/>
    <col min="7910" max="7910" width="12.5703125" style="647" bestFit="1" customWidth="1"/>
    <col min="7911" max="7951" width="9.140625" style="647"/>
    <col min="7952" max="7952" width="18.85546875" style="647" customWidth="1"/>
    <col min="7953" max="7953" width="16.85546875" style="647" bestFit="1" customWidth="1"/>
    <col min="7954" max="7954" width="14.28515625" style="647" bestFit="1" customWidth="1"/>
    <col min="7955" max="7955" width="15.140625" style="647" bestFit="1" customWidth="1"/>
    <col min="7956" max="7956" width="16.140625" style="647" bestFit="1" customWidth="1"/>
    <col min="7957" max="7957" width="18.28515625" style="647" bestFit="1" customWidth="1"/>
    <col min="7958" max="7958" width="18.5703125" style="647" bestFit="1" customWidth="1"/>
    <col min="7959" max="7959" width="14.28515625" style="647" bestFit="1" customWidth="1"/>
    <col min="7960" max="7960" width="16.85546875" style="647" bestFit="1" customWidth="1"/>
    <col min="7961" max="7961" width="17.140625" style="647" customWidth="1"/>
    <col min="7962" max="7962" width="18.28515625" style="647" bestFit="1" customWidth="1"/>
    <col min="7963" max="7963" width="16.28515625" style="647" bestFit="1" customWidth="1"/>
    <col min="7964" max="7964" width="19.140625" style="647" customWidth="1"/>
    <col min="7965" max="7965" width="22.28515625" style="647" bestFit="1" customWidth="1"/>
    <col min="7966" max="7966" width="18.5703125" style="647" bestFit="1" customWidth="1"/>
    <col min="7967" max="7967" width="15" style="647" customWidth="1"/>
    <col min="7968" max="7968" width="14.42578125" style="647" bestFit="1" customWidth="1"/>
    <col min="7969" max="7969" width="14.28515625" style="647" bestFit="1" customWidth="1"/>
    <col min="7970" max="8139" width="9.140625" style="647"/>
    <col min="8140" max="8140" width="11.85546875" style="647" bestFit="1" customWidth="1"/>
    <col min="8141" max="8141" width="15.42578125" style="647" customWidth="1"/>
    <col min="8142" max="8142" width="14.28515625" style="647" customWidth="1"/>
    <col min="8143" max="8143" width="10.5703125" style="647" customWidth="1"/>
    <col min="8144" max="8144" width="13.28515625" style="647" customWidth="1"/>
    <col min="8145" max="8145" width="11.5703125" style="647" customWidth="1"/>
    <col min="8146" max="8146" width="15.28515625" style="647" customWidth="1"/>
    <col min="8147" max="8147" width="15.42578125" style="647" customWidth="1"/>
    <col min="8148" max="8148" width="15.5703125" style="647" customWidth="1"/>
    <col min="8149" max="8149" width="12.5703125" style="647" bestFit="1" customWidth="1"/>
    <col min="8150" max="8150" width="14.28515625" style="647" customWidth="1"/>
    <col min="8151" max="8151" width="16.7109375" style="647" bestFit="1" customWidth="1"/>
    <col min="8152" max="8152" width="18" style="647" bestFit="1" customWidth="1"/>
    <col min="8153" max="8153" width="18.7109375" style="647" bestFit="1" customWidth="1"/>
    <col min="8154" max="8154" width="14.42578125" style="647" bestFit="1" customWidth="1"/>
    <col min="8155" max="8155" width="14.42578125" style="647" customWidth="1"/>
    <col min="8156" max="8156" width="21.5703125" style="647" bestFit="1" customWidth="1"/>
    <col min="8157" max="8158" width="14.28515625" style="647" bestFit="1" customWidth="1"/>
    <col min="8159" max="8159" width="15" style="647" customWidth="1"/>
    <col min="8160" max="8161" width="14.28515625" style="647" bestFit="1" customWidth="1"/>
    <col min="8162" max="8162" width="13.42578125" style="647" bestFit="1" customWidth="1"/>
    <col min="8163" max="8163" width="11.85546875" style="647" bestFit="1" customWidth="1"/>
    <col min="8164" max="8164" width="13.42578125" style="647" bestFit="1" customWidth="1"/>
    <col min="8165" max="8165" width="9.140625" style="647"/>
    <col min="8166" max="8166" width="12.5703125" style="647" bestFit="1" customWidth="1"/>
    <col min="8167" max="8207" width="9.140625" style="647"/>
    <col min="8208" max="8208" width="18.85546875" style="647" customWidth="1"/>
    <col min="8209" max="8209" width="16.85546875" style="647" bestFit="1" customWidth="1"/>
    <col min="8210" max="8210" width="14.28515625" style="647" bestFit="1" customWidth="1"/>
    <col min="8211" max="8211" width="15.140625" style="647" bestFit="1" customWidth="1"/>
    <col min="8212" max="8212" width="16.140625" style="647" bestFit="1" customWidth="1"/>
    <col min="8213" max="8213" width="18.28515625" style="647" bestFit="1" customWidth="1"/>
    <col min="8214" max="8214" width="18.5703125" style="647" bestFit="1" customWidth="1"/>
    <col min="8215" max="8215" width="14.28515625" style="647" bestFit="1" customWidth="1"/>
    <col min="8216" max="8216" width="16.85546875" style="647" bestFit="1" customWidth="1"/>
    <col min="8217" max="8217" width="17.140625" style="647" customWidth="1"/>
    <col min="8218" max="8218" width="18.28515625" style="647" bestFit="1" customWidth="1"/>
    <col min="8219" max="8219" width="16.28515625" style="647" bestFit="1" customWidth="1"/>
    <col min="8220" max="8220" width="19.140625" style="647" customWidth="1"/>
    <col min="8221" max="8221" width="22.28515625" style="647" bestFit="1" customWidth="1"/>
    <col min="8222" max="8222" width="18.5703125" style="647" bestFit="1" customWidth="1"/>
    <col min="8223" max="8223" width="15" style="647" customWidth="1"/>
    <col min="8224" max="8224" width="14.42578125" style="647" bestFit="1" customWidth="1"/>
    <col min="8225" max="8225" width="14.28515625" style="647" bestFit="1" customWidth="1"/>
    <col min="8226" max="8395" width="9.140625" style="647"/>
    <col min="8396" max="8396" width="11.85546875" style="647" bestFit="1" customWidth="1"/>
    <col min="8397" max="8397" width="15.42578125" style="647" customWidth="1"/>
    <col min="8398" max="8398" width="14.28515625" style="647" customWidth="1"/>
    <col min="8399" max="8399" width="10.5703125" style="647" customWidth="1"/>
    <col min="8400" max="8400" width="13.28515625" style="647" customWidth="1"/>
    <col min="8401" max="8401" width="11.5703125" style="647" customWidth="1"/>
    <col min="8402" max="8402" width="15.28515625" style="647" customWidth="1"/>
    <col min="8403" max="8403" width="15.42578125" style="647" customWidth="1"/>
    <col min="8404" max="8404" width="15.5703125" style="647" customWidth="1"/>
    <col min="8405" max="8405" width="12.5703125" style="647" bestFit="1" customWidth="1"/>
    <col min="8406" max="8406" width="14.28515625" style="647" customWidth="1"/>
    <col min="8407" max="8407" width="16.7109375" style="647" bestFit="1" customWidth="1"/>
    <col min="8408" max="8408" width="18" style="647" bestFit="1" customWidth="1"/>
    <col min="8409" max="8409" width="18.7109375" style="647" bestFit="1" customWidth="1"/>
    <col min="8410" max="8410" width="14.42578125" style="647" bestFit="1" customWidth="1"/>
    <col min="8411" max="8411" width="14.42578125" style="647" customWidth="1"/>
    <col min="8412" max="8412" width="21.5703125" style="647" bestFit="1" customWidth="1"/>
    <col min="8413" max="8414" width="14.28515625" style="647" bestFit="1" customWidth="1"/>
    <col min="8415" max="8415" width="15" style="647" customWidth="1"/>
    <col min="8416" max="8417" width="14.28515625" style="647" bestFit="1" customWidth="1"/>
    <col min="8418" max="8418" width="13.42578125" style="647" bestFit="1" customWidth="1"/>
    <col min="8419" max="8419" width="11.85546875" style="647" bestFit="1" customWidth="1"/>
    <col min="8420" max="8420" width="13.42578125" style="647" bestFit="1" customWidth="1"/>
    <col min="8421" max="8421" width="9.140625" style="647"/>
    <col min="8422" max="8422" width="12.5703125" style="647" bestFit="1" customWidth="1"/>
    <col min="8423" max="8463" width="9.140625" style="647"/>
    <col min="8464" max="8464" width="18.85546875" style="647" customWidth="1"/>
    <col min="8465" max="8465" width="16.85546875" style="647" bestFit="1" customWidth="1"/>
    <col min="8466" max="8466" width="14.28515625" style="647" bestFit="1" customWidth="1"/>
    <col min="8467" max="8467" width="15.140625" style="647" bestFit="1" customWidth="1"/>
    <col min="8468" max="8468" width="16.140625" style="647" bestFit="1" customWidth="1"/>
    <col min="8469" max="8469" width="18.28515625" style="647" bestFit="1" customWidth="1"/>
    <col min="8470" max="8470" width="18.5703125" style="647" bestFit="1" customWidth="1"/>
    <col min="8471" max="8471" width="14.28515625" style="647" bestFit="1" customWidth="1"/>
    <col min="8472" max="8472" width="16.85546875" style="647" bestFit="1" customWidth="1"/>
    <col min="8473" max="8473" width="17.140625" style="647" customWidth="1"/>
    <col min="8474" max="8474" width="18.28515625" style="647" bestFit="1" customWidth="1"/>
    <col min="8475" max="8475" width="16.28515625" style="647" bestFit="1" customWidth="1"/>
    <col min="8476" max="8476" width="19.140625" style="647" customWidth="1"/>
    <col min="8477" max="8477" width="22.28515625" style="647" bestFit="1" customWidth="1"/>
    <col min="8478" max="8478" width="18.5703125" style="647" bestFit="1" customWidth="1"/>
    <col min="8479" max="8479" width="15" style="647" customWidth="1"/>
    <col min="8480" max="8480" width="14.42578125" style="647" bestFit="1" customWidth="1"/>
    <col min="8481" max="8481" width="14.28515625" style="647" bestFit="1" customWidth="1"/>
    <col min="8482" max="8651" width="9.140625" style="647"/>
    <col min="8652" max="8652" width="11.85546875" style="647" bestFit="1" customWidth="1"/>
    <col min="8653" max="8653" width="15.42578125" style="647" customWidth="1"/>
    <col min="8654" max="8654" width="14.28515625" style="647" customWidth="1"/>
    <col min="8655" max="8655" width="10.5703125" style="647" customWidth="1"/>
    <col min="8656" max="8656" width="13.28515625" style="647" customWidth="1"/>
    <col min="8657" max="8657" width="11.5703125" style="647" customWidth="1"/>
    <col min="8658" max="8658" width="15.28515625" style="647" customWidth="1"/>
    <col min="8659" max="8659" width="15.42578125" style="647" customWidth="1"/>
    <col min="8660" max="8660" width="15.5703125" style="647" customWidth="1"/>
    <col min="8661" max="8661" width="12.5703125" style="647" bestFit="1" customWidth="1"/>
    <col min="8662" max="8662" width="14.28515625" style="647" customWidth="1"/>
    <col min="8663" max="8663" width="16.7109375" style="647" bestFit="1" customWidth="1"/>
    <col min="8664" max="8664" width="18" style="647" bestFit="1" customWidth="1"/>
    <col min="8665" max="8665" width="18.7109375" style="647" bestFit="1" customWidth="1"/>
    <col min="8666" max="8666" width="14.42578125" style="647" bestFit="1" customWidth="1"/>
    <col min="8667" max="8667" width="14.42578125" style="647" customWidth="1"/>
    <col min="8668" max="8668" width="21.5703125" style="647" bestFit="1" customWidth="1"/>
    <col min="8669" max="8670" width="14.28515625" style="647" bestFit="1" customWidth="1"/>
    <col min="8671" max="8671" width="15" style="647" customWidth="1"/>
    <col min="8672" max="8673" width="14.28515625" style="647" bestFit="1" customWidth="1"/>
    <col min="8674" max="8674" width="13.42578125" style="647" bestFit="1" customWidth="1"/>
    <col min="8675" max="8675" width="11.85546875" style="647" bestFit="1" customWidth="1"/>
    <col min="8676" max="8676" width="13.42578125" style="647" bestFit="1" customWidth="1"/>
    <col min="8677" max="8677" width="9.140625" style="647"/>
    <col min="8678" max="8678" width="12.5703125" style="647" bestFit="1" customWidth="1"/>
    <col min="8679" max="8719" width="9.140625" style="647"/>
    <col min="8720" max="8720" width="18.85546875" style="647" customWidth="1"/>
    <col min="8721" max="8721" width="16.85546875" style="647" bestFit="1" customWidth="1"/>
    <col min="8722" max="8722" width="14.28515625" style="647" bestFit="1" customWidth="1"/>
    <col min="8723" max="8723" width="15.140625" style="647" bestFit="1" customWidth="1"/>
    <col min="8724" max="8724" width="16.140625" style="647" bestFit="1" customWidth="1"/>
    <col min="8725" max="8725" width="18.28515625" style="647" bestFit="1" customWidth="1"/>
    <col min="8726" max="8726" width="18.5703125" style="647" bestFit="1" customWidth="1"/>
    <col min="8727" max="8727" width="14.28515625" style="647" bestFit="1" customWidth="1"/>
    <col min="8728" max="8728" width="16.85546875" style="647" bestFit="1" customWidth="1"/>
    <col min="8729" max="8729" width="17.140625" style="647" customWidth="1"/>
    <col min="8730" max="8730" width="18.28515625" style="647" bestFit="1" customWidth="1"/>
    <col min="8731" max="8731" width="16.28515625" style="647" bestFit="1" customWidth="1"/>
    <col min="8732" max="8732" width="19.140625" style="647" customWidth="1"/>
    <col min="8733" max="8733" width="22.28515625" style="647" bestFit="1" customWidth="1"/>
    <col min="8734" max="8734" width="18.5703125" style="647" bestFit="1" customWidth="1"/>
    <col min="8735" max="8735" width="15" style="647" customWidth="1"/>
    <col min="8736" max="8736" width="14.42578125" style="647" bestFit="1" customWidth="1"/>
    <col min="8737" max="8737" width="14.28515625" style="647" bestFit="1" customWidth="1"/>
    <col min="8738" max="8907" width="9.140625" style="647"/>
    <col min="8908" max="8908" width="11.85546875" style="647" bestFit="1" customWidth="1"/>
    <col min="8909" max="8909" width="15.42578125" style="647" customWidth="1"/>
    <col min="8910" max="8910" width="14.28515625" style="647" customWidth="1"/>
    <col min="8911" max="8911" width="10.5703125" style="647" customWidth="1"/>
    <col min="8912" max="8912" width="13.28515625" style="647" customWidth="1"/>
    <col min="8913" max="8913" width="11.5703125" style="647" customWidth="1"/>
    <col min="8914" max="8914" width="15.28515625" style="647" customWidth="1"/>
    <col min="8915" max="8915" width="15.42578125" style="647" customWidth="1"/>
    <col min="8916" max="8916" width="15.5703125" style="647" customWidth="1"/>
    <col min="8917" max="8917" width="12.5703125" style="647" bestFit="1" customWidth="1"/>
    <col min="8918" max="8918" width="14.28515625" style="647" customWidth="1"/>
    <col min="8919" max="8919" width="16.7109375" style="647" bestFit="1" customWidth="1"/>
    <col min="8920" max="8920" width="18" style="647" bestFit="1" customWidth="1"/>
    <col min="8921" max="8921" width="18.7109375" style="647" bestFit="1" customWidth="1"/>
    <col min="8922" max="8922" width="14.42578125" style="647" bestFit="1" customWidth="1"/>
    <col min="8923" max="8923" width="14.42578125" style="647" customWidth="1"/>
    <col min="8924" max="8924" width="21.5703125" style="647" bestFit="1" customWidth="1"/>
    <col min="8925" max="8926" width="14.28515625" style="647" bestFit="1" customWidth="1"/>
    <col min="8927" max="8927" width="15" style="647" customWidth="1"/>
    <col min="8928" max="8929" width="14.28515625" style="647" bestFit="1" customWidth="1"/>
    <col min="8930" max="8930" width="13.42578125" style="647" bestFit="1" customWidth="1"/>
    <col min="8931" max="8931" width="11.85546875" style="647" bestFit="1" customWidth="1"/>
    <col min="8932" max="8932" width="13.42578125" style="647" bestFit="1" customWidth="1"/>
    <col min="8933" max="8933" width="9.140625" style="647"/>
    <col min="8934" max="8934" width="12.5703125" style="647" bestFit="1" customWidth="1"/>
    <col min="8935" max="8975" width="9.140625" style="647"/>
    <col min="8976" max="8976" width="18.85546875" style="647" customWidth="1"/>
    <col min="8977" max="8977" width="16.85546875" style="647" bestFit="1" customWidth="1"/>
    <col min="8978" max="8978" width="14.28515625" style="647" bestFit="1" customWidth="1"/>
    <col min="8979" max="8979" width="15.140625" style="647" bestFit="1" customWidth="1"/>
    <col min="8980" max="8980" width="16.140625" style="647" bestFit="1" customWidth="1"/>
    <col min="8981" max="8981" width="18.28515625" style="647" bestFit="1" customWidth="1"/>
    <col min="8982" max="8982" width="18.5703125" style="647" bestFit="1" customWidth="1"/>
    <col min="8983" max="8983" width="14.28515625" style="647" bestFit="1" customWidth="1"/>
    <col min="8984" max="8984" width="16.85546875" style="647" bestFit="1" customWidth="1"/>
    <col min="8985" max="8985" width="17.140625" style="647" customWidth="1"/>
    <col min="8986" max="8986" width="18.28515625" style="647" bestFit="1" customWidth="1"/>
    <col min="8987" max="8987" width="16.28515625" style="647" bestFit="1" customWidth="1"/>
    <col min="8988" max="8988" width="19.140625" style="647" customWidth="1"/>
    <col min="8989" max="8989" width="22.28515625" style="647" bestFit="1" customWidth="1"/>
    <col min="8990" max="8990" width="18.5703125" style="647" bestFit="1" customWidth="1"/>
    <col min="8991" max="8991" width="15" style="647" customWidth="1"/>
    <col min="8992" max="8992" width="14.42578125" style="647" bestFit="1" customWidth="1"/>
    <col min="8993" max="8993" width="14.28515625" style="647" bestFit="1" customWidth="1"/>
    <col min="8994" max="9163" width="9.140625" style="647"/>
    <col min="9164" max="9164" width="11.85546875" style="647" bestFit="1" customWidth="1"/>
    <col min="9165" max="9165" width="15.42578125" style="647" customWidth="1"/>
    <col min="9166" max="9166" width="14.28515625" style="647" customWidth="1"/>
    <col min="9167" max="9167" width="10.5703125" style="647" customWidth="1"/>
    <col min="9168" max="9168" width="13.28515625" style="647" customWidth="1"/>
    <col min="9169" max="9169" width="11.5703125" style="647" customWidth="1"/>
    <col min="9170" max="9170" width="15.28515625" style="647" customWidth="1"/>
    <col min="9171" max="9171" width="15.42578125" style="647" customWidth="1"/>
    <col min="9172" max="9172" width="15.5703125" style="647" customWidth="1"/>
    <col min="9173" max="9173" width="12.5703125" style="647" bestFit="1" customWidth="1"/>
    <col min="9174" max="9174" width="14.28515625" style="647" customWidth="1"/>
    <col min="9175" max="9175" width="16.7109375" style="647" bestFit="1" customWidth="1"/>
    <col min="9176" max="9176" width="18" style="647" bestFit="1" customWidth="1"/>
    <col min="9177" max="9177" width="18.7109375" style="647" bestFit="1" customWidth="1"/>
    <col min="9178" max="9178" width="14.42578125" style="647" bestFit="1" customWidth="1"/>
    <col min="9179" max="9179" width="14.42578125" style="647" customWidth="1"/>
    <col min="9180" max="9180" width="21.5703125" style="647" bestFit="1" customWidth="1"/>
    <col min="9181" max="9182" width="14.28515625" style="647" bestFit="1" customWidth="1"/>
    <col min="9183" max="9183" width="15" style="647" customWidth="1"/>
    <col min="9184" max="9185" width="14.28515625" style="647" bestFit="1" customWidth="1"/>
    <col min="9186" max="9186" width="13.42578125" style="647" bestFit="1" customWidth="1"/>
    <col min="9187" max="9187" width="11.85546875" style="647" bestFit="1" customWidth="1"/>
    <col min="9188" max="9188" width="13.42578125" style="647" bestFit="1" customWidth="1"/>
    <col min="9189" max="9189" width="9.140625" style="647"/>
    <col min="9190" max="9190" width="12.5703125" style="647" bestFit="1" customWidth="1"/>
    <col min="9191" max="9231" width="9.140625" style="647"/>
    <col min="9232" max="9232" width="18.85546875" style="647" customWidth="1"/>
    <col min="9233" max="9233" width="16.85546875" style="647" bestFit="1" customWidth="1"/>
    <col min="9234" max="9234" width="14.28515625" style="647" bestFit="1" customWidth="1"/>
    <col min="9235" max="9235" width="15.140625" style="647" bestFit="1" customWidth="1"/>
    <col min="9236" max="9236" width="16.140625" style="647" bestFit="1" customWidth="1"/>
    <col min="9237" max="9237" width="18.28515625" style="647" bestFit="1" customWidth="1"/>
    <col min="9238" max="9238" width="18.5703125" style="647" bestFit="1" customWidth="1"/>
    <col min="9239" max="9239" width="14.28515625" style="647" bestFit="1" customWidth="1"/>
    <col min="9240" max="9240" width="16.85546875" style="647" bestFit="1" customWidth="1"/>
    <col min="9241" max="9241" width="17.140625" style="647" customWidth="1"/>
    <col min="9242" max="9242" width="18.28515625" style="647" bestFit="1" customWidth="1"/>
    <col min="9243" max="9243" width="16.28515625" style="647" bestFit="1" customWidth="1"/>
    <col min="9244" max="9244" width="19.140625" style="647" customWidth="1"/>
    <col min="9245" max="9245" width="22.28515625" style="647" bestFit="1" customWidth="1"/>
    <col min="9246" max="9246" width="18.5703125" style="647" bestFit="1" customWidth="1"/>
    <col min="9247" max="9247" width="15" style="647" customWidth="1"/>
    <col min="9248" max="9248" width="14.42578125" style="647" bestFit="1" customWidth="1"/>
    <col min="9249" max="9249" width="14.28515625" style="647" bestFit="1" customWidth="1"/>
    <col min="9250" max="9419" width="9.140625" style="647"/>
    <col min="9420" max="9420" width="11.85546875" style="647" bestFit="1" customWidth="1"/>
    <col min="9421" max="9421" width="15.42578125" style="647" customWidth="1"/>
    <col min="9422" max="9422" width="14.28515625" style="647" customWidth="1"/>
    <col min="9423" max="9423" width="10.5703125" style="647" customWidth="1"/>
    <col min="9424" max="9424" width="13.28515625" style="647" customWidth="1"/>
    <col min="9425" max="9425" width="11.5703125" style="647" customWidth="1"/>
    <col min="9426" max="9426" width="15.28515625" style="647" customWidth="1"/>
    <col min="9427" max="9427" width="15.42578125" style="647" customWidth="1"/>
    <col min="9428" max="9428" width="15.5703125" style="647" customWidth="1"/>
    <col min="9429" max="9429" width="12.5703125" style="647" bestFit="1" customWidth="1"/>
    <col min="9430" max="9430" width="14.28515625" style="647" customWidth="1"/>
    <col min="9431" max="9431" width="16.7109375" style="647" bestFit="1" customWidth="1"/>
    <col min="9432" max="9432" width="18" style="647" bestFit="1" customWidth="1"/>
    <col min="9433" max="9433" width="18.7109375" style="647" bestFit="1" customWidth="1"/>
    <col min="9434" max="9434" width="14.42578125" style="647" bestFit="1" customWidth="1"/>
    <col min="9435" max="9435" width="14.42578125" style="647" customWidth="1"/>
    <col min="9436" max="9436" width="21.5703125" style="647" bestFit="1" customWidth="1"/>
    <col min="9437" max="9438" width="14.28515625" style="647" bestFit="1" customWidth="1"/>
    <col min="9439" max="9439" width="15" style="647" customWidth="1"/>
    <col min="9440" max="9441" width="14.28515625" style="647" bestFit="1" customWidth="1"/>
    <col min="9442" max="9442" width="13.42578125" style="647" bestFit="1" customWidth="1"/>
    <col min="9443" max="9443" width="11.85546875" style="647" bestFit="1" customWidth="1"/>
    <col min="9444" max="9444" width="13.42578125" style="647" bestFit="1" customWidth="1"/>
    <col min="9445" max="9445" width="9.140625" style="647"/>
    <col min="9446" max="9446" width="12.5703125" style="647" bestFit="1" customWidth="1"/>
    <col min="9447" max="9487" width="9.140625" style="647"/>
    <col min="9488" max="9488" width="18.85546875" style="647" customWidth="1"/>
    <col min="9489" max="9489" width="16.85546875" style="647" bestFit="1" customWidth="1"/>
    <col min="9490" max="9490" width="14.28515625" style="647" bestFit="1" customWidth="1"/>
    <col min="9491" max="9491" width="15.140625" style="647" bestFit="1" customWidth="1"/>
    <col min="9492" max="9492" width="16.140625" style="647" bestFit="1" customWidth="1"/>
    <col min="9493" max="9493" width="18.28515625" style="647" bestFit="1" customWidth="1"/>
    <col min="9494" max="9494" width="18.5703125" style="647" bestFit="1" customWidth="1"/>
    <col min="9495" max="9495" width="14.28515625" style="647" bestFit="1" customWidth="1"/>
    <col min="9496" max="9496" width="16.85546875" style="647" bestFit="1" customWidth="1"/>
    <col min="9497" max="9497" width="17.140625" style="647" customWidth="1"/>
    <col min="9498" max="9498" width="18.28515625" style="647" bestFit="1" customWidth="1"/>
    <col min="9499" max="9499" width="16.28515625" style="647" bestFit="1" customWidth="1"/>
    <col min="9500" max="9500" width="19.140625" style="647" customWidth="1"/>
    <col min="9501" max="9501" width="22.28515625" style="647" bestFit="1" customWidth="1"/>
    <col min="9502" max="9502" width="18.5703125" style="647" bestFit="1" customWidth="1"/>
    <col min="9503" max="9503" width="15" style="647" customWidth="1"/>
    <col min="9504" max="9504" width="14.42578125" style="647" bestFit="1" customWidth="1"/>
    <col min="9505" max="9505" width="14.28515625" style="647" bestFit="1" customWidth="1"/>
    <col min="9506" max="9675" width="9.140625" style="647"/>
    <col min="9676" max="9676" width="11.85546875" style="647" bestFit="1" customWidth="1"/>
    <col min="9677" max="9677" width="15.42578125" style="647" customWidth="1"/>
    <col min="9678" max="9678" width="14.28515625" style="647" customWidth="1"/>
    <col min="9679" max="9679" width="10.5703125" style="647" customWidth="1"/>
    <col min="9680" max="9680" width="13.28515625" style="647" customWidth="1"/>
    <col min="9681" max="9681" width="11.5703125" style="647" customWidth="1"/>
    <col min="9682" max="9682" width="15.28515625" style="647" customWidth="1"/>
    <col min="9683" max="9683" width="15.42578125" style="647" customWidth="1"/>
    <col min="9684" max="9684" width="15.5703125" style="647" customWidth="1"/>
    <col min="9685" max="9685" width="12.5703125" style="647" bestFit="1" customWidth="1"/>
    <col min="9686" max="9686" width="14.28515625" style="647" customWidth="1"/>
    <col min="9687" max="9687" width="16.7109375" style="647" bestFit="1" customWidth="1"/>
    <col min="9688" max="9688" width="18" style="647" bestFit="1" customWidth="1"/>
    <col min="9689" max="9689" width="18.7109375" style="647" bestFit="1" customWidth="1"/>
    <col min="9690" max="9690" width="14.42578125" style="647" bestFit="1" customWidth="1"/>
    <col min="9691" max="9691" width="14.42578125" style="647" customWidth="1"/>
    <col min="9692" max="9692" width="21.5703125" style="647" bestFit="1" customWidth="1"/>
    <col min="9693" max="9694" width="14.28515625" style="647" bestFit="1" customWidth="1"/>
    <col min="9695" max="9695" width="15" style="647" customWidth="1"/>
    <col min="9696" max="9697" width="14.28515625" style="647" bestFit="1" customWidth="1"/>
    <col min="9698" max="9698" width="13.42578125" style="647" bestFit="1" customWidth="1"/>
    <col min="9699" max="9699" width="11.85546875" style="647" bestFit="1" customWidth="1"/>
    <col min="9700" max="9700" width="13.42578125" style="647" bestFit="1" customWidth="1"/>
    <col min="9701" max="9701" width="9.140625" style="647"/>
    <col min="9702" max="9702" width="12.5703125" style="647" bestFit="1" customWidth="1"/>
    <col min="9703" max="9743" width="9.140625" style="647"/>
    <col min="9744" max="9744" width="18.85546875" style="647" customWidth="1"/>
    <col min="9745" max="9745" width="16.85546875" style="647" bestFit="1" customWidth="1"/>
    <col min="9746" max="9746" width="14.28515625" style="647" bestFit="1" customWidth="1"/>
    <col min="9747" max="9747" width="15.140625" style="647" bestFit="1" customWidth="1"/>
    <col min="9748" max="9748" width="16.140625" style="647" bestFit="1" customWidth="1"/>
    <col min="9749" max="9749" width="18.28515625" style="647" bestFit="1" customWidth="1"/>
    <col min="9750" max="9750" width="18.5703125" style="647" bestFit="1" customWidth="1"/>
    <col min="9751" max="9751" width="14.28515625" style="647" bestFit="1" customWidth="1"/>
    <col min="9752" max="9752" width="16.85546875" style="647" bestFit="1" customWidth="1"/>
    <col min="9753" max="9753" width="17.140625" style="647" customWidth="1"/>
    <col min="9754" max="9754" width="18.28515625" style="647" bestFit="1" customWidth="1"/>
    <col min="9755" max="9755" width="16.28515625" style="647" bestFit="1" customWidth="1"/>
    <col min="9756" max="9756" width="19.140625" style="647" customWidth="1"/>
    <col min="9757" max="9757" width="22.28515625" style="647" bestFit="1" customWidth="1"/>
    <col min="9758" max="9758" width="18.5703125" style="647" bestFit="1" customWidth="1"/>
    <col min="9759" max="9759" width="15" style="647" customWidth="1"/>
    <col min="9760" max="9760" width="14.42578125" style="647" bestFit="1" customWidth="1"/>
    <col min="9761" max="9761" width="14.28515625" style="647" bestFit="1" customWidth="1"/>
    <col min="9762" max="9931" width="9.140625" style="647"/>
    <col min="9932" max="9932" width="11.85546875" style="647" bestFit="1" customWidth="1"/>
    <col min="9933" max="9933" width="15.42578125" style="647" customWidth="1"/>
    <col min="9934" max="9934" width="14.28515625" style="647" customWidth="1"/>
    <col min="9935" max="9935" width="10.5703125" style="647" customWidth="1"/>
    <col min="9936" max="9936" width="13.28515625" style="647" customWidth="1"/>
    <col min="9937" max="9937" width="11.5703125" style="647" customWidth="1"/>
    <col min="9938" max="9938" width="15.28515625" style="647" customWidth="1"/>
    <col min="9939" max="9939" width="15.42578125" style="647" customWidth="1"/>
    <col min="9940" max="9940" width="15.5703125" style="647" customWidth="1"/>
    <col min="9941" max="9941" width="12.5703125" style="647" bestFit="1" customWidth="1"/>
    <col min="9942" max="9942" width="14.28515625" style="647" customWidth="1"/>
    <col min="9943" max="9943" width="16.7109375" style="647" bestFit="1" customWidth="1"/>
    <col min="9944" max="9944" width="18" style="647" bestFit="1" customWidth="1"/>
    <col min="9945" max="9945" width="18.7109375" style="647" bestFit="1" customWidth="1"/>
    <col min="9946" max="9946" width="14.42578125" style="647" bestFit="1" customWidth="1"/>
    <col min="9947" max="9947" width="14.42578125" style="647" customWidth="1"/>
    <col min="9948" max="9948" width="21.5703125" style="647" bestFit="1" customWidth="1"/>
    <col min="9949" max="9950" width="14.28515625" style="647" bestFit="1" customWidth="1"/>
    <col min="9951" max="9951" width="15" style="647" customWidth="1"/>
    <col min="9952" max="9953" width="14.28515625" style="647" bestFit="1" customWidth="1"/>
    <col min="9954" max="9954" width="13.42578125" style="647" bestFit="1" customWidth="1"/>
    <col min="9955" max="9955" width="11.85546875" style="647" bestFit="1" customWidth="1"/>
    <col min="9956" max="9956" width="13.42578125" style="647" bestFit="1" customWidth="1"/>
    <col min="9957" max="9957" width="9.140625" style="647"/>
    <col min="9958" max="9958" width="12.5703125" style="647" bestFit="1" customWidth="1"/>
    <col min="9959" max="9999" width="9.140625" style="647"/>
    <col min="10000" max="10000" width="18.85546875" style="647" customWidth="1"/>
    <col min="10001" max="10001" width="16.85546875" style="647" bestFit="1" customWidth="1"/>
    <col min="10002" max="10002" width="14.28515625" style="647" bestFit="1" customWidth="1"/>
    <col min="10003" max="10003" width="15.140625" style="647" bestFit="1" customWidth="1"/>
    <col min="10004" max="10004" width="16.140625" style="647" bestFit="1" customWidth="1"/>
    <col min="10005" max="10005" width="18.28515625" style="647" bestFit="1" customWidth="1"/>
    <col min="10006" max="10006" width="18.5703125" style="647" bestFit="1" customWidth="1"/>
    <col min="10007" max="10007" width="14.28515625" style="647" bestFit="1" customWidth="1"/>
    <col min="10008" max="10008" width="16.85546875" style="647" bestFit="1" customWidth="1"/>
    <col min="10009" max="10009" width="17.140625" style="647" customWidth="1"/>
    <col min="10010" max="10010" width="18.28515625" style="647" bestFit="1" customWidth="1"/>
    <col min="10011" max="10011" width="16.28515625" style="647" bestFit="1" customWidth="1"/>
    <col min="10012" max="10012" width="19.140625" style="647" customWidth="1"/>
    <col min="10013" max="10013" width="22.28515625" style="647" bestFit="1" customWidth="1"/>
    <col min="10014" max="10014" width="18.5703125" style="647" bestFit="1" customWidth="1"/>
    <col min="10015" max="10015" width="15" style="647" customWidth="1"/>
    <col min="10016" max="10016" width="14.42578125" style="647" bestFit="1" customWidth="1"/>
    <col min="10017" max="10017" width="14.28515625" style="647" bestFit="1" customWidth="1"/>
    <col min="10018" max="10187" width="9.140625" style="647"/>
    <col min="10188" max="10188" width="11.85546875" style="647" bestFit="1" customWidth="1"/>
    <col min="10189" max="10189" width="15.42578125" style="647" customWidth="1"/>
    <col min="10190" max="10190" width="14.28515625" style="647" customWidth="1"/>
    <col min="10191" max="10191" width="10.5703125" style="647" customWidth="1"/>
    <col min="10192" max="10192" width="13.28515625" style="647" customWidth="1"/>
    <col min="10193" max="10193" width="11.5703125" style="647" customWidth="1"/>
    <col min="10194" max="10194" width="15.28515625" style="647" customWidth="1"/>
    <col min="10195" max="10195" width="15.42578125" style="647" customWidth="1"/>
    <col min="10196" max="10196" width="15.5703125" style="647" customWidth="1"/>
    <col min="10197" max="10197" width="12.5703125" style="647" bestFit="1" customWidth="1"/>
    <col min="10198" max="10198" width="14.28515625" style="647" customWidth="1"/>
    <col min="10199" max="10199" width="16.7109375" style="647" bestFit="1" customWidth="1"/>
    <col min="10200" max="10200" width="18" style="647" bestFit="1" customWidth="1"/>
    <col min="10201" max="10201" width="18.7109375" style="647" bestFit="1" customWidth="1"/>
    <col min="10202" max="10202" width="14.42578125" style="647" bestFit="1" customWidth="1"/>
    <col min="10203" max="10203" width="14.42578125" style="647" customWidth="1"/>
    <col min="10204" max="10204" width="21.5703125" style="647" bestFit="1" customWidth="1"/>
    <col min="10205" max="10206" width="14.28515625" style="647" bestFit="1" customWidth="1"/>
    <col min="10207" max="10207" width="15" style="647" customWidth="1"/>
    <col min="10208" max="10209" width="14.28515625" style="647" bestFit="1" customWidth="1"/>
    <col min="10210" max="10210" width="13.42578125" style="647" bestFit="1" customWidth="1"/>
    <col min="10211" max="10211" width="11.85546875" style="647" bestFit="1" customWidth="1"/>
    <col min="10212" max="10212" width="13.42578125" style="647" bestFit="1" customWidth="1"/>
    <col min="10213" max="10213" width="9.140625" style="647"/>
    <col min="10214" max="10214" width="12.5703125" style="647" bestFit="1" customWidth="1"/>
    <col min="10215" max="10255" width="9.140625" style="647"/>
    <col min="10256" max="10256" width="18.85546875" style="647" customWidth="1"/>
    <col min="10257" max="10257" width="16.85546875" style="647" bestFit="1" customWidth="1"/>
    <col min="10258" max="10258" width="14.28515625" style="647" bestFit="1" customWidth="1"/>
    <col min="10259" max="10259" width="15.140625" style="647" bestFit="1" customWidth="1"/>
    <col min="10260" max="10260" width="16.140625" style="647" bestFit="1" customWidth="1"/>
    <col min="10261" max="10261" width="18.28515625" style="647" bestFit="1" customWidth="1"/>
    <col min="10262" max="10262" width="18.5703125" style="647" bestFit="1" customWidth="1"/>
    <col min="10263" max="10263" width="14.28515625" style="647" bestFit="1" customWidth="1"/>
    <col min="10264" max="10264" width="16.85546875" style="647" bestFit="1" customWidth="1"/>
    <col min="10265" max="10265" width="17.140625" style="647" customWidth="1"/>
    <col min="10266" max="10266" width="18.28515625" style="647" bestFit="1" customWidth="1"/>
    <col min="10267" max="10267" width="16.28515625" style="647" bestFit="1" customWidth="1"/>
    <col min="10268" max="10268" width="19.140625" style="647" customWidth="1"/>
    <col min="10269" max="10269" width="22.28515625" style="647" bestFit="1" customWidth="1"/>
    <col min="10270" max="10270" width="18.5703125" style="647" bestFit="1" customWidth="1"/>
    <col min="10271" max="10271" width="15" style="647" customWidth="1"/>
    <col min="10272" max="10272" width="14.42578125" style="647" bestFit="1" customWidth="1"/>
    <col min="10273" max="10273" width="14.28515625" style="647" bestFit="1" customWidth="1"/>
    <col min="10274" max="10443" width="9.140625" style="647"/>
    <col min="10444" max="10444" width="11.85546875" style="647" bestFit="1" customWidth="1"/>
    <col min="10445" max="10445" width="15.42578125" style="647" customWidth="1"/>
    <col min="10446" max="10446" width="14.28515625" style="647" customWidth="1"/>
    <col min="10447" max="10447" width="10.5703125" style="647" customWidth="1"/>
    <col min="10448" max="10448" width="13.28515625" style="647" customWidth="1"/>
    <col min="10449" max="10449" width="11.5703125" style="647" customWidth="1"/>
    <col min="10450" max="10450" width="15.28515625" style="647" customWidth="1"/>
    <col min="10451" max="10451" width="15.42578125" style="647" customWidth="1"/>
    <col min="10452" max="10452" width="15.5703125" style="647" customWidth="1"/>
    <col min="10453" max="10453" width="12.5703125" style="647" bestFit="1" customWidth="1"/>
    <col min="10454" max="10454" width="14.28515625" style="647" customWidth="1"/>
    <col min="10455" max="10455" width="16.7109375" style="647" bestFit="1" customWidth="1"/>
    <col min="10456" max="10456" width="18" style="647" bestFit="1" customWidth="1"/>
    <col min="10457" max="10457" width="18.7109375" style="647" bestFit="1" customWidth="1"/>
    <col min="10458" max="10458" width="14.42578125" style="647" bestFit="1" customWidth="1"/>
    <col min="10459" max="10459" width="14.42578125" style="647" customWidth="1"/>
    <col min="10460" max="10460" width="21.5703125" style="647" bestFit="1" customWidth="1"/>
    <col min="10461" max="10462" width="14.28515625" style="647" bestFit="1" customWidth="1"/>
    <col min="10463" max="10463" width="15" style="647" customWidth="1"/>
    <col min="10464" max="10465" width="14.28515625" style="647" bestFit="1" customWidth="1"/>
    <col min="10466" max="10466" width="13.42578125" style="647" bestFit="1" customWidth="1"/>
    <col min="10467" max="10467" width="11.85546875" style="647" bestFit="1" customWidth="1"/>
    <col min="10468" max="10468" width="13.42578125" style="647" bestFit="1" customWidth="1"/>
    <col min="10469" max="10469" width="9.140625" style="647"/>
    <col min="10470" max="10470" width="12.5703125" style="647" bestFit="1" customWidth="1"/>
    <col min="10471" max="10511" width="9.140625" style="647"/>
    <col min="10512" max="10512" width="18.85546875" style="647" customWidth="1"/>
    <col min="10513" max="10513" width="16.85546875" style="647" bestFit="1" customWidth="1"/>
    <col min="10514" max="10514" width="14.28515625" style="647" bestFit="1" customWidth="1"/>
    <col min="10515" max="10515" width="15.140625" style="647" bestFit="1" customWidth="1"/>
    <col min="10516" max="10516" width="16.140625" style="647" bestFit="1" customWidth="1"/>
    <col min="10517" max="10517" width="18.28515625" style="647" bestFit="1" customWidth="1"/>
    <col min="10518" max="10518" width="18.5703125" style="647" bestFit="1" customWidth="1"/>
    <col min="10519" max="10519" width="14.28515625" style="647" bestFit="1" customWidth="1"/>
    <col min="10520" max="10520" width="16.85546875" style="647" bestFit="1" customWidth="1"/>
    <col min="10521" max="10521" width="17.140625" style="647" customWidth="1"/>
    <col min="10522" max="10522" width="18.28515625" style="647" bestFit="1" customWidth="1"/>
    <col min="10523" max="10523" width="16.28515625" style="647" bestFit="1" customWidth="1"/>
    <col min="10524" max="10524" width="19.140625" style="647" customWidth="1"/>
    <col min="10525" max="10525" width="22.28515625" style="647" bestFit="1" customWidth="1"/>
    <col min="10526" max="10526" width="18.5703125" style="647" bestFit="1" customWidth="1"/>
    <col min="10527" max="10527" width="15" style="647" customWidth="1"/>
    <col min="10528" max="10528" width="14.42578125" style="647" bestFit="1" customWidth="1"/>
    <col min="10529" max="10529" width="14.28515625" style="647" bestFit="1" customWidth="1"/>
    <col min="10530" max="10699" width="9.140625" style="647"/>
    <col min="10700" max="10700" width="11.85546875" style="647" bestFit="1" customWidth="1"/>
    <col min="10701" max="10701" width="15.42578125" style="647" customWidth="1"/>
    <col min="10702" max="10702" width="14.28515625" style="647" customWidth="1"/>
    <col min="10703" max="10703" width="10.5703125" style="647" customWidth="1"/>
    <col min="10704" max="10704" width="13.28515625" style="647" customWidth="1"/>
    <col min="10705" max="10705" width="11.5703125" style="647" customWidth="1"/>
    <col min="10706" max="10706" width="15.28515625" style="647" customWidth="1"/>
    <col min="10707" max="10707" width="15.42578125" style="647" customWidth="1"/>
    <col min="10708" max="10708" width="15.5703125" style="647" customWidth="1"/>
    <col min="10709" max="10709" width="12.5703125" style="647" bestFit="1" customWidth="1"/>
    <col min="10710" max="10710" width="14.28515625" style="647" customWidth="1"/>
    <col min="10711" max="10711" width="16.7109375" style="647" bestFit="1" customWidth="1"/>
    <col min="10712" max="10712" width="18" style="647" bestFit="1" customWidth="1"/>
    <col min="10713" max="10713" width="18.7109375" style="647" bestFit="1" customWidth="1"/>
    <col min="10714" max="10714" width="14.42578125" style="647" bestFit="1" customWidth="1"/>
    <col min="10715" max="10715" width="14.42578125" style="647" customWidth="1"/>
    <col min="10716" max="10716" width="21.5703125" style="647" bestFit="1" customWidth="1"/>
    <col min="10717" max="10718" width="14.28515625" style="647" bestFit="1" customWidth="1"/>
    <col min="10719" max="10719" width="15" style="647" customWidth="1"/>
    <col min="10720" max="10721" width="14.28515625" style="647" bestFit="1" customWidth="1"/>
    <col min="10722" max="10722" width="13.42578125" style="647" bestFit="1" customWidth="1"/>
    <col min="10723" max="10723" width="11.85546875" style="647" bestFit="1" customWidth="1"/>
    <col min="10724" max="10724" width="13.42578125" style="647" bestFit="1" customWidth="1"/>
    <col min="10725" max="10725" width="9.140625" style="647"/>
    <col min="10726" max="10726" width="12.5703125" style="647" bestFit="1" customWidth="1"/>
    <col min="10727" max="10767" width="9.140625" style="647"/>
    <col min="10768" max="10768" width="18.85546875" style="647" customWidth="1"/>
    <col min="10769" max="10769" width="16.85546875" style="647" bestFit="1" customWidth="1"/>
    <col min="10770" max="10770" width="14.28515625" style="647" bestFit="1" customWidth="1"/>
    <col min="10771" max="10771" width="15.140625" style="647" bestFit="1" customWidth="1"/>
    <col min="10772" max="10772" width="16.140625" style="647" bestFit="1" customWidth="1"/>
    <col min="10773" max="10773" width="18.28515625" style="647" bestFit="1" customWidth="1"/>
    <col min="10774" max="10774" width="18.5703125" style="647" bestFit="1" customWidth="1"/>
    <col min="10775" max="10775" width="14.28515625" style="647" bestFit="1" customWidth="1"/>
    <col min="10776" max="10776" width="16.85546875" style="647" bestFit="1" customWidth="1"/>
    <col min="10777" max="10777" width="17.140625" style="647" customWidth="1"/>
    <col min="10778" max="10778" width="18.28515625" style="647" bestFit="1" customWidth="1"/>
    <col min="10779" max="10779" width="16.28515625" style="647" bestFit="1" customWidth="1"/>
    <col min="10780" max="10780" width="19.140625" style="647" customWidth="1"/>
    <col min="10781" max="10781" width="22.28515625" style="647" bestFit="1" customWidth="1"/>
    <col min="10782" max="10782" width="18.5703125" style="647" bestFit="1" customWidth="1"/>
    <col min="10783" max="10783" width="15" style="647" customWidth="1"/>
    <col min="10784" max="10784" width="14.42578125" style="647" bestFit="1" customWidth="1"/>
    <col min="10785" max="10785" width="14.28515625" style="647" bestFit="1" customWidth="1"/>
    <col min="10786" max="10955" width="9.140625" style="647"/>
    <col min="10956" max="10956" width="11.85546875" style="647" bestFit="1" customWidth="1"/>
    <col min="10957" max="10957" width="15.42578125" style="647" customWidth="1"/>
    <col min="10958" max="10958" width="14.28515625" style="647" customWidth="1"/>
    <col min="10959" max="10959" width="10.5703125" style="647" customWidth="1"/>
    <col min="10960" max="10960" width="13.28515625" style="647" customWidth="1"/>
    <col min="10961" max="10961" width="11.5703125" style="647" customWidth="1"/>
    <col min="10962" max="10962" width="15.28515625" style="647" customWidth="1"/>
    <col min="10963" max="10963" width="15.42578125" style="647" customWidth="1"/>
    <col min="10964" max="10964" width="15.5703125" style="647" customWidth="1"/>
    <col min="10965" max="10965" width="12.5703125" style="647" bestFit="1" customWidth="1"/>
    <col min="10966" max="10966" width="14.28515625" style="647" customWidth="1"/>
    <col min="10967" max="10967" width="16.7109375" style="647" bestFit="1" customWidth="1"/>
    <col min="10968" max="10968" width="18" style="647" bestFit="1" customWidth="1"/>
    <col min="10969" max="10969" width="18.7109375" style="647" bestFit="1" customWidth="1"/>
    <col min="10970" max="10970" width="14.42578125" style="647" bestFit="1" customWidth="1"/>
    <col min="10971" max="10971" width="14.42578125" style="647" customWidth="1"/>
    <col min="10972" max="10972" width="21.5703125" style="647" bestFit="1" customWidth="1"/>
    <col min="10973" max="10974" width="14.28515625" style="647" bestFit="1" customWidth="1"/>
    <col min="10975" max="10975" width="15" style="647" customWidth="1"/>
    <col min="10976" max="10977" width="14.28515625" style="647" bestFit="1" customWidth="1"/>
    <col min="10978" max="10978" width="13.42578125" style="647" bestFit="1" customWidth="1"/>
    <col min="10979" max="10979" width="11.85546875" style="647" bestFit="1" customWidth="1"/>
    <col min="10980" max="10980" width="13.42578125" style="647" bestFit="1" customWidth="1"/>
    <col min="10981" max="10981" width="9.140625" style="647"/>
    <col min="10982" max="10982" width="12.5703125" style="647" bestFit="1" customWidth="1"/>
    <col min="10983" max="11023" width="9.140625" style="647"/>
    <col min="11024" max="11024" width="18.85546875" style="647" customWidth="1"/>
    <col min="11025" max="11025" width="16.85546875" style="647" bestFit="1" customWidth="1"/>
    <col min="11026" max="11026" width="14.28515625" style="647" bestFit="1" customWidth="1"/>
    <col min="11027" max="11027" width="15.140625" style="647" bestFit="1" customWidth="1"/>
    <col min="11028" max="11028" width="16.140625" style="647" bestFit="1" customWidth="1"/>
    <col min="11029" max="11029" width="18.28515625" style="647" bestFit="1" customWidth="1"/>
    <col min="11030" max="11030" width="18.5703125" style="647" bestFit="1" customWidth="1"/>
    <col min="11031" max="11031" width="14.28515625" style="647" bestFit="1" customWidth="1"/>
    <col min="11032" max="11032" width="16.85546875" style="647" bestFit="1" customWidth="1"/>
    <col min="11033" max="11033" width="17.140625" style="647" customWidth="1"/>
    <col min="11034" max="11034" width="18.28515625" style="647" bestFit="1" customWidth="1"/>
    <col min="11035" max="11035" width="16.28515625" style="647" bestFit="1" customWidth="1"/>
    <col min="11036" max="11036" width="19.140625" style="647" customWidth="1"/>
    <col min="11037" max="11037" width="22.28515625" style="647" bestFit="1" customWidth="1"/>
    <col min="11038" max="11038" width="18.5703125" style="647" bestFit="1" customWidth="1"/>
    <col min="11039" max="11039" width="15" style="647" customWidth="1"/>
    <col min="11040" max="11040" width="14.42578125" style="647" bestFit="1" customWidth="1"/>
    <col min="11041" max="11041" width="14.28515625" style="647" bestFit="1" customWidth="1"/>
    <col min="11042" max="11211" width="9.140625" style="647"/>
    <col min="11212" max="11212" width="11.85546875" style="647" bestFit="1" customWidth="1"/>
    <col min="11213" max="11213" width="15.42578125" style="647" customWidth="1"/>
    <col min="11214" max="11214" width="14.28515625" style="647" customWidth="1"/>
    <col min="11215" max="11215" width="10.5703125" style="647" customWidth="1"/>
    <col min="11216" max="11216" width="13.28515625" style="647" customWidth="1"/>
    <col min="11217" max="11217" width="11.5703125" style="647" customWidth="1"/>
    <col min="11218" max="11218" width="15.28515625" style="647" customWidth="1"/>
    <col min="11219" max="11219" width="15.42578125" style="647" customWidth="1"/>
    <col min="11220" max="11220" width="15.5703125" style="647" customWidth="1"/>
    <col min="11221" max="11221" width="12.5703125" style="647" bestFit="1" customWidth="1"/>
    <col min="11222" max="11222" width="14.28515625" style="647" customWidth="1"/>
    <col min="11223" max="11223" width="16.7109375" style="647" bestFit="1" customWidth="1"/>
    <col min="11224" max="11224" width="18" style="647" bestFit="1" customWidth="1"/>
    <col min="11225" max="11225" width="18.7109375" style="647" bestFit="1" customWidth="1"/>
    <col min="11226" max="11226" width="14.42578125" style="647" bestFit="1" customWidth="1"/>
    <col min="11227" max="11227" width="14.42578125" style="647" customWidth="1"/>
    <col min="11228" max="11228" width="21.5703125" style="647" bestFit="1" customWidth="1"/>
    <col min="11229" max="11230" width="14.28515625" style="647" bestFit="1" customWidth="1"/>
    <col min="11231" max="11231" width="15" style="647" customWidth="1"/>
    <col min="11232" max="11233" width="14.28515625" style="647" bestFit="1" customWidth="1"/>
    <col min="11234" max="11234" width="13.42578125" style="647" bestFit="1" customWidth="1"/>
    <col min="11235" max="11235" width="11.85546875" style="647" bestFit="1" customWidth="1"/>
    <col min="11236" max="11236" width="13.42578125" style="647" bestFit="1" customWidth="1"/>
    <col min="11237" max="11237" width="9.140625" style="647"/>
    <col min="11238" max="11238" width="12.5703125" style="647" bestFit="1" customWidth="1"/>
    <col min="11239" max="11279" width="9.140625" style="647"/>
    <col min="11280" max="11280" width="18.85546875" style="647" customWidth="1"/>
    <col min="11281" max="11281" width="16.85546875" style="647" bestFit="1" customWidth="1"/>
    <col min="11282" max="11282" width="14.28515625" style="647" bestFit="1" customWidth="1"/>
    <col min="11283" max="11283" width="15.140625" style="647" bestFit="1" customWidth="1"/>
    <col min="11284" max="11284" width="16.140625" style="647" bestFit="1" customWidth="1"/>
    <col min="11285" max="11285" width="18.28515625" style="647" bestFit="1" customWidth="1"/>
    <col min="11286" max="11286" width="18.5703125" style="647" bestFit="1" customWidth="1"/>
    <col min="11287" max="11287" width="14.28515625" style="647" bestFit="1" customWidth="1"/>
    <col min="11288" max="11288" width="16.85546875" style="647" bestFit="1" customWidth="1"/>
    <col min="11289" max="11289" width="17.140625" style="647" customWidth="1"/>
    <col min="11290" max="11290" width="18.28515625" style="647" bestFit="1" customWidth="1"/>
    <col min="11291" max="11291" width="16.28515625" style="647" bestFit="1" customWidth="1"/>
    <col min="11292" max="11292" width="19.140625" style="647" customWidth="1"/>
    <col min="11293" max="11293" width="22.28515625" style="647" bestFit="1" customWidth="1"/>
    <col min="11294" max="11294" width="18.5703125" style="647" bestFit="1" customWidth="1"/>
    <col min="11295" max="11295" width="15" style="647" customWidth="1"/>
    <col min="11296" max="11296" width="14.42578125" style="647" bestFit="1" customWidth="1"/>
    <col min="11297" max="11297" width="14.28515625" style="647" bestFit="1" customWidth="1"/>
    <col min="11298" max="11467" width="9.140625" style="647"/>
    <col min="11468" max="11468" width="11.85546875" style="647" bestFit="1" customWidth="1"/>
    <col min="11469" max="11469" width="15.42578125" style="647" customWidth="1"/>
    <col min="11470" max="11470" width="14.28515625" style="647" customWidth="1"/>
    <col min="11471" max="11471" width="10.5703125" style="647" customWidth="1"/>
    <col min="11472" max="11472" width="13.28515625" style="647" customWidth="1"/>
    <col min="11473" max="11473" width="11.5703125" style="647" customWidth="1"/>
    <col min="11474" max="11474" width="15.28515625" style="647" customWidth="1"/>
    <col min="11475" max="11475" width="15.42578125" style="647" customWidth="1"/>
    <col min="11476" max="11476" width="15.5703125" style="647" customWidth="1"/>
    <col min="11477" max="11477" width="12.5703125" style="647" bestFit="1" customWidth="1"/>
    <col min="11478" max="11478" width="14.28515625" style="647" customWidth="1"/>
    <col min="11479" max="11479" width="16.7109375" style="647" bestFit="1" customWidth="1"/>
    <col min="11480" max="11480" width="18" style="647" bestFit="1" customWidth="1"/>
    <col min="11481" max="11481" width="18.7109375" style="647" bestFit="1" customWidth="1"/>
    <col min="11482" max="11482" width="14.42578125" style="647" bestFit="1" customWidth="1"/>
    <col min="11483" max="11483" width="14.42578125" style="647" customWidth="1"/>
    <col min="11484" max="11484" width="21.5703125" style="647" bestFit="1" customWidth="1"/>
    <col min="11485" max="11486" width="14.28515625" style="647" bestFit="1" customWidth="1"/>
    <col min="11487" max="11487" width="15" style="647" customWidth="1"/>
    <col min="11488" max="11489" width="14.28515625" style="647" bestFit="1" customWidth="1"/>
    <col min="11490" max="11490" width="13.42578125" style="647" bestFit="1" customWidth="1"/>
    <col min="11491" max="11491" width="11.85546875" style="647" bestFit="1" customWidth="1"/>
    <col min="11492" max="11492" width="13.42578125" style="647" bestFit="1" customWidth="1"/>
    <col min="11493" max="11493" width="9.140625" style="647"/>
    <col min="11494" max="11494" width="12.5703125" style="647" bestFit="1" customWidth="1"/>
    <col min="11495" max="11535" width="9.140625" style="647"/>
    <col min="11536" max="11536" width="18.85546875" style="647" customWidth="1"/>
    <col min="11537" max="11537" width="16.85546875" style="647" bestFit="1" customWidth="1"/>
    <col min="11538" max="11538" width="14.28515625" style="647" bestFit="1" customWidth="1"/>
    <col min="11539" max="11539" width="15.140625" style="647" bestFit="1" customWidth="1"/>
    <col min="11540" max="11540" width="16.140625" style="647" bestFit="1" customWidth="1"/>
    <col min="11541" max="11541" width="18.28515625" style="647" bestFit="1" customWidth="1"/>
    <col min="11542" max="11542" width="18.5703125" style="647" bestFit="1" customWidth="1"/>
    <col min="11543" max="11543" width="14.28515625" style="647" bestFit="1" customWidth="1"/>
    <col min="11544" max="11544" width="16.85546875" style="647" bestFit="1" customWidth="1"/>
    <col min="11545" max="11545" width="17.140625" style="647" customWidth="1"/>
    <col min="11546" max="11546" width="18.28515625" style="647" bestFit="1" customWidth="1"/>
    <col min="11547" max="11547" width="16.28515625" style="647" bestFit="1" customWidth="1"/>
    <col min="11548" max="11548" width="19.140625" style="647" customWidth="1"/>
    <col min="11549" max="11549" width="22.28515625" style="647" bestFit="1" customWidth="1"/>
    <col min="11550" max="11550" width="18.5703125" style="647" bestFit="1" customWidth="1"/>
    <col min="11551" max="11551" width="15" style="647" customWidth="1"/>
    <col min="11552" max="11552" width="14.42578125" style="647" bestFit="1" customWidth="1"/>
    <col min="11553" max="11553" width="14.28515625" style="647" bestFit="1" customWidth="1"/>
    <col min="11554" max="11723" width="9.140625" style="647"/>
    <col min="11724" max="11724" width="11.85546875" style="647" bestFit="1" customWidth="1"/>
    <col min="11725" max="11725" width="15.42578125" style="647" customWidth="1"/>
    <col min="11726" max="11726" width="14.28515625" style="647" customWidth="1"/>
    <col min="11727" max="11727" width="10.5703125" style="647" customWidth="1"/>
    <col min="11728" max="11728" width="13.28515625" style="647" customWidth="1"/>
    <col min="11729" max="11729" width="11.5703125" style="647" customWidth="1"/>
    <col min="11730" max="11730" width="15.28515625" style="647" customWidth="1"/>
    <col min="11731" max="11731" width="15.42578125" style="647" customWidth="1"/>
    <col min="11732" max="11732" width="15.5703125" style="647" customWidth="1"/>
    <col min="11733" max="11733" width="12.5703125" style="647" bestFit="1" customWidth="1"/>
    <col min="11734" max="11734" width="14.28515625" style="647" customWidth="1"/>
    <col min="11735" max="11735" width="16.7109375" style="647" bestFit="1" customWidth="1"/>
    <col min="11736" max="11736" width="18" style="647" bestFit="1" customWidth="1"/>
    <col min="11737" max="11737" width="18.7109375" style="647" bestFit="1" customWidth="1"/>
    <col min="11738" max="11738" width="14.42578125" style="647" bestFit="1" customWidth="1"/>
    <col min="11739" max="11739" width="14.42578125" style="647" customWidth="1"/>
    <col min="11740" max="11740" width="21.5703125" style="647" bestFit="1" customWidth="1"/>
    <col min="11741" max="11742" width="14.28515625" style="647" bestFit="1" customWidth="1"/>
    <col min="11743" max="11743" width="15" style="647" customWidth="1"/>
    <col min="11744" max="11745" width="14.28515625" style="647" bestFit="1" customWidth="1"/>
    <col min="11746" max="11746" width="13.42578125" style="647" bestFit="1" customWidth="1"/>
    <col min="11747" max="11747" width="11.85546875" style="647" bestFit="1" customWidth="1"/>
    <col min="11748" max="11748" width="13.42578125" style="647" bestFit="1" customWidth="1"/>
    <col min="11749" max="11749" width="9.140625" style="647"/>
    <col min="11750" max="11750" width="12.5703125" style="647" bestFit="1" customWidth="1"/>
    <col min="11751" max="11791" width="9.140625" style="647"/>
    <col min="11792" max="11792" width="18.85546875" style="647" customWidth="1"/>
    <col min="11793" max="11793" width="16.85546875" style="647" bestFit="1" customWidth="1"/>
    <col min="11794" max="11794" width="14.28515625" style="647" bestFit="1" customWidth="1"/>
    <col min="11795" max="11795" width="15.140625" style="647" bestFit="1" customWidth="1"/>
    <col min="11796" max="11796" width="16.140625" style="647" bestFit="1" customWidth="1"/>
    <col min="11797" max="11797" width="18.28515625" style="647" bestFit="1" customWidth="1"/>
    <col min="11798" max="11798" width="18.5703125" style="647" bestFit="1" customWidth="1"/>
    <col min="11799" max="11799" width="14.28515625" style="647" bestFit="1" customWidth="1"/>
    <col min="11800" max="11800" width="16.85546875" style="647" bestFit="1" customWidth="1"/>
    <col min="11801" max="11801" width="17.140625" style="647" customWidth="1"/>
    <col min="11802" max="11802" width="18.28515625" style="647" bestFit="1" customWidth="1"/>
    <col min="11803" max="11803" width="16.28515625" style="647" bestFit="1" customWidth="1"/>
    <col min="11804" max="11804" width="19.140625" style="647" customWidth="1"/>
    <col min="11805" max="11805" width="22.28515625" style="647" bestFit="1" customWidth="1"/>
    <col min="11806" max="11806" width="18.5703125" style="647" bestFit="1" customWidth="1"/>
    <col min="11807" max="11807" width="15" style="647" customWidth="1"/>
    <col min="11808" max="11808" width="14.42578125" style="647" bestFit="1" customWidth="1"/>
    <col min="11809" max="11809" width="14.28515625" style="647" bestFit="1" customWidth="1"/>
    <col min="11810" max="11979" width="9.140625" style="647"/>
    <col min="11980" max="11980" width="11.85546875" style="647" bestFit="1" customWidth="1"/>
    <col min="11981" max="11981" width="15.42578125" style="647" customWidth="1"/>
    <col min="11982" max="11982" width="14.28515625" style="647" customWidth="1"/>
    <col min="11983" max="11983" width="10.5703125" style="647" customWidth="1"/>
    <col min="11984" max="11984" width="13.28515625" style="647" customWidth="1"/>
    <col min="11985" max="11985" width="11.5703125" style="647" customWidth="1"/>
    <col min="11986" max="11986" width="15.28515625" style="647" customWidth="1"/>
    <col min="11987" max="11987" width="15.42578125" style="647" customWidth="1"/>
    <col min="11988" max="11988" width="15.5703125" style="647" customWidth="1"/>
    <col min="11989" max="11989" width="12.5703125" style="647" bestFit="1" customWidth="1"/>
    <col min="11990" max="11990" width="14.28515625" style="647" customWidth="1"/>
    <col min="11991" max="11991" width="16.7109375" style="647" bestFit="1" customWidth="1"/>
    <col min="11992" max="11992" width="18" style="647" bestFit="1" customWidth="1"/>
    <col min="11993" max="11993" width="18.7109375" style="647" bestFit="1" customWidth="1"/>
    <col min="11994" max="11994" width="14.42578125" style="647" bestFit="1" customWidth="1"/>
    <col min="11995" max="11995" width="14.42578125" style="647" customWidth="1"/>
    <col min="11996" max="11996" width="21.5703125" style="647" bestFit="1" customWidth="1"/>
    <col min="11997" max="11998" width="14.28515625" style="647" bestFit="1" customWidth="1"/>
    <col min="11999" max="11999" width="15" style="647" customWidth="1"/>
    <col min="12000" max="12001" width="14.28515625" style="647" bestFit="1" customWidth="1"/>
    <col min="12002" max="12002" width="13.42578125" style="647" bestFit="1" customWidth="1"/>
    <col min="12003" max="12003" width="11.85546875" style="647" bestFit="1" customWidth="1"/>
    <col min="12004" max="12004" width="13.42578125" style="647" bestFit="1" customWidth="1"/>
    <col min="12005" max="12005" width="9.140625" style="647"/>
    <col min="12006" max="12006" width="12.5703125" style="647" bestFit="1" customWidth="1"/>
    <col min="12007" max="12047" width="9.140625" style="647"/>
    <col min="12048" max="12048" width="18.85546875" style="647" customWidth="1"/>
    <col min="12049" max="12049" width="16.85546875" style="647" bestFit="1" customWidth="1"/>
    <col min="12050" max="12050" width="14.28515625" style="647" bestFit="1" customWidth="1"/>
    <col min="12051" max="12051" width="15.140625" style="647" bestFit="1" customWidth="1"/>
    <col min="12052" max="12052" width="16.140625" style="647" bestFit="1" customWidth="1"/>
    <col min="12053" max="12053" width="18.28515625" style="647" bestFit="1" customWidth="1"/>
    <col min="12054" max="12054" width="18.5703125" style="647" bestFit="1" customWidth="1"/>
    <col min="12055" max="12055" width="14.28515625" style="647" bestFit="1" customWidth="1"/>
    <col min="12056" max="12056" width="16.85546875" style="647" bestFit="1" customWidth="1"/>
    <col min="12057" max="12057" width="17.140625" style="647" customWidth="1"/>
    <col min="12058" max="12058" width="18.28515625" style="647" bestFit="1" customWidth="1"/>
    <col min="12059" max="12059" width="16.28515625" style="647" bestFit="1" customWidth="1"/>
    <col min="12060" max="12060" width="19.140625" style="647" customWidth="1"/>
    <col min="12061" max="12061" width="22.28515625" style="647" bestFit="1" customWidth="1"/>
    <col min="12062" max="12062" width="18.5703125" style="647" bestFit="1" customWidth="1"/>
    <col min="12063" max="12063" width="15" style="647" customWidth="1"/>
    <col min="12064" max="12064" width="14.42578125" style="647" bestFit="1" customWidth="1"/>
    <col min="12065" max="12065" width="14.28515625" style="647" bestFit="1" customWidth="1"/>
    <col min="12066" max="12235" width="9.140625" style="647"/>
    <col min="12236" max="12236" width="11.85546875" style="647" bestFit="1" customWidth="1"/>
    <col min="12237" max="12237" width="15.42578125" style="647" customWidth="1"/>
    <col min="12238" max="12238" width="14.28515625" style="647" customWidth="1"/>
    <col min="12239" max="12239" width="10.5703125" style="647" customWidth="1"/>
    <col min="12240" max="12240" width="13.28515625" style="647" customWidth="1"/>
    <col min="12241" max="12241" width="11.5703125" style="647" customWidth="1"/>
    <col min="12242" max="12242" width="15.28515625" style="647" customWidth="1"/>
    <col min="12243" max="12243" width="15.42578125" style="647" customWidth="1"/>
    <col min="12244" max="12244" width="15.5703125" style="647" customWidth="1"/>
    <col min="12245" max="12245" width="12.5703125" style="647" bestFit="1" customWidth="1"/>
    <col min="12246" max="12246" width="14.28515625" style="647" customWidth="1"/>
    <col min="12247" max="12247" width="16.7109375" style="647" bestFit="1" customWidth="1"/>
    <col min="12248" max="12248" width="18" style="647" bestFit="1" customWidth="1"/>
    <col min="12249" max="12249" width="18.7109375" style="647" bestFit="1" customWidth="1"/>
    <col min="12250" max="12250" width="14.42578125" style="647" bestFit="1" customWidth="1"/>
    <col min="12251" max="12251" width="14.42578125" style="647" customWidth="1"/>
    <col min="12252" max="12252" width="21.5703125" style="647" bestFit="1" customWidth="1"/>
    <col min="12253" max="12254" width="14.28515625" style="647" bestFit="1" customWidth="1"/>
    <col min="12255" max="12255" width="15" style="647" customWidth="1"/>
    <col min="12256" max="12257" width="14.28515625" style="647" bestFit="1" customWidth="1"/>
    <col min="12258" max="12258" width="13.42578125" style="647" bestFit="1" customWidth="1"/>
    <col min="12259" max="12259" width="11.85546875" style="647" bestFit="1" customWidth="1"/>
    <col min="12260" max="12260" width="13.42578125" style="647" bestFit="1" customWidth="1"/>
    <col min="12261" max="12261" width="9.140625" style="647"/>
    <col min="12262" max="12262" width="12.5703125" style="647" bestFit="1" customWidth="1"/>
    <col min="12263" max="12303" width="9.140625" style="647"/>
    <col min="12304" max="12304" width="18.85546875" style="647" customWidth="1"/>
    <col min="12305" max="12305" width="16.85546875" style="647" bestFit="1" customWidth="1"/>
    <col min="12306" max="12306" width="14.28515625" style="647" bestFit="1" customWidth="1"/>
    <col min="12307" max="12307" width="15.140625" style="647" bestFit="1" customWidth="1"/>
    <col min="12308" max="12308" width="16.140625" style="647" bestFit="1" customWidth="1"/>
    <col min="12309" max="12309" width="18.28515625" style="647" bestFit="1" customWidth="1"/>
    <col min="12310" max="12310" width="18.5703125" style="647" bestFit="1" customWidth="1"/>
    <col min="12311" max="12311" width="14.28515625" style="647" bestFit="1" customWidth="1"/>
    <col min="12312" max="12312" width="16.85546875" style="647" bestFit="1" customWidth="1"/>
    <col min="12313" max="12313" width="17.140625" style="647" customWidth="1"/>
    <col min="12314" max="12314" width="18.28515625" style="647" bestFit="1" customWidth="1"/>
    <col min="12315" max="12315" width="16.28515625" style="647" bestFit="1" customWidth="1"/>
    <col min="12316" max="12316" width="19.140625" style="647" customWidth="1"/>
    <col min="12317" max="12317" width="22.28515625" style="647" bestFit="1" customWidth="1"/>
    <col min="12318" max="12318" width="18.5703125" style="647" bestFit="1" customWidth="1"/>
    <col min="12319" max="12319" width="15" style="647" customWidth="1"/>
    <col min="12320" max="12320" width="14.42578125" style="647" bestFit="1" customWidth="1"/>
    <col min="12321" max="12321" width="14.28515625" style="647" bestFit="1" customWidth="1"/>
    <col min="12322" max="12491" width="9.140625" style="647"/>
    <col min="12492" max="12492" width="11.85546875" style="647" bestFit="1" customWidth="1"/>
    <col min="12493" max="12493" width="15.42578125" style="647" customWidth="1"/>
    <col min="12494" max="12494" width="14.28515625" style="647" customWidth="1"/>
    <col min="12495" max="12495" width="10.5703125" style="647" customWidth="1"/>
    <col min="12496" max="12496" width="13.28515625" style="647" customWidth="1"/>
    <col min="12497" max="12497" width="11.5703125" style="647" customWidth="1"/>
    <col min="12498" max="12498" width="15.28515625" style="647" customWidth="1"/>
    <col min="12499" max="12499" width="15.42578125" style="647" customWidth="1"/>
    <col min="12500" max="12500" width="15.5703125" style="647" customWidth="1"/>
    <col min="12501" max="12501" width="12.5703125" style="647" bestFit="1" customWidth="1"/>
    <col min="12502" max="12502" width="14.28515625" style="647" customWidth="1"/>
    <col min="12503" max="12503" width="16.7109375" style="647" bestFit="1" customWidth="1"/>
    <col min="12504" max="12504" width="18" style="647" bestFit="1" customWidth="1"/>
    <col min="12505" max="12505" width="18.7109375" style="647" bestFit="1" customWidth="1"/>
    <col min="12506" max="12506" width="14.42578125" style="647" bestFit="1" customWidth="1"/>
    <col min="12507" max="12507" width="14.42578125" style="647" customWidth="1"/>
    <col min="12508" max="12508" width="21.5703125" style="647" bestFit="1" customWidth="1"/>
    <col min="12509" max="12510" width="14.28515625" style="647" bestFit="1" customWidth="1"/>
    <col min="12511" max="12511" width="15" style="647" customWidth="1"/>
    <col min="12512" max="12513" width="14.28515625" style="647" bestFit="1" customWidth="1"/>
    <col min="12514" max="12514" width="13.42578125" style="647" bestFit="1" customWidth="1"/>
    <col min="12515" max="12515" width="11.85546875" style="647" bestFit="1" customWidth="1"/>
    <col min="12516" max="12516" width="13.42578125" style="647" bestFit="1" customWidth="1"/>
    <col min="12517" max="12517" width="9.140625" style="647"/>
    <col min="12518" max="12518" width="12.5703125" style="647" bestFit="1" customWidth="1"/>
    <col min="12519" max="12559" width="9.140625" style="647"/>
    <col min="12560" max="12560" width="18.85546875" style="647" customWidth="1"/>
    <col min="12561" max="12561" width="16.85546875" style="647" bestFit="1" customWidth="1"/>
    <col min="12562" max="12562" width="14.28515625" style="647" bestFit="1" customWidth="1"/>
    <col min="12563" max="12563" width="15.140625" style="647" bestFit="1" customWidth="1"/>
    <col min="12564" max="12564" width="16.140625" style="647" bestFit="1" customWidth="1"/>
    <col min="12565" max="12565" width="18.28515625" style="647" bestFit="1" customWidth="1"/>
    <col min="12566" max="12566" width="18.5703125" style="647" bestFit="1" customWidth="1"/>
    <col min="12567" max="12567" width="14.28515625" style="647" bestFit="1" customWidth="1"/>
    <col min="12568" max="12568" width="16.85546875" style="647" bestFit="1" customWidth="1"/>
    <col min="12569" max="12569" width="17.140625" style="647" customWidth="1"/>
    <col min="12570" max="12570" width="18.28515625" style="647" bestFit="1" customWidth="1"/>
    <col min="12571" max="12571" width="16.28515625" style="647" bestFit="1" customWidth="1"/>
    <col min="12572" max="12572" width="19.140625" style="647" customWidth="1"/>
    <col min="12573" max="12573" width="22.28515625" style="647" bestFit="1" customWidth="1"/>
    <col min="12574" max="12574" width="18.5703125" style="647" bestFit="1" customWidth="1"/>
    <col min="12575" max="12575" width="15" style="647" customWidth="1"/>
    <col min="12576" max="12576" width="14.42578125" style="647" bestFit="1" customWidth="1"/>
    <col min="12577" max="12577" width="14.28515625" style="647" bestFit="1" customWidth="1"/>
    <col min="12578" max="12747" width="9.140625" style="647"/>
    <col min="12748" max="12748" width="11.85546875" style="647" bestFit="1" customWidth="1"/>
    <col min="12749" max="12749" width="15.42578125" style="647" customWidth="1"/>
    <col min="12750" max="12750" width="14.28515625" style="647" customWidth="1"/>
    <col min="12751" max="12751" width="10.5703125" style="647" customWidth="1"/>
    <col min="12752" max="12752" width="13.28515625" style="647" customWidth="1"/>
    <col min="12753" max="12753" width="11.5703125" style="647" customWidth="1"/>
    <col min="12754" max="12754" width="15.28515625" style="647" customWidth="1"/>
    <col min="12755" max="12755" width="15.42578125" style="647" customWidth="1"/>
    <col min="12756" max="12756" width="15.5703125" style="647" customWidth="1"/>
    <col min="12757" max="12757" width="12.5703125" style="647" bestFit="1" customWidth="1"/>
    <col min="12758" max="12758" width="14.28515625" style="647" customWidth="1"/>
    <col min="12759" max="12759" width="16.7109375" style="647" bestFit="1" customWidth="1"/>
    <col min="12760" max="12760" width="18" style="647" bestFit="1" customWidth="1"/>
    <col min="12761" max="12761" width="18.7109375" style="647" bestFit="1" customWidth="1"/>
    <col min="12762" max="12762" width="14.42578125" style="647" bestFit="1" customWidth="1"/>
    <col min="12763" max="12763" width="14.42578125" style="647" customWidth="1"/>
    <col min="12764" max="12764" width="21.5703125" style="647" bestFit="1" customWidth="1"/>
    <col min="12765" max="12766" width="14.28515625" style="647" bestFit="1" customWidth="1"/>
    <col min="12767" max="12767" width="15" style="647" customWidth="1"/>
    <col min="12768" max="12769" width="14.28515625" style="647" bestFit="1" customWidth="1"/>
    <col min="12770" max="12770" width="13.42578125" style="647" bestFit="1" customWidth="1"/>
    <col min="12771" max="12771" width="11.85546875" style="647" bestFit="1" customWidth="1"/>
    <col min="12772" max="12772" width="13.42578125" style="647" bestFit="1" customWidth="1"/>
    <col min="12773" max="12773" width="9.140625" style="647"/>
    <col min="12774" max="12774" width="12.5703125" style="647" bestFit="1" customWidth="1"/>
    <col min="12775" max="12815" width="9.140625" style="647"/>
    <col min="12816" max="12816" width="18.85546875" style="647" customWidth="1"/>
    <col min="12817" max="12817" width="16.85546875" style="647" bestFit="1" customWidth="1"/>
    <col min="12818" max="12818" width="14.28515625" style="647" bestFit="1" customWidth="1"/>
    <col min="12819" max="12819" width="15.140625" style="647" bestFit="1" customWidth="1"/>
    <col min="12820" max="12820" width="16.140625" style="647" bestFit="1" customWidth="1"/>
    <col min="12821" max="12821" width="18.28515625" style="647" bestFit="1" customWidth="1"/>
    <col min="12822" max="12822" width="18.5703125" style="647" bestFit="1" customWidth="1"/>
    <col min="12823" max="12823" width="14.28515625" style="647" bestFit="1" customWidth="1"/>
    <col min="12824" max="12824" width="16.85546875" style="647" bestFit="1" customWidth="1"/>
    <col min="12825" max="12825" width="17.140625" style="647" customWidth="1"/>
    <col min="12826" max="12826" width="18.28515625" style="647" bestFit="1" customWidth="1"/>
    <col min="12827" max="12827" width="16.28515625" style="647" bestFit="1" customWidth="1"/>
    <col min="12828" max="12828" width="19.140625" style="647" customWidth="1"/>
    <col min="12829" max="12829" width="22.28515625" style="647" bestFit="1" customWidth="1"/>
    <col min="12830" max="12830" width="18.5703125" style="647" bestFit="1" customWidth="1"/>
    <col min="12831" max="12831" width="15" style="647" customWidth="1"/>
    <col min="12832" max="12832" width="14.42578125" style="647" bestFit="1" customWidth="1"/>
    <col min="12833" max="12833" width="14.28515625" style="647" bestFit="1" customWidth="1"/>
    <col min="12834" max="13003" width="9.140625" style="647"/>
    <col min="13004" max="13004" width="11.85546875" style="647" bestFit="1" customWidth="1"/>
    <col min="13005" max="13005" width="15.42578125" style="647" customWidth="1"/>
    <col min="13006" max="13006" width="14.28515625" style="647" customWidth="1"/>
    <col min="13007" max="13007" width="10.5703125" style="647" customWidth="1"/>
    <col min="13008" max="13008" width="13.28515625" style="647" customWidth="1"/>
    <col min="13009" max="13009" width="11.5703125" style="647" customWidth="1"/>
    <col min="13010" max="13010" width="15.28515625" style="647" customWidth="1"/>
    <col min="13011" max="13011" width="15.42578125" style="647" customWidth="1"/>
    <col min="13012" max="13012" width="15.5703125" style="647" customWidth="1"/>
    <col min="13013" max="13013" width="12.5703125" style="647" bestFit="1" customWidth="1"/>
    <col min="13014" max="13014" width="14.28515625" style="647" customWidth="1"/>
    <col min="13015" max="13015" width="16.7109375" style="647" bestFit="1" customWidth="1"/>
    <col min="13016" max="13016" width="18" style="647" bestFit="1" customWidth="1"/>
    <col min="13017" max="13017" width="18.7109375" style="647" bestFit="1" customWidth="1"/>
    <col min="13018" max="13018" width="14.42578125" style="647" bestFit="1" customWidth="1"/>
    <col min="13019" max="13019" width="14.42578125" style="647" customWidth="1"/>
    <col min="13020" max="13020" width="21.5703125" style="647" bestFit="1" customWidth="1"/>
    <col min="13021" max="13022" width="14.28515625" style="647" bestFit="1" customWidth="1"/>
    <col min="13023" max="13023" width="15" style="647" customWidth="1"/>
    <col min="13024" max="13025" width="14.28515625" style="647" bestFit="1" customWidth="1"/>
    <col min="13026" max="13026" width="13.42578125" style="647" bestFit="1" customWidth="1"/>
    <col min="13027" max="13027" width="11.85546875" style="647" bestFit="1" customWidth="1"/>
    <col min="13028" max="13028" width="13.42578125" style="647" bestFit="1" customWidth="1"/>
    <col min="13029" max="13029" width="9.140625" style="647"/>
    <col min="13030" max="13030" width="12.5703125" style="647" bestFit="1" customWidth="1"/>
    <col min="13031" max="13071" width="9.140625" style="647"/>
    <col min="13072" max="13072" width="18.85546875" style="647" customWidth="1"/>
    <col min="13073" max="13073" width="16.85546875" style="647" bestFit="1" customWidth="1"/>
    <col min="13074" max="13074" width="14.28515625" style="647" bestFit="1" customWidth="1"/>
    <col min="13075" max="13075" width="15.140625" style="647" bestFit="1" customWidth="1"/>
    <col min="13076" max="13076" width="16.140625" style="647" bestFit="1" customWidth="1"/>
    <col min="13077" max="13077" width="18.28515625" style="647" bestFit="1" customWidth="1"/>
    <col min="13078" max="13078" width="18.5703125" style="647" bestFit="1" customWidth="1"/>
    <col min="13079" max="13079" width="14.28515625" style="647" bestFit="1" customWidth="1"/>
    <col min="13080" max="13080" width="16.85546875" style="647" bestFit="1" customWidth="1"/>
    <col min="13081" max="13081" width="17.140625" style="647" customWidth="1"/>
    <col min="13082" max="13082" width="18.28515625" style="647" bestFit="1" customWidth="1"/>
    <col min="13083" max="13083" width="16.28515625" style="647" bestFit="1" customWidth="1"/>
    <col min="13084" max="13084" width="19.140625" style="647" customWidth="1"/>
    <col min="13085" max="13085" width="22.28515625" style="647" bestFit="1" customWidth="1"/>
    <col min="13086" max="13086" width="18.5703125" style="647" bestFit="1" customWidth="1"/>
    <col min="13087" max="13087" width="15" style="647" customWidth="1"/>
    <col min="13088" max="13088" width="14.42578125" style="647" bestFit="1" customWidth="1"/>
    <col min="13089" max="13089" width="14.28515625" style="647" bestFit="1" customWidth="1"/>
    <col min="13090" max="13259" width="9.140625" style="647"/>
    <col min="13260" max="13260" width="11.85546875" style="647" bestFit="1" customWidth="1"/>
    <col min="13261" max="13261" width="15.42578125" style="647" customWidth="1"/>
    <col min="13262" max="13262" width="14.28515625" style="647" customWidth="1"/>
    <col min="13263" max="13263" width="10.5703125" style="647" customWidth="1"/>
    <col min="13264" max="13264" width="13.28515625" style="647" customWidth="1"/>
    <col min="13265" max="13265" width="11.5703125" style="647" customWidth="1"/>
    <col min="13266" max="13266" width="15.28515625" style="647" customWidth="1"/>
    <col min="13267" max="13267" width="15.42578125" style="647" customWidth="1"/>
    <col min="13268" max="13268" width="15.5703125" style="647" customWidth="1"/>
    <col min="13269" max="13269" width="12.5703125" style="647" bestFit="1" customWidth="1"/>
    <col min="13270" max="13270" width="14.28515625" style="647" customWidth="1"/>
    <col min="13271" max="13271" width="16.7109375" style="647" bestFit="1" customWidth="1"/>
    <col min="13272" max="13272" width="18" style="647" bestFit="1" customWidth="1"/>
    <col min="13273" max="13273" width="18.7109375" style="647" bestFit="1" customWidth="1"/>
    <col min="13274" max="13274" width="14.42578125" style="647" bestFit="1" customWidth="1"/>
    <col min="13275" max="13275" width="14.42578125" style="647" customWidth="1"/>
    <col min="13276" max="13276" width="21.5703125" style="647" bestFit="1" customWidth="1"/>
    <col min="13277" max="13278" width="14.28515625" style="647" bestFit="1" customWidth="1"/>
    <col min="13279" max="13279" width="15" style="647" customWidth="1"/>
    <col min="13280" max="13281" width="14.28515625" style="647" bestFit="1" customWidth="1"/>
    <col min="13282" max="13282" width="13.42578125" style="647" bestFit="1" customWidth="1"/>
    <col min="13283" max="13283" width="11.85546875" style="647" bestFit="1" customWidth="1"/>
    <col min="13284" max="13284" width="13.42578125" style="647" bestFit="1" customWidth="1"/>
    <col min="13285" max="13285" width="9.140625" style="647"/>
    <col min="13286" max="13286" width="12.5703125" style="647" bestFit="1" customWidth="1"/>
    <col min="13287" max="13327" width="9.140625" style="647"/>
    <col min="13328" max="13328" width="18.85546875" style="647" customWidth="1"/>
    <col min="13329" max="13329" width="16.85546875" style="647" bestFit="1" customWidth="1"/>
    <col min="13330" max="13330" width="14.28515625" style="647" bestFit="1" customWidth="1"/>
    <col min="13331" max="13331" width="15.140625" style="647" bestFit="1" customWidth="1"/>
    <col min="13332" max="13332" width="16.140625" style="647" bestFit="1" customWidth="1"/>
    <col min="13333" max="13333" width="18.28515625" style="647" bestFit="1" customWidth="1"/>
    <col min="13334" max="13334" width="18.5703125" style="647" bestFit="1" customWidth="1"/>
    <col min="13335" max="13335" width="14.28515625" style="647" bestFit="1" customWidth="1"/>
    <col min="13336" max="13336" width="16.85546875" style="647" bestFit="1" customWidth="1"/>
    <col min="13337" max="13337" width="17.140625" style="647" customWidth="1"/>
    <col min="13338" max="13338" width="18.28515625" style="647" bestFit="1" customWidth="1"/>
    <col min="13339" max="13339" width="16.28515625" style="647" bestFit="1" customWidth="1"/>
    <col min="13340" max="13340" width="19.140625" style="647" customWidth="1"/>
    <col min="13341" max="13341" width="22.28515625" style="647" bestFit="1" customWidth="1"/>
    <col min="13342" max="13342" width="18.5703125" style="647" bestFit="1" customWidth="1"/>
    <col min="13343" max="13343" width="15" style="647" customWidth="1"/>
    <col min="13344" max="13344" width="14.42578125" style="647" bestFit="1" customWidth="1"/>
    <col min="13345" max="13345" width="14.28515625" style="647" bestFit="1" customWidth="1"/>
    <col min="13346" max="13515" width="9.140625" style="647"/>
    <col min="13516" max="13516" width="11.85546875" style="647" bestFit="1" customWidth="1"/>
    <col min="13517" max="13517" width="15.42578125" style="647" customWidth="1"/>
    <col min="13518" max="13518" width="14.28515625" style="647" customWidth="1"/>
    <col min="13519" max="13519" width="10.5703125" style="647" customWidth="1"/>
    <col min="13520" max="13520" width="13.28515625" style="647" customWidth="1"/>
    <col min="13521" max="13521" width="11.5703125" style="647" customWidth="1"/>
    <col min="13522" max="13522" width="15.28515625" style="647" customWidth="1"/>
    <col min="13523" max="13523" width="15.42578125" style="647" customWidth="1"/>
    <col min="13524" max="13524" width="15.5703125" style="647" customWidth="1"/>
    <col min="13525" max="13525" width="12.5703125" style="647" bestFit="1" customWidth="1"/>
    <col min="13526" max="13526" width="14.28515625" style="647" customWidth="1"/>
    <col min="13527" max="13527" width="16.7109375" style="647" bestFit="1" customWidth="1"/>
    <col min="13528" max="13528" width="18" style="647" bestFit="1" customWidth="1"/>
    <col min="13529" max="13529" width="18.7109375" style="647" bestFit="1" customWidth="1"/>
    <col min="13530" max="13530" width="14.42578125" style="647" bestFit="1" customWidth="1"/>
    <col min="13531" max="13531" width="14.42578125" style="647" customWidth="1"/>
    <col min="13532" max="13532" width="21.5703125" style="647" bestFit="1" customWidth="1"/>
    <col min="13533" max="13534" width="14.28515625" style="647" bestFit="1" customWidth="1"/>
    <col min="13535" max="13535" width="15" style="647" customWidth="1"/>
    <col min="13536" max="13537" width="14.28515625" style="647" bestFit="1" customWidth="1"/>
    <col min="13538" max="13538" width="13.42578125" style="647" bestFit="1" customWidth="1"/>
    <col min="13539" max="13539" width="11.85546875" style="647" bestFit="1" customWidth="1"/>
    <col min="13540" max="13540" width="13.42578125" style="647" bestFit="1" customWidth="1"/>
    <col min="13541" max="13541" width="9.140625" style="647"/>
    <col min="13542" max="13542" width="12.5703125" style="647" bestFit="1" customWidth="1"/>
    <col min="13543" max="13583" width="9.140625" style="647"/>
    <col min="13584" max="13584" width="18.85546875" style="647" customWidth="1"/>
    <col min="13585" max="13585" width="16.85546875" style="647" bestFit="1" customWidth="1"/>
    <col min="13586" max="13586" width="14.28515625" style="647" bestFit="1" customWidth="1"/>
    <col min="13587" max="13587" width="15.140625" style="647" bestFit="1" customWidth="1"/>
    <col min="13588" max="13588" width="16.140625" style="647" bestFit="1" customWidth="1"/>
    <col min="13589" max="13589" width="18.28515625" style="647" bestFit="1" customWidth="1"/>
    <col min="13590" max="13590" width="18.5703125" style="647" bestFit="1" customWidth="1"/>
    <col min="13591" max="13591" width="14.28515625" style="647" bestFit="1" customWidth="1"/>
    <col min="13592" max="13592" width="16.85546875" style="647" bestFit="1" customWidth="1"/>
    <col min="13593" max="13593" width="17.140625" style="647" customWidth="1"/>
    <col min="13594" max="13594" width="18.28515625" style="647" bestFit="1" customWidth="1"/>
    <col min="13595" max="13595" width="16.28515625" style="647" bestFit="1" customWidth="1"/>
    <col min="13596" max="13596" width="19.140625" style="647" customWidth="1"/>
    <col min="13597" max="13597" width="22.28515625" style="647" bestFit="1" customWidth="1"/>
    <col min="13598" max="13598" width="18.5703125" style="647" bestFit="1" customWidth="1"/>
    <col min="13599" max="13599" width="15" style="647" customWidth="1"/>
    <col min="13600" max="13600" width="14.42578125" style="647" bestFit="1" customWidth="1"/>
    <col min="13601" max="13601" width="14.28515625" style="647" bestFit="1" customWidth="1"/>
    <col min="13602" max="13771" width="9.140625" style="647"/>
    <col min="13772" max="13772" width="11.85546875" style="647" bestFit="1" customWidth="1"/>
    <col min="13773" max="13773" width="15.42578125" style="647" customWidth="1"/>
    <col min="13774" max="13774" width="14.28515625" style="647" customWidth="1"/>
    <col min="13775" max="13775" width="10.5703125" style="647" customWidth="1"/>
    <col min="13776" max="13776" width="13.28515625" style="647" customWidth="1"/>
    <col min="13777" max="13777" width="11.5703125" style="647" customWidth="1"/>
    <col min="13778" max="13778" width="15.28515625" style="647" customWidth="1"/>
    <col min="13779" max="13779" width="15.42578125" style="647" customWidth="1"/>
    <col min="13780" max="13780" width="15.5703125" style="647" customWidth="1"/>
    <col min="13781" max="13781" width="12.5703125" style="647" bestFit="1" customWidth="1"/>
    <col min="13782" max="13782" width="14.28515625" style="647" customWidth="1"/>
    <col min="13783" max="13783" width="16.7109375" style="647" bestFit="1" customWidth="1"/>
    <col min="13784" max="13784" width="18" style="647" bestFit="1" customWidth="1"/>
    <col min="13785" max="13785" width="18.7109375" style="647" bestFit="1" customWidth="1"/>
    <col min="13786" max="13786" width="14.42578125" style="647" bestFit="1" customWidth="1"/>
    <col min="13787" max="13787" width="14.42578125" style="647" customWidth="1"/>
    <col min="13788" max="13788" width="21.5703125" style="647" bestFit="1" customWidth="1"/>
    <col min="13789" max="13790" width="14.28515625" style="647" bestFit="1" customWidth="1"/>
    <col min="13791" max="13791" width="15" style="647" customWidth="1"/>
    <col min="13792" max="13793" width="14.28515625" style="647" bestFit="1" customWidth="1"/>
    <col min="13794" max="13794" width="13.42578125" style="647" bestFit="1" customWidth="1"/>
    <col min="13795" max="13795" width="11.85546875" style="647" bestFit="1" customWidth="1"/>
    <col min="13796" max="13796" width="13.42578125" style="647" bestFit="1" customWidth="1"/>
    <col min="13797" max="13797" width="9.140625" style="647"/>
    <col min="13798" max="13798" width="12.5703125" style="647" bestFit="1" customWidth="1"/>
    <col min="13799" max="13839" width="9.140625" style="647"/>
    <col min="13840" max="13840" width="18.85546875" style="647" customWidth="1"/>
    <col min="13841" max="13841" width="16.85546875" style="647" bestFit="1" customWidth="1"/>
    <col min="13842" max="13842" width="14.28515625" style="647" bestFit="1" customWidth="1"/>
    <col min="13843" max="13843" width="15.140625" style="647" bestFit="1" customWidth="1"/>
    <col min="13844" max="13844" width="16.140625" style="647" bestFit="1" customWidth="1"/>
    <col min="13845" max="13845" width="18.28515625" style="647" bestFit="1" customWidth="1"/>
    <col min="13846" max="13846" width="18.5703125" style="647" bestFit="1" customWidth="1"/>
    <col min="13847" max="13847" width="14.28515625" style="647" bestFit="1" customWidth="1"/>
    <col min="13848" max="13848" width="16.85546875" style="647" bestFit="1" customWidth="1"/>
    <col min="13849" max="13849" width="17.140625" style="647" customWidth="1"/>
    <col min="13850" max="13850" width="18.28515625" style="647" bestFit="1" customWidth="1"/>
    <col min="13851" max="13851" width="16.28515625" style="647" bestFit="1" customWidth="1"/>
    <col min="13852" max="13852" width="19.140625" style="647" customWidth="1"/>
    <col min="13853" max="13853" width="22.28515625" style="647" bestFit="1" customWidth="1"/>
    <col min="13854" max="13854" width="18.5703125" style="647" bestFit="1" customWidth="1"/>
    <col min="13855" max="13855" width="15" style="647" customWidth="1"/>
    <col min="13856" max="13856" width="14.42578125" style="647" bestFit="1" customWidth="1"/>
    <col min="13857" max="13857" width="14.28515625" style="647" bestFit="1" customWidth="1"/>
    <col min="13858" max="14027" width="9.140625" style="647"/>
    <col min="14028" max="14028" width="11.85546875" style="647" bestFit="1" customWidth="1"/>
    <col min="14029" max="14029" width="15.42578125" style="647" customWidth="1"/>
    <col min="14030" max="14030" width="14.28515625" style="647" customWidth="1"/>
    <col min="14031" max="14031" width="10.5703125" style="647" customWidth="1"/>
    <col min="14032" max="14032" width="13.28515625" style="647" customWidth="1"/>
    <col min="14033" max="14033" width="11.5703125" style="647" customWidth="1"/>
    <col min="14034" max="14034" width="15.28515625" style="647" customWidth="1"/>
    <col min="14035" max="14035" width="15.42578125" style="647" customWidth="1"/>
    <col min="14036" max="14036" width="15.5703125" style="647" customWidth="1"/>
    <col min="14037" max="14037" width="12.5703125" style="647" bestFit="1" customWidth="1"/>
    <col min="14038" max="14038" width="14.28515625" style="647" customWidth="1"/>
    <col min="14039" max="14039" width="16.7109375" style="647" bestFit="1" customWidth="1"/>
    <col min="14040" max="14040" width="18" style="647" bestFit="1" customWidth="1"/>
    <col min="14041" max="14041" width="18.7109375" style="647" bestFit="1" customWidth="1"/>
    <col min="14042" max="14042" width="14.42578125" style="647" bestFit="1" customWidth="1"/>
    <col min="14043" max="14043" width="14.42578125" style="647" customWidth="1"/>
    <col min="14044" max="14044" width="21.5703125" style="647" bestFit="1" customWidth="1"/>
    <col min="14045" max="14046" width="14.28515625" style="647" bestFit="1" customWidth="1"/>
    <col min="14047" max="14047" width="15" style="647" customWidth="1"/>
    <col min="14048" max="14049" width="14.28515625" style="647" bestFit="1" customWidth="1"/>
    <col min="14050" max="14050" width="13.42578125" style="647" bestFit="1" customWidth="1"/>
    <col min="14051" max="14051" width="11.85546875" style="647" bestFit="1" customWidth="1"/>
    <col min="14052" max="14052" width="13.42578125" style="647" bestFit="1" customWidth="1"/>
    <col min="14053" max="14053" width="9.140625" style="647"/>
    <col min="14054" max="14054" width="12.5703125" style="647" bestFit="1" customWidth="1"/>
    <col min="14055" max="14095" width="9.140625" style="647"/>
    <col min="14096" max="14096" width="18.85546875" style="647" customWidth="1"/>
    <col min="14097" max="14097" width="16.85546875" style="647" bestFit="1" customWidth="1"/>
    <col min="14098" max="14098" width="14.28515625" style="647" bestFit="1" customWidth="1"/>
    <col min="14099" max="14099" width="15.140625" style="647" bestFit="1" customWidth="1"/>
    <col min="14100" max="14100" width="16.140625" style="647" bestFit="1" customWidth="1"/>
    <col min="14101" max="14101" width="18.28515625" style="647" bestFit="1" customWidth="1"/>
    <col min="14102" max="14102" width="18.5703125" style="647" bestFit="1" customWidth="1"/>
    <col min="14103" max="14103" width="14.28515625" style="647" bestFit="1" customWidth="1"/>
    <col min="14104" max="14104" width="16.85546875" style="647" bestFit="1" customWidth="1"/>
    <col min="14105" max="14105" width="17.140625" style="647" customWidth="1"/>
    <col min="14106" max="14106" width="18.28515625" style="647" bestFit="1" customWidth="1"/>
    <col min="14107" max="14107" width="16.28515625" style="647" bestFit="1" customWidth="1"/>
    <col min="14108" max="14108" width="19.140625" style="647" customWidth="1"/>
    <col min="14109" max="14109" width="22.28515625" style="647" bestFit="1" customWidth="1"/>
    <col min="14110" max="14110" width="18.5703125" style="647" bestFit="1" customWidth="1"/>
    <col min="14111" max="14111" width="15" style="647" customWidth="1"/>
    <col min="14112" max="14112" width="14.42578125" style="647" bestFit="1" customWidth="1"/>
    <col min="14113" max="14113" width="14.28515625" style="647" bestFit="1" customWidth="1"/>
    <col min="14114" max="14283" width="9.140625" style="647"/>
    <col min="14284" max="14284" width="11.85546875" style="647" bestFit="1" customWidth="1"/>
    <col min="14285" max="14285" width="15.42578125" style="647" customWidth="1"/>
    <col min="14286" max="14286" width="14.28515625" style="647" customWidth="1"/>
    <col min="14287" max="14287" width="10.5703125" style="647" customWidth="1"/>
    <col min="14288" max="14288" width="13.28515625" style="647" customWidth="1"/>
    <col min="14289" max="14289" width="11.5703125" style="647" customWidth="1"/>
    <col min="14290" max="14290" width="15.28515625" style="647" customWidth="1"/>
    <col min="14291" max="14291" width="15.42578125" style="647" customWidth="1"/>
    <col min="14292" max="14292" width="15.5703125" style="647" customWidth="1"/>
    <col min="14293" max="14293" width="12.5703125" style="647" bestFit="1" customWidth="1"/>
    <col min="14294" max="14294" width="14.28515625" style="647" customWidth="1"/>
    <col min="14295" max="14295" width="16.7109375" style="647" bestFit="1" customWidth="1"/>
    <col min="14296" max="14296" width="18" style="647" bestFit="1" customWidth="1"/>
    <col min="14297" max="14297" width="18.7109375" style="647" bestFit="1" customWidth="1"/>
    <col min="14298" max="14298" width="14.42578125" style="647" bestFit="1" customWidth="1"/>
    <col min="14299" max="14299" width="14.42578125" style="647" customWidth="1"/>
    <col min="14300" max="14300" width="21.5703125" style="647" bestFit="1" customWidth="1"/>
    <col min="14301" max="14302" width="14.28515625" style="647" bestFit="1" customWidth="1"/>
    <col min="14303" max="14303" width="15" style="647" customWidth="1"/>
    <col min="14304" max="14305" width="14.28515625" style="647" bestFit="1" customWidth="1"/>
    <col min="14306" max="14306" width="13.42578125" style="647" bestFit="1" customWidth="1"/>
    <col min="14307" max="14307" width="11.85546875" style="647" bestFit="1" customWidth="1"/>
    <col min="14308" max="14308" width="13.42578125" style="647" bestFit="1" customWidth="1"/>
    <col min="14309" max="14309" width="9.140625" style="647"/>
    <col min="14310" max="14310" width="12.5703125" style="647" bestFit="1" customWidth="1"/>
    <col min="14311" max="14351" width="9.140625" style="647"/>
    <col min="14352" max="14352" width="18.85546875" style="647" customWidth="1"/>
    <col min="14353" max="14353" width="16.85546875" style="647" bestFit="1" customWidth="1"/>
    <col min="14354" max="14354" width="14.28515625" style="647" bestFit="1" customWidth="1"/>
    <col min="14355" max="14355" width="15.140625" style="647" bestFit="1" customWidth="1"/>
    <col min="14356" max="14356" width="16.140625" style="647" bestFit="1" customWidth="1"/>
    <col min="14357" max="14357" width="18.28515625" style="647" bestFit="1" customWidth="1"/>
    <col min="14358" max="14358" width="18.5703125" style="647" bestFit="1" customWidth="1"/>
    <col min="14359" max="14359" width="14.28515625" style="647" bestFit="1" customWidth="1"/>
    <col min="14360" max="14360" width="16.85546875" style="647" bestFit="1" customWidth="1"/>
    <col min="14361" max="14361" width="17.140625" style="647" customWidth="1"/>
    <col min="14362" max="14362" width="18.28515625" style="647" bestFit="1" customWidth="1"/>
    <col min="14363" max="14363" width="16.28515625" style="647" bestFit="1" customWidth="1"/>
    <col min="14364" max="14364" width="19.140625" style="647" customWidth="1"/>
    <col min="14365" max="14365" width="22.28515625" style="647" bestFit="1" customWidth="1"/>
    <col min="14366" max="14366" width="18.5703125" style="647" bestFit="1" customWidth="1"/>
    <col min="14367" max="14367" width="15" style="647" customWidth="1"/>
    <col min="14368" max="14368" width="14.42578125" style="647" bestFit="1" customWidth="1"/>
    <col min="14369" max="14369" width="14.28515625" style="647" bestFit="1" customWidth="1"/>
    <col min="14370" max="14539" width="9.140625" style="647"/>
    <col min="14540" max="14540" width="11.85546875" style="647" bestFit="1" customWidth="1"/>
    <col min="14541" max="14541" width="15.42578125" style="647" customWidth="1"/>
    <col min="14542" max="14542" width="14.28515625" style="647" customWidth="1"/>
    <col min="14543" max="14543" width="10.5703125" style="647" customWidth="1"/>
    <col min="14544" max="14544" width="13.28515625" style="647" customWidth="1"/>
    <col min="14545" max="14545" width="11.5703125" style="647" customWidth="1"/>
    <col min="14546" max="14546" width="15.28515625" style="647" customWidth="1"/>
    <col min="14547" max="14547" width="15.42578125" style="647" customWidth="1"/>
    <col min="14548" max="14548" width="15.5703125" style="647" customWidth="1"/>
    <col min="14549" max="14549" width="12.5703125" style="647" bestFit="1" customWidth="1"/>
    <col min="14550" max="14550" width="14.28515625" style="647" customWidth="1"/>
    <col min="14551" max="14551" width="16.7109375" style="647" bestFit="1" customWidth="1"/>
    <col min="14552" max="14552" width="18" style="647" bestFit="1" customWidth="1"/>
    <col min="14553" max="14553" width="18.7109375" style="647" bestFit="1" customWidth="1"/>
    <col min="14554" max="14554" width="14.42578125" style="647" bestFit="1" customWidth="1"/>
    <col min="14555" max="14555" width="14.42578125" style="647" customWidth="1"/>
    <col min="14556" max="14556" width="21.5703125" style="647" bestFit="1" customWidth="1"/>
    <col min="14557" max="14558" width="14.28515625" style="647" bestFit="1" customWidth="1"/>
    <col min="14559" max="14559" width="15" style="647" customWidth="1"/>
    <col min="14560" max="14561" width="14.28515625" style="647" bestFit="1" customWidth="1"/>
    <col min="14562" max="14562" width="13.42578125" style="647" bestFit="1" customWidth="1"/>
    <col min="14563" max="14563" width="11.85546875" style="647" bestFit="1" customWidth="1"/>
    <col min="14564" max="14564" width="13.42578125" style="647" bestFit="1" customWidth="1"/>
    <col min="14565" max="14565" width="9.140625" style="647"/>
    <col min="14566" max="14566" width="12.5703125" style="647" bestFit="1" customWidth="1"/>
    <col min="14567" max="14607" width="9.140625" style="647"/>
    <col min="14608" max="14608" width="18.85546875" style="647" customWidth="1"/>
    <col min="14609" max="14609" width="16.85546875" style="647" bestFit="1" customWidth="1"/>
    <col min="14610" max="14610" width="14.28515625" style="647" bestFit="1" customWidth="1"/>
    <col min="14611" max="14611" width="15.140625" style="647" bestFit="1" customWidth="1"/>
    <col min="14612" max="14612" width="16.140625" style="647" bestFit="1" customWidth="1"/>
    <col min="14613" max="14613" width="18.28515625" style="647" bestFit="1" customWidth="1"/>
    <col min="14614" max="14614" width="18.5703125" style="647" bestFit="1" customWidth="1"/>
    <col min="14615" max="14615" width="14.28515625" style="647" bestFit="1" customWidth="1"/>
    <col min="14616" max="14616" width="16.85546875" style="647" bestFit="1" customWidth="1"/>
    <col min="14617" max="14617" width="17.140625" style="647" customWidth="1"/>
    <col min="14618" max="14618" width="18.28515625" style="647" bestFit="1" customWidth="1"/>
    <col min="14619" max="14619" width="16.28515625" style="647" bestFit="1" customWidth="1"/>
    <col min="14620" max="14620" width="19.140625" style="647" customWidth="1"/>
    <col min="14621" max="14621" width="22.28515625" style="647" bestFit="1" customWidth="1"/>
    <col min="14622" max="14622" width="18.5703125" style="647" bestFit="1" customWidth="1"/>
    <col min="14623" max="14623" width="15" style="647" customWidth="1"/>
    <col min="14624" max="14624" width="14.42578125" style="647" bestFit="1" customWidth="1"/>
    <col min="14625" max="14625" width="14.28515625" style="647" bestFit="1" customWidth="1"/>
    <col min="14626" max="14795" width="9.140625" style="647"/>
    <col min="14796" max="14796" width="11.85546875" style="647" bestFit="1" customWidth="1"/>
    <col min="14797" max="14797" width="15.42578125" style="647" customWidth="1"/>
    <col min="14798" max="14798" width="14.28515625" style="647" customWidth="1"/>
    <col min="14799" max="14799" width="10.5703125" style="647" customWidth="1"/>
    <col min="14800" max="14800" width="13.28515625" style="647" customWidth="1"/>
    <col min="14801" max="14801" width="11.5703125" style="647" customWidth="1"/>
    <col min="14802" max="14802" width="15.28515625" style="647" customWidth="1"/>
    <col min="14803" max="14803" width="15.42578125" style="647" customWidth="1"/>
    <col min="14804" max="14804" width="15.5703125" style="647" customWidth="1"/>
    <col min="14805" max="14805" width="12.5703125" style="647" bestFit="1" customWidth="1"/>
    <col min="14806" max="14806" width="14.28515625" style="647" customWidth="1"/>
    <col min="14807" max="14807" width="16.7109375" style="647" bestFit="1" customWidth="1"/>
    <col min="14808" max="14808" width="18" style="647" bestFit="1" customWidth="1"/>
    <col min="14809" max="14809" width="18.7109375" style="647" bestFit="1" customWidth="1"/>
    <col min="14810" max="14810" width="14.42578125" style="647" bestFit="1" customWidth="1"/>
    <col min="14811" max="14811" width="14.42578125" style="647" customWidth="1"/>
    <col min="14812" max="14812" width="21.5703125" style="647" bestFit="1" customWidth="1"/>
    <col min="14813" max="14814" width="14.28515625" style="647" bestFit="1" customWidth="1"/>
    <col min="14815" max="14815" width="15" style="647" customWidth="1"/>
    <col min="14816" max="14817" width="14.28515625" style="647" bestFit="1" customWidth="1"/>
    <col min="14818" max="14818" width="13.42578125" style="647" bestFit="1" customWidth="1"/>
    <col min="14819" max="14819" width="11.85546875" style="647" bestFit="1" customWidth="1"/>
    <col min="14820" max="14820" width="13.42578125" style="647" bestFit="1" customWidth="1"/>
    <col min="14821" max="14821" width="9.140625" style="647"/>
    <col min="14822" max="14822" width="12.5703125" style="647" bestFit="1" customWidth="1"/>
    <col min="14823" max="14863" width="9.140625" style="647"/>
    <col min="14864" max="14864" width="18.85546875" style="647" customWidth="1"/>
    <col min="14865" max="14865" width="16.85546875" style="647" bestFit="1" customWidth="1"/>
    <col min="14866" max="14866" width="14.28515625" style="647" bestFit="1" customWidth="1"/>
    <col min="14867" max="14867" width="15.140625" style="647" bestFit="1" customWidth="1"/>
    <col min="14868" max="14868" width="16.140625" style="647" bestFit="1" customWidth="1"/>
    <col min="14869" max="14869" width="18.28515625" style="647" bestFit="1" customWidth="1"/>
    <col min="14870" max="14870" width="18.5703125" style="647" bestFit="1" customWidth="1"/>
    <col min="14871" max="14871" width="14.28515625" style="647" bestFit="1" customWidth="1"/>
    <col min="14872" max="14872" width="16.85546875" style="647" bestFit="1" customWidth="1"/>
    <col min="14873" max="14873" width="17.140625" style="647" customWidth="1"/>
    <col min="14874" max="14874" width="18.28515625" style="647" bestFit="1" customWidth="1"/>
    <col min="14875" max="14875" width="16.28515625" style="647" bestFit="1" customWidth="1"/>
    <col min="14876" max="14876" width="19.140625" style="647" customWidth="1"/>
    <col min="14877" max="14877" width="22.28515625" style="647" bestFit="1" customWidth="1"/>
    <col min="14878" max="14878" width="18.5703125" style="647" bestFit="1" customWidth="1"/>
    <col min="14879" max="14879" width="15" style="647" customWidth="1"/>
    <col min="14880" max="14880" width="14.42578125" style="647" bestFit="1" customWidth="1"/>
    <col min="14881" max="14881" width="14.28515625" style="647" bestFit="1" customWidth="1"/>
    <col min="14882" max="15051" width="9.140625" style="647"/>
    <col min="15052" max="15052" width="11.85546875" style="647" bestFit="1" customWidth="1"/>
    <col min="15053" max="15053" width="15.42578125" style="647" customWidth="1"/>
    <col min="15054" max="15054" width="14.28515625" style="647" customWidth="1"/>
    <col min="15055" max="15055" width="10.5703125" style="647" customWidth="1"/>
    <col min="15056" max="15056" width="13.28515625" style="647" customWidth="1"/>
    <col min="15057" max="15057" width="11.5703125" style="647" customWidth="1"/>
    <col min="15058" max="15058" width="15.28515625" style="647" customWidth="1"/>
    <col min="15059" max="15059" width="15.42578125" style="647" customWidth="1"/>
    <col min="15060" max="15060" width="15.5703125" style="647" customWidth="1"/>
    <col min="15061" max="15061" width="12.5703125" style="647" bestFit="1" customWidth="1"/>
    <col min="15062" max="15062" width="14.28515625" style="647" customWidth="1"/>
    <col min="15063" max="15063" width="16.7109375" style="647" bestFit="1" customWidth="1"/>
    <col min="15064" max="15064" width="18" style="647" bestFit="1" customWidth="1"/>
    <col min="15065" max="15065" width="18.7109375" style="647" bestFit="1" customWidth="1"/>
    <col min="15066" max="15066" width="14.42578125" style="647" bestFit="1" customWidth="1"/>
    <col min="15067" max="15067" width="14.42578125" style="647" customWidth="1"/>
    <col min="15068" max="15068" width="21.5703125" style="647" bestFit="1" customWidth="1"/>
    <col min="15069" max="15070" width="14.28515625" style="647" bestFit="1" customWidth="1"/>
    <col min="15071" max="15071" width="15" style="647" customWidth="1"/>
    <col min="15072" max="15073" width="14.28515625" style="647" bestFit="1" customWidth="1"/>
    <col min="15074" max="15074" width="13.42578125" style="647" bestFit="1" customWidth="1"/>
    <col min="15075" max="15075" width="11.85546875" style="647" bestFit="1" customWidth="1"/>
    <col min="15076" max="15076" width="13.42578125" style="647" bestFit="1" customWidth="1"/>
    <col min="15077" max="15077" width="9.140625" style="647"/>
    <col min="15078" max="15078" width="12.5703125" style="647" bestFit="1" customWidth="1"/>
    <col min="15079" max="15119" width="9.140625" style="647"/>
    <col min="15120" max="15120" width="18.85546875" style="647" customWidth="1"/>
    <col min="15121" max="15121" width="16.85546875" style="647" bestFit="1" customWidth="1"/>
    <col min="15122" max="15122" width="14.28515625" style="647" bestFit="1" customWidth="1"/>
    <col min="15123" max="15123" width="15.140625" style="647" bestFit="1" customWidth="1"/>
    <col min="15124" max="15124" width="16.140625" style="647" bestFit="1" customWidth="1"/>
    <col min="15125" max="15125" width="18.28515625" style="647" bestFit="1" customWidth="1"/>
    <col min="15126" max="15126" width="18.5703125" style="647" bestFit="1" customWidth="1"/>
    <col min="15127" max="15127" width="14.28515625" style="647" bestFit="1" customWidth="1"/>
    <col min="15128" max="15128" width="16.85546875" style="647" bestFit="1" customWidth="1"/>
    <col min="15129" max="15129" width="17.140625" style="647" customWidth="1"/>
    <col min="15130" max="15130" width="18.28515625" style="647" bestFit="1" customWidth="1"/>
    <col min="15131" max="15131" width="16.28515625" style="647" bestFit="1" customWidth="1"/>
    <col min="15132" max="15132" width="19.140625" style="647" customWidth="1"/>
    <col min="15133" max="15133" width="22.28515625" style="647" bestFit="1" customWidth="1"/>
    <col min="15134" max="15134" width="18.5703125" style="647" bestFit="1" customWidth="1"/>
    <col min="15135" max="15135" width="15" style="647" customWidth="1"/>
    <col min="15136" max="15136" width="14.42578125" style="647" bestFit="1" customWidth="1"/>
    <col min="15137" max="15137" width="14.28515625" style="647" bestFit="1" customWidth="1"/>
    <col min="15138" max="15307" width="9.140625" style="647"/>
    <col min="15308" max="15308" width="11.85546875" style="647" bestFit="1" customWidth="1"/>
    <col min="15309" max="15309" width="15.42578125" style="647" customWidth="1"/>
    <col min="15310" max="15310" width="14.28515625" style="647" customWidth="1"/>
    <col min="15311" max="15311" width="10.5703125" style="647" customWidth="1"/>
    <col min="15312" max="15312" width="13.28515625" style="647" customWidth="1"/>
    <col min="15313" max="15313" width="11.5703125" style="647" customWidth="1"/>
    <col min="15314" max="15314" width="15.28515625" style="647" customWidth="1"/>
    <col min="15315" max="15315" width="15.42578125" style="647" customWidth="1"/>
    <col min="15316" max="15316" width="15.5703125" style="647" customWidth="1"/>
    <col min="15317" max="15317" width="12.5703125" style="647" bestFit="1" customWidth="1"/>
    <col min="15318" max="15318" width="14.28515625" style="647" customWidth="1"/>
    <col min="15319" max="15319" width="16.7109375" style="647" bestFit="1" customWidth="1"/>
    <col min="15320" max="15320" width="18" style="647" bestFit="1" customWidth="1"/>
    <col min="15321" max="15321" width="18.7109375" style="647" bestFit="1" customWidth="1"/>
    <col min="15322" max="15322" width="14.42578125" style="647" bestFit="1" customWidth="1"/>
    <col min="15323" max="15323" width="14.42578125" style="647" customWidth="1"/>
    <col min="15324" max="15324" width="21.5703125" style="647" bestFit="1" customWidth="1"/>
    <col min="15325" max="15326" width="14.28515625" style="647" bestFit="1" customWidth="1"/>
    <col min="15327" max="15327" width="15" style="647" customWidth="1"/>
    <col min="15328" max="15329" width="14.28515625" style="647" bestFit="1" customWidth="1"/>
    <col min="15330" max="15330" width="13.42578125" style="647" bestFit="1" customWidth="1"/>
    <col min="15331" max="15331" width="11.85546875" style="647" bestFit="1" customWidth="1"/>
    <col min="15332" max="15332" width="13.42578125" style="647" bestFit="1" customWidth="1"/>
    <col min="15333" max="15333" width="9.140625" style="647"/>
    <col min="15334" max="15334" width="12.5703125" style="647" bestFit="1" customWidth="1"/>
    <col min="15335" max="15375" width="9.140625" style="647"/>
    <col min="15376" max="15376" width="18.85546875" style="647" customWidth="1"/>
    <col min="15377" max="15377" width="16.85546875" style="647" bestFit="1" customWidth="1"/>
    <col min="15378" max="15378" width="14.28515625" style="647" bestFit="1" customWidth="1"/>
    <col min="15379" max="15379" width="15.140625" style="647" bestFit="1" customWidth="1"/>
    <col min="15380" max="15380" width="16.140625" style="647" bestFit="1" customWidth="1"/>
    <col min="15381" max="15381" width="18.28515625" style="647" bestFit="1" customWidth="1"/>
    <col min="15382" max="15382" width="18.5703125" style="647" bestFit="1" customWidth="1"/>
    <col min="15383" max="15383" width="14.28515625" style="647" bestFit="1" customWidth="1"/>
    <col min="15384" max="15384" width="16.85546875" style="647" bestFit="1" customWidth="1"/>
    <col min="15385" max="15385" width="17.140625" style="647" customWidth="1"/>
    <col min="15386" max="15386" width="18.28515625" style="647" bestFit="1" customWidth="1"/>
    <col min="15387" max="15387" width="16.28515625" style="647" bestFit="1" customWidth="1"/>
    <col min="15388" max="15388" width="19.140625" style="647" customWidth="1"/>
    <col min="15389" max="15389" width="22.28515625" style="647" bestFit="1" customWidth="1"/>
    <col min="15390" max="15390" width="18.5703125" style="647" bestFit="1" customWidth="1"/>
    <col min="15391" max="15391" width="15" style="647" customWidth="1"/>
    <col min="15392" max="15392" width="14.42578125" style="647" bestFit="1" customWidth="1"/>
    <col min="15393" max="15393" width="14.28515625" style="647" bestFit="1" customWidth="1"/>
    <col min="15394" max="15563" width="9.140625" style="647"/>
    <col min="15564" max="15564" width="11.85546875" style="647" bestFit="1" customWidth="1"/>
    <col min="15565" max="15565" width="15.42578125" style="647" customWidth="1"/>
    <col min="15566" max="15566" width="14.28515625" style="647" customWidth="1"/>
    <col min="15567" max="15567" width="10.5703125" style="647" customWidth="1"/>
    <col min="15568" max="15568" width="13.28515625" style="647" customWidth="1"/>
    <col min="15569" max="15569" width="11.5703125" style="647" customWidth="1"/>
    <col min="15570" max="15570" width="15.28515625" style="647" customWidth="1"/>
    <col min="15571" max="15571" width="15.42578125" style="647" customWidth="1"/>
    <col min="15572" max="15572" width="15.5703125" style="647" customWidth="1"/>
    <col min="15573" max="15573" width="12.5703125" style="647" bestFit="1" customWidth="1"/>
    <col min="15574" max="15574" width="14.28515625" style="647" customWidth="1"/>
    <col min="15575" max="15575" width="16.7109375" style="647" bestFit="1" customWidth="1"/>
    <col min="15576" max="15576" width="18" style="647" bestFit="1" customWidth="1"/>
    <col min="15577" max="15577" width="18.7109375" style="647" bestFit="1" customWidth="1"/>
    <col min="15578" max="15578" width="14.42578125" style="647" bestFit="1" customWidth="1"/>
    <col min="15579" max="15579" width="14.42578125" style="647" customWidth="1"/>
    <col min="15580" max="15580" width="21.5703125" style="647" bestFit="1" customWidth="1"/>
    <col min="15581" max="15582" width="14.28515625" style="647" bestFit="1" customWidth="1"/>
    <col min="15583" max="15583" width="15" style="647" customWidth="1"/>
    <col min="15584" max="15585" width="14.28515625" style="647" bestFit="1" customWidth="1"/>
    <col min="15586" max="15586" width="13.42578125" style="647" bestFit="1" customWidth="1"/>
    <col min="15587" max="15587" width="11.85546875" style="647" bestFit="1" customWidth="1"/>
    <col min="15588" max="15588" width="13.42578125" style="647" bestFit="1" customWidth="1"/>
    <col min="15589" max="15589" width="9.140625" style="647"/>
    <col min="15590" max="15590" width="12.5703125" style="647" bestFit="1" customWidth="1"/>
    <col min="15591" max="15631" width="9.140625" style="647"/>
    <col min="15632" max="15632" width="18.85546875" style="647" customWidth="1"/>
    <col min="15633" max="15633" width="16.85546875" style="647" bestFit="1" customWidth="1"/>
    <col min="15634" max="15634" width="14.28515625" style="647" bestFit="1" customWidth="1"/>
    <col min="15635" max="15635" width="15.140625" style="647" bestFit="1" customWidth="1"/>
    <col min="15636" max="15636" width="16.140625" style="647" bestFit="1" customWidth="1"/>
    <col min="15637" max="15637" width="18.28515625" style="647" bestFit="1" customWidth="1"/>
    <col min="15638" max="15638" width="18.5703125" style="647" bestFit="1" customWidth="1"/>
    <col min="15639" max="15639" width="14.28515625" style="647" bestFit="1" customWidth="1"/>
    <col min="15640" max="15640" width="16.85546875" style="647" bestFit="1" customWidth="1"/>
    <col min="15641" max="15641" width="17.140625" style="647" customWidth="1"/>
    <col min="15642" max="15642" width="18.28515625" style="647" bestFit="1" customWidth="1"/>
    <col min="15643" max="15643" width="16.28515625" style="647" bestFit="1" customWidth="1"/>
    <col min="15644" max="15644" width="19.140625" style="647" customWidth="1"/>
    <col min="15645" max="15645" width="22.28515625" style="647" bestFit="1" customWidth="1"/>
    <col min="15646" max="15646" width="18.5703125" style="647" bestFit="1" customWidth="1"/>
    <col min="15647" max="15647" width="15" style="647" customWidth="1"/>
    <col min="15648" max="15648" width="14.42578125" style="647" bestFit="1" customWidth="1"/>
    <col min="15649" max="15649" width="14.28515625" style="647" bestFit="1" customWidth="1"/>
    <col min="15650" max="15819" width="9.140625" style="647"/>
    <col min="15820" max="15820" width="11.85546875" style="647" bestFit="1" customWidth="1"/>
    <col min="15821" max="15821" width="15.42578125" style="647" customWidth="1"/>
    <col min="15822" max="15822" width="14.28515625" style="647" customWidth="1"/>
    <col min="15823" max="15823" width="10.5703125" style="647" customWidth="1"/>
    <col min="15824" max="15824" width="13.28515625" style="647" customWidth="1"/>
    <col min="15825" max="15825" width="11.5703125" style="647" customWidth="1"/>
    <col min="15826" max="15826" width="15.28515625" style="647" customWidth="1"/>
    <col min="15827" max="15827" width="15.42578125" style="647" customWidth="1"/>
    <col min="15828" max="15828" width="15.5703125" style="647" customWidth="1"/>
    <col min="15829" max="15829" width="12.5703125" style="647" bestFit="1" customWidth="1"/>
    <col min="15830" max="15830" width="14.28515625" style="647" customWidth="1"/>
    <col min="15831" max="15831" width="16.7109375" style="647" bestFit="1" customWidth="1"/>
    <col min="15832" max="15832" width="18" style="647" bestFit="1" customWidth="1"/>
    <col min="15833" max="15833" width="18.7109375" style="647" bestFit="1" customWidth="1"/>
    <col min="15834" max="15834" width="14.42578125" style="647" bestFit="1" customWidth="1"/>
    <col min="15835" max="15835" width="14.42578125" style="647" customWidth="1"/>
    <col min="15836" max="15836" width="21.5703125" style="647" bestFit="1" customWidth="1"/>
    <col min="15837" max="15838" width="14.28515625" style="647" bestFit="1" customWidth="1"/>
    <col min="15839" max="15839" width="15" style="647" customWidth="1"/>
    <col min="15840" max="15841" width="14.28515625" style="647" bestFit="1" customWidth="1"/>
    <col min="15842" max="15842" width="13.42578125" style="647" bestFit="1" customWidth="1"/>
    <col min="15843" max="15843" width="11.85546875" style="647" bestFit="1" customWidth="1"/>
    <col min="15844" max="15844" width="13.42578125" style="647" bestFit="1" customWidth="1"/>
    <col min="15845" max="15845" width="9.140625" style="647"/>
    <col min="15846" max="15846" width="12.5703125" style="647" bestFit="1" customWidth="1"/>
    <col min="15847" max="15887" width="9.140625" style="647"/>
    <col min="15888" max="15888" width="18.85546875" style="647" customWidth="1"/>
    <col min="15889" max="15889" width="16.85546875" style="647" bestFit="1" customWidth="1"/>
    <col min="15890" max="15890" width="14.28515625" style="647" bestFit="1" customWidth="1"/>
    <col min="15891" max="15891" width="15.140625" style="647" bestFit="1" customWidth="1"/>
    <col min="15892" max="15892" width="16.140625" style="647" bestFit="1" customWidth="1"/>
    <col min="15893" max="15893" width="18.28515625" style="647" bestFit="1" customWidth="1"/>
    <col min="15894" max="15894" width="18.5703125" style="647" bestFit="1" customWidth="1"/>
    <col min="15895" max="15895" width="14.28515625" style="647" bestFit="1" customWidth="1"/>
    <col min="15896" max="15896" width="16.85546875" style="647" bestFit="1" customWidth="1"/>
    <col min="15897" max="15897" width="17.140625" style="647" customWidth="1"/>
    <col min="15898" max="15898" width="18.28515625" style="647" bestFit="1" customWidth="1"/>
    <col min="15899" max="15899" width="16.28515625" style="647" bestFit="1" customWidth="1"/>
    <col min="15900" max="15900" width="19.140625" style="647" customWidth="1"/>
    <col min="15901" max="15901" width="22.28515625" style="647" bestFit="1" customWidth="1"/>
    <col min="15902" max="15902" width="18.5703125" style="647" bestFit="1" customWidth="1"/>
    <col min="15903" max="15903" width="15" style="647" customWidth="1"/>
    <col min="15904" max="15904" width="14.42578125" style="647" bestFit="1" customWidth="1"/>
    <col min="15905" max="15905" width="14.28515625" style="647" bestFit="1" customWidth="1"/>
    <col min="15906" max="16075" width="9.140625" style="647"/>
    <col min="16076" max="16076" width="11.85546875" style="647" bestFit="1" customWidth="1"/>
    <col min="16077" max="16077" width="15.42578125" style="647" customWidth="1"/>
    <col min="16078" max="16078" width="14.28515625" style="647" customWidth="1"/>
    <col min="16079" max="16079" width="10.5703125" style="647" customWidth="1"/>
    <col min="16080" max="16080" width="13.28515625" style="647" customWidth="1"/>
    <col min="16081" max="16081" width="11.5703125" style="647" customWidth="1"/>
    <col min="16082" max="16082" width="15.28515625" style="647" customWidth="1"/>
    <col min="16083" max="16083" width="15.42578125" style="647" customWidth="1"/>
    <col min="16084" max="16084" width="15.5703125" style="647" customWidth="1"/>
    <col min="16085" max="16085" width="12.5703125" style="647" bestFit="1" customWidth="1"/>
    <col min="16086" max="16086" width="14.28515625" style="647" customWidth="1"/>
    <col min="16087" max="16087" width="16.7109375" style="647" bestFit="1" customWidth="1"/>
    <col min="16088" max="16088" width="18" style="647" bestFit="1" customWidth="1"/>
    <col min="16089" max="16089" width="18.7109375" style="647" bestFit="1" customWidth="1"/>
    <col min="16090" max="16090" width="14.42578125" style="647" bestFit="1" customWidth="1"/>
    <col min="16091" max="16091" width="14.42578125" style="647" customWidth="1"/>
    <col min="16092" max="16092" width="21.5703125" style="647" bestFit="1" customWidth="1"/>
    <col min="16093" max="16094" width="14.28515625" style="647" bestFit="1" customWidth="1"/>
    <col min="16095" max="16095" width="15" style="647" customWidth="1"/>
    <col min="16096" max="16097" width="14.28515625" style="647" bestFit="1" customWidth="1"/>
    <col min="16098" max="16098" width="13.42578125" style="647" bestFit="1" customWidth="1"/>
    <col min="16099" max="16099" width="11.85546875" style="647" bestFit="1" customWidth="1"/>
    <col min="16100" max="16100" width="13.42578125" style="647" bestFit="1" customWidth="1"/>
    <col min="16101" max="16101" width="9.140625" style="647"/>
    <col min="16102" max="16102" width="12.5703125" style="647" bestFit="1" customWidth="1"/>
    <col min="16103" max="16143" width="9.140625" style="647"/>
    <col min="16144" max="16144" width="18.85546875" style="647" customWidth="1"/>
    <col min="16145" max="16145" width="16.85546875" style="647" bestFit="1" customWidth="1"/>
    <col min="16146" max="16146" width="14.28515625" style="647" bestFit="1" customWidth="1"/>
    <col min="16147" max="16147" width="15.140625" style="647" bestFit="1" customWidth="1"/>
    <col min="16148" max="16148" width="16.140625" style="647" bestFit="1" customWidth="1"/>
    <col min="16149" max="16149" width="18.28515625" style="647" bestFit="1" customWidth="1"/>
    <col min="16150" max="16150" width="18.5703125" style="647" bestFit="1" customWidth="1"/>
    <col min="16151" max="16151" width="14.28515625" style="647" bestFit="1" customWidth="1"/>
    <col min="16152" max="16152" width="16.85546875" style="647" bestFit="1" customWidth="1"/>
    <col min="16153" max="16153" width="17.140625" style="647" customWidth="1"/>
    <col min="16154" max="16154" width="18.28515625" style="647" bestFit="1" customWidth="1"/>
    <col min="16155" max="16155" width="16.28515625" style="647" bestFit="1" customWidth="1"/>
    <col min="16156" max="16156" width="19.140625" style="647" customWidth="1"/>
    <col min="16157" max="16157" width="22.28515625" style="647" bestFit="1" customWidth="1"/>
    <col min="16158" max="16158" width="18.5703125" style="647" bestFit="1" customWidth="1"/>
    <col min="16159" max="16159" width="15" style="647" customWidth="1"/>
    <col min="16160" max="16160" width="14.42578125" style="647" bestFit="1" customWidth="1"/>
    <col min="16161" max="16161" width="14.28515625" style="647" bestFit="1" customWidth="1"/>
    <col min="16162" max="16331" width="9.140625" style="647"/>
    <col min="16332" max="16332" width="11.85546875" style="647" bestFit="1" customWidth="1"/>
    <col min="16333" max="16333" width="15.42578125" style="647" customWidth="1"/>
    <col min="16334" max="16334" width="14.28515625" style="647" customWidth="1"/>
    <col min="16335" max="16335" width="10.5703125" style="647" customWidth="1"/>
    <col min="16336" max="16336" width="13.28515625" style="647" customWidth="1"/>
    <col min="16337" max="16337" width="11.5703125" style="647" customWidth="1"/>
    <col min="16338" max="16338" width="15.28515625" style="647" customWidth="1"/>
    <col min="16339" max="16339" width="15.42578125" style="647" customWidth="1"/>
    <col min="16340" max="16340" width="15.5703125" style="647" customWidth="1"/>
    <col min="16341" max="16341" width="12.5703125" style="647" bestFit="1" customWidth="1"/>
    <col min="16342" max="16342" width="14.28515625" style="647" customWidth="1"/>
    <col min="16343" max="16343" width="16.7109375" style="647" bestFit="1" customWidth="1"/>
    <col min="16344" max="16344" width="18" style="647" bestFit="1" customWidth="1"/>
    <col min="16345" max="16345" width="18.7109375" style="647" bestFit="1" customWidth="1"/>
    <col min="16346" max="16346" width="14.42578125" style="647" bestFit="1" customWidth="1"/>
    <col min="16347" max="16347" width="14.42578125" style="647" customWidth="1"/>
    <col min="16348" max="16348" width="21.5703125" style="647" bestFit="1" customWidth="1"/>
    <col min="16349" max="16350" width="14.28515625" style="647" bestFit="1" customWidth="1"/>
    <col min="16351" max="16351" width="15" style="647" customWidth="1"/>
    <col min="16352" max="16353" width="14.28515625" style="647" bestFit="1" customWidth="1"/>
    <col min="16354" max="16354" width="13.42578125" style="647" bestFit="1" customWidth="1"/>
    <col min="16355" max="16355" width="11.85546875" style="647" bestFit="1" customWidth="1"/>
    <col min="16356" max="16356" width="13.42578125" style="647" bestFit="1" customWidth="1"/>
    <col min="16357" max="16357" width="9.140625" style="647"/>
    <col min="16358" max="16358" width="12.5703125" style="647" bestFit="1" customWidth="1"/>
    <col min="16359" max="16384" width="9.140625" style="647"/>
  </cols>
  <sheetData>
    <row r="2" spans="1:32" ht="33">
      <c r="A2" s="788" t="s">
        <v>441</v>
      </c>
      <c r="B2" s="822" t="s">
        <v>482</v>
      </c>
      <c r="C2" s="823"/>
      <c r="D2" s="823"/>
      <c r="E2" s="823"/>
      <c r="F2" s="823"/>
      <c r="G2" s="823"/>
      <c r="H2" s="823"/>
      <c r="I2" s="824"/>
      <c r="J2" s="822" t="s">
        <v>483</v>
      </c>
      <c r="K2" s="823"/>
      <c r="L2" s="823"/>
      <c r="M2" s="823"/>
      <c r="N2" s="823"/>
      <c r="O2" s="823"/>
      <c r="P2" s="823"/>
      <c r="Q2" s="824"/>
      <c r="R2" s="789" t="s">
        <v>495</v>
      </c>
      <c r="S2" s="818" t="s">
        <v>482</v>
      </c>
      <c r="T2" s="818"/>
      <c r="U2" s="818"/>
      <c r="V2" s="818"/>
      <c r="W2" s="789" t="s">
        <v>452</v>
      </c>
      <c r="X2" s="818" t="s">
        <v>483</v>
      </c>
      <c r="Y2" s="818"/>
      <c r="Z2" s="818"/>
      <c r="AA2" s="818"/>
      <c r="AB2" s="819" t="s">
        <v>519</v>
      </c>
      <c r="AC2" s="820"/>
      <c r="AD2" s="820"/>
      <c r="AE2" s="821"/>
      <c r="AF2" s="789" t="s">
        <v>452</v>
      </c>
    </row>
    <row r="3" spans="1:32" ht="49.5">
      <c r="A3" s="788" t="s">
        <v>441</v>
      </c>
      <c r="B3" s="790" t="s">
        <v>442</v>
      </c>
      <c r="C3" s="789" t="s">
        <v>443</v>
      </c>
      <c r="D3" s="789" t="s">
        <v>444</v>
      </c>
      <c r="E3" s="789" t="s">
        <v>445</v>
      </c>
      <c r="F3" s="789" t="s">
        <v>446</v>
      </c>
      <c r="G3" s="790" t="s">
        <v>447</v>
      </c>
      <c r="H3" s="790" t="s">
        <v>448</v>
      </c>
      <c r="I3" s="789" t="s">
        <v>349</v>
      </c>
      <c r="J3" s="790" t="s">
        <v>442</v>
      </c>
      <c r="K3" s="789" t="s">
        <v>443</v>
      </c>
      <c r="L3" s="789" t="s">
        <v>444</v>
      </c>
      <c r="M3" s="789" t="s">
        <v>445</v>
      </c>
      <c r="N3" s="789" t="s">
        <v>446</v>
      </c>
      <c r="O3" s="790" t="s">
        <v>447</v>
      </c>
      <c r="P3" s="790" t="s">
        <v>448</v>
      </c>
      <c r="Q3" s="789" t="s">
        <v>349</v>
      </c>
      <c r="R3" s="789" t="s">
        <v>518</v>
      </c>
      <c r="S3" s="789" t="s">
        <v>449</v>
      </c>
      <c r="T3" s="789" t="s">
        <v>450</v>
      </c>
      <c r="U3" s="789" t="s">
        <v>437</v>
      </c>
      <c r="V3" s="789" t="s">
        <v>451</v>
      </c>
      <c r="W3" s="789" t="s">
        <v>452</v>
      </c>
      <c r="X3" s="789" t="s">
        <v>449</v>
      </c>
      <c r="Y3" s="789" t="s">
        <v>450</v>
      </c>
      <c r="Z3" s="789" t="s">
        <v>437</v>
      </c>
      <c r="AA3" s="789" t="s">
        <v>496</v>
      </c>
      <c r="AB3" s="789" t="s">
        <v>449</v>
      </c>
      <c r="AC3" s="789" t="s">
        <v>450</v>
      </c>
      <c r="AD3" s="789" t="s">
        <v>437</v>
      </c>
      <c r="AE3" s="789" t="s">
        <v>496</v>
      </c>
      <c r="AF3" s="789" t="s">
        <v>452</v>
      </c>
    </row>
    <row r="4" spans="1:32" ht="16.5">
      <c r="A4" s="663"/>
      <c r="B4" s="779"/>
      <c r="C4" s="780"/>
      <c r="D4" s="780"/>
      <c r="E4" s="780"/>
      <c r="F4" s="780"/>
      <c r="G4" s="779"/>
      <c r="H4" s="779"/>
      <c r="I4" s="780"/>
      <c r="J4" s="780"/>
      <c r="K4" s="780"/>
      <c r="L4" s="780"/>
      <c r="M4" s="780"/>
      <c r="N4" s="780"/>
      <c r="O4" s="780"/>
      <c r="P4" s="780"/>
      <c r="Q4" s="780"/>
      <c r="R4" s="780"/>
      <c r="S4" s="780"/>
      <c r="T4" s="780"/>
      <c r="U4" s="780"/>
      <c r="V4" s="781"/>
      <c r="W4" s="781"/>
      <c r="X4" s="780"/>
      <c r="Y4" s="780"/>
      <c r="Z4" s="780"/>
      <c r="AA4" s="781"/>
      <c r="AB4" s="781"/>
      <c r="AC4" s="781"/>
      <c r="AD4" s="781"/>
      <c r="AE4" s="781"/>
      <c r="AF4" s="781"/>
    </row>
    <row r="5" spans="1:32" ht="16.5" hidden="1">
      <c r="A5" s="663"/>
      <c r="B5" s="779"/>
      <c r="C5" s="780"/>
      <c r="D5" s="780"/>
      <c r="E5" s="780"/>
      <c r="F5" s="780"/>
      <c r="G5" s="779"/>
      <c r="H5" s="779"/>
      <c r="I5" s="782"/>
      <c r="J5" s="779"/>
      <c r="K5" s="779"/>
      <c r="L5" s="779"/>
      <c r="M5" s="779"/>
      <c r="N5" s="779"/>
      <c r="O5" s="779"/>
      <c r="P5" s="779"/>
      <c r="Q5" s="779"/>
      <c r="R5" s="779"/>
      <c r="S5" s="780"/>
      <c r="T5" s="780"/>
      <c r="U5" s="780"/>
      <c r="V5" s="664"/>
      <c r="W5" s="664"/>
      <c r="X5" s="780"/>
      <c r="Y5" s="780"/>
      <c r="Z5" s="780"/>
      <c r="AA5" s="664"/>
      <c r="AB5" s="664"/>
      <c r="AC5" s="664"/>
      <c r="AD5" s="664"/>
      <c r="AE5" s="664"/>
      <c r="AF5" s="664"/>
    </row>
    <row r="6" spans="1:32" ht="16.5" hidden="1">
      <c r="A6" s="782" t="s">
        <v>453</v>
      </c>
      <c r="B6" s="782">
        <v>3000000</v>
      </c>
      <c r="C6" s="782"/>
      <c r="D6" s="782"/>
      <c r="E6" s="782">
        <v>399153</v>
      </c>
      <c r="F6" s="782">
        <f>2654557+655462+900765+136508</f>
        <v>4347292</v>
      </c>
      <c r="G6" s="782">
        <v>605176</v>
      </c>
      <c r="H6" s="782">
        <f>2997968+299332</f>
        <v>3297300</v>
      </c>
      <c r="I6" s="782">
        <f t="shared" ref="I6:I32" si="0">B6+C6+D6+E6+F6-G6-H6</f>
        <v>3843969</v>
      </c>
      <c r="J6" s="782"/>
      <c r="K6" s="782"/>
      <c r="L6" s="782"/>
      <c r="M6" s="782"/>
      <c r="N6" s="782"/>
      <c r="O6" s="782"/>
      <c r="P6" s="782"/>
      <c r="Q6" s="782"/>
      <c r="R6" s="782"/>
      <c r="S6" s="782">
        <f>3861969-18000</f>
        <v>3843969</v>
      </c>
      <c r="T6" s="782">
        <f>3861969-18000</f>
        <v>3843969</v>
      </c>
      <c r="U6" s="783">
        <f t="shared" ref="U6:U29" si="1">S6-T6</f>
        <v>0</v>
      </c>
      <c r="V6" s="664">
        <f t="shared" ref="V6:V25" si="2">S6-I6</f>
        <v>0</v>
      </c>
      <c r="W6" s="664"/>
      <c r="X6" s="782"/>
      <c r="Y6" s="782"/>
      <c r="Z6" s="783"/>
      <c r="AA6" s="664"/>
      <c r="AB6" s="664"/>
      <c r="AC6" s="664"/>
      <c r="AD6" s="664"/>
      <c r="AE6" s="664"/>
      <c r="AF6" s="664"/>
    </row>
    <row r="7" spans="1:32" ht="16.5" hidden="1">
      <c r="A7" s="784" t="s">
        <v>454</v>
      </c>
      <c r="B7" s="784">
        <v>7400000</v>
      </c>
      <c r="C7" s="784">
        <v>46620</v>
      </c>
      <c r="D7" s="784">
        <v>647922</v>
      </c>
      <c r="E7" s="784">
        <v>1599612</v>
      </c>
      <c r="F7" s="784"/>
      <c r="G7" s="784">
        <f>1017582-860178</f>
        <v>157404</v>
      </c>
      <c r="H7" s="784">
        <f>2983443+516244+129827+349402</f>
        <v>3978916</v>
      </c>
      <c r="I7" s="782">
        <f t="shared" si="0"/>
        <v>5557834</v>
      </c>
      <c r="J7" s="782"/>
      <c r="K7" s="782"/>
      <c r="L7" s="782"/>
      <c r="M7" s="782"/>
      <c r="N7" s="782"/>
      <c r="O7" s="782"/>
      <c r="P7" s="782"/>
      <c r="Q7" s="782"/>
      <c r="R7" s="782"/>
      <c r="S7" s="784">
        <v>5557835</v>
      </c>
      <c r="T7" s="784">
        <v>5557835</v>
      </c>
      <c r="U7" s="664">
        <f t="shared" si="1"/>
        <v>0</v>
      </c>
      <c r="V7" s="664">
        <f t="shared" si="2"/>
        <v>1</v>
      </c>
      <c r="W7" s="664"/>
      <c r="X7" s="784"/>
      <c r="Y7" s="784"/>
      <c r="Z7" s="664"/>
      <c r="AA7" s="664"/>
      <c r="AB7" s="664"/>
      <c r="AC7" s="664"/>
      <c r="AD7" s="664"/>
      <c r="AE7" s="664"/>
      <c r="AF7" s="664"/>
    </row>
    <row r="8" spans="1:32" ht="16.5" hidden="1">
      <c r="A8" s="784" t="s">
        <v>455</v>
      </c>
      <c r="B8" s="784">
        <v>4000000</v>
      </c>
      <c r="C8" s="784"/>
      <c r="D8" s="784">
        <v>1921229</v>
      </c>
      <c r="E8" s="784">
        <v>3107760</v>
      </c>
      <c r="F8" s="784"/>
      <c r="G8" s="784"/>
      <c r="H8" s="784">
        <f>980992+1213501+1556650-318144</f>
        <v>3432999</v>
      </c>
      <c r="I8" s="782">
        <f t="shared" si="0"/>
        <v>5595990</v>
      </c>
      <c r="J8" s="782"/>
      <c r="K8" s="782"/>
      <c r="L8" s="782"/>
      <c r="M8" s="782"/>
      <c r="N8" s="782"/>
      <c r="O8" s="782"/>
      <c r="P8" s="782"/>
      <c r="Q8" s="782"/>
      <c r="R8" s="782"/>
      <c r="S8" s="784">
        <v>5595990</v>
      </c>
      <c r="T8" s="784">
        <v>5595990</v>
      </c>
      <c r="U8" s="664">
        <f t="shared" si="1"/>
        <v>0</v>
      </c>
      <c r="V8" s="664">
        <f t="shared" si="2"/>
        <v>0</v>
      </c>
      <c r="W8" s="664"/>
      <c r="X8" s="784"/>
      <c r="Y8" s="784"/>
      <c r="Z8" s="664"/>
      <c r="AA8" s="664"/>
      <c r="AB8" s="664"/>
      <c r="AC8" s="664"/>
      <c r="AD8" s="664"/>
      <c r="AE8" s="664"/>
      <c r="AF8" s="664"/>
    </row>
    <row r="9" spans="1:32" ht="16.5" hidden="1">
      <c r="A9" s="784" t="s">
        <v>456</v>
      </c>
      <c r="B9" s="784">
        <v>10000000</v>
      </c>
      <c r="C9" s="784"/>
      <c r="D9" s="784">
        <v>3000000</v>
      </c>
      <c r="E9" s="784">
        <v>4407429</v>
      </c>
      <c r="F9" s="784">
        <f>1213501+4625986+566600</f>
        <v>6406087</v>
      </c>
      <c r="G9" s="784">
        <f>5669030-1957006-1051450</f>
        <v>2660574</v>
      </c>
      <c r="H9" s="784">
        <f>1957006</f>
        <v>1957006</v>
      </c>
      <c r="I9" s="782">
        <f t="shared" si="0"/>
        <v>19195936</v>
      </c>
      <c r="J9" s="782"/>
      <c r="K9" s="782"/>
      <c r="L9" s="782"/>
      <c r="M9" s="782"/>
      <c r="N9" s="782"/>
      <c r="O9" s="782"/>
      <c r="P9" s="782"/>
      <c r="Q9" s="782"/>
      <c r="R9" s="782"/>
      <c r="S9" s="784">
        <v>19195934</v>
      </c>
      <c r="T9" s="784">
        <v>19195934</v>
      </c>
      <c r="U9" s="664">
        <f t="shared" si="1"/>
        <v>0</v>
      </c>
      <c r="V9" s="664">
        <f t="shared" si="2"/>
        <v>-2</v>
      </c>
      <c r="W9" s="664"/>
      <c r="X9" s="784"/>
      <c r="Y9" s="784"/>
      <c r="Z9" s="664"/>
      <c r="AA9" s="664"/>
      <c r="AB9" s="664"/>
      <c r="AC9" s="664"/>
      <c r="AD9" s="664"/>
      <c r="AE9" s="664"/>
      <c r="AF9" s="664"/>
    </row>
    <row r="10" spans="1:32" ht="16.5" hidden="1">
      <c r="A10" s="784" t="s">
        <v>457</v>
      </c>
      <c r="B10" s="784">
        <v>31500000</v>
      </c>
      <c r="C10" s="784">
        <v>143315</v>
      </c>
      <c r="D10" s="784">
        <v>25794546</v>
      </c>
      <c r="E10" s="784">
        <v>8038385</v>
      </c>
      <c r="F10" s="784">
        <f>349402+274951</f>
        <v>624353</v>
      </c>
      <c r="G10" s="784">
        <f>23906425-284796</f>
        <v>23621629</v>
      </c>
      <c r="H10" s="784"/>
      <c r="I10" s="782">
        <f t="shared" si="0"/>
        <v>42478970</v>
      </c>
      <c r="J10" s="782"/>
      <c r="K10" s="782"/>
      <c r="L10" s="782"/>
      <c r="M10" s="782"/>
      <c r="N10" s="782"/>
      <c r="O10" s="782"/>
      <c r="P10" s="782"/>
      <c r="Q10" s="782"/>
      <c r="R10" s="782"/>
      <c r="S10" s="784">
        <v>42416170</v>
      </c>
      <c r="T10" s="784">
        <v>42416170</v>
      </c>
      <c r="U10" s="664">
        <f t="shared" si="1"/>
        <v>0</v>
      </c>
      <c r="V10" s="664">
        <f t="shared" si="2"/>
        <v>-62800</v>
      </c>
      <c r="W10" s="664"/>
      <c r="X10" s="784"/>
      <c r="Y10" s="784"/>
      <c r="Z10" s="664"/>
      <c r="AA10" s="664"/>
      <c r="AB10" s="664"/>
      <c r="AC10" s="664"/>
      <c r="AD10" s="664"/>
      <c r="AE10" s="664"/>
      <c r="AF10" s="664"/>
    </row>
    <row r="11" spans="1:32" ht="16.5" hidden="1">
      <c r="A11" s="784" t="s">
        <v>458</v>
      </c>
      <c r="B11" s="784">
        <v>42500000</v>
      </c>
      <c r="C11" s="784"/>
      <c r="D11" s="784">
        <v>5134365</v>
      </c>
      <c r="E11" s="784">
        <v>14664866</v>
      </c>
      <c r="F11" s="784">
        <f>2120000+1437113+4625986</f>
        <v>8183099</v>
      </c>
      <c r="G11" s="784">
        <f>4671264-2104227</f>
        <v>2567037</v>
      </c>
      <c r="H11" s="784">
        <f>4625986+1677825+4625986+5184409</f>
        <v>16114206</v>
      </c>
      <c r="I11" s="782">
        <f t="shared" si="0"/>
        <v>51801087</v>
      </c>
      <c r="J11" s="782"/>
      <c r="K11" s="782"/>
      <c r="L11" s="782"/>
      <c r="M11" s="782"/>
      <c r="N11" s="782"/>
      <c r="O11" s="782"/>
      <c r="P11" s="782"/>
      <c r="Q11" s="782"/>
      <c r="R11" s="782"/>
      <c r="S11" s="784">
        <v>47175101</v>
      </c>
      <c r="T11" s="784">
        <v>47175101</v>
      </c>
      <c r="U11" s="664">
        <f t="shared" si="1"/>
        <v>0</v>
      </c>
      <c r="V11" s="664">
        <f t="shared" si="2"/>
        <v>-4625986</v>
      </c>
      <c r="W11" s="664"/>
      <c r="X11" s="784"/>
      <c r="Y11" s="784"/>
      <c r="Z11" s="664"/>
      <c r="AA11" s="664"/>
      <c r="AB11" s="664"/>
      <c r="AC11" s="664"/>
      <c r="AD11" s="664"/>
      <c r="AE11" s="664"/>
      <c r="AF11" s="664"/>
    </row>
    <row r="12" spans="1:32" ht="16.5" hidden="1">
      <c r="A12" s="784" t="s">
        <v>459</v>
      </c>
      <c r="B12" s="784">
        <v>44000000</v>
      </c>
      <c r="C12" s="784">
        <v>18800000</v>
      </c>
      <c r="D12" s="784">
        <f>1024899+189264</f>
        <v>1214163</v>
      </c>
      <c r="E12" s="784">
        <v>19626990</v>
      </c>
      <c r="F12" s="784">
        <f>3961321+584292+3154432+1145255+5670840</f>
        <v>14516140</v>
      </c>
      <c r="G12" s="784">
        <f>9685150+4151030-2055008+259144</f>
        <v>12040316</v>
      </c>
      <c r="H12" s="784">
        <f>217976+3789198+3851992+2724358</f>
        <v>10583524</v>
      </c>
      <c r="I12" s="782">
        <f t="shared" si="0"/>
        <v>75533453</v>
      </c>
      <c r="J12" s="782"/>
      <c r="K12" s="782"/>
      <c r="L12" s="782"/>
      <c r="M12" s="782"/>
      <c r="N12" s="782"/>
      <c r="O12" s="782"/>
      <c r="P12" s="782"/>
      <c r="Q12" s="782"/>
      <c r="R12" s="782"/>
      <c r="S12" s="784">
        <f>73155632+381144+635479+189264+1007998+151568</f>
        <v>75521085</v>
      </c>
      <c r="T12" s="784">
        <v>70669564</v>
      </c>
      <c r="U12" s="664">
        <f t="shared" si="1"/>
        <v>4851521</v>
      </c>
      <c r="V12" s="664">
        <f t="shared" si="2"/>
        <v>-12368</v>
      </c>
      <c r="W12" s="664" t="s">
        <v>460</v>
      </c>
      <c r="X12" s="784"/>
      <c r="Y12" s="784"/>
      <c r="Z12" s="664"/>
      <c r="AA12" s="664"/>
      <c r="AB12" s="664"/>
      <c r="AC12" s="664"/>
      <c r="AD12" s="664"/>
      <c r="AE12" s="664"/>
      <c r="AF12" s="664"/>
    </row>
    <row r="13" spans="1:32" ht="16.5" hidden="1">
      <c r="A13" s="784" t="s">
        <v>461</v>
      </c>
      <c r="B13" s="784">
        <v>60000000</v>
      </c>
      <c r="C13" s="784"/>
      <c r="D13" s="784">
        <v>8000000</v>
      </c>
      <c r="E13" s="784">
        <v>20865385</v>
      </c>
      <c r="F13" s="784">
        <f>129827+980992+1677825+3851992+2724358+1726322+1982236+6006299+41959534</f>
        <v>61039385</v>
      </c>
      <c r="G13" s="784">
        <f>56425036+9797+129505</f>
        <v>56564338</v>
      </c>
      <c r="H13" s="784">
        <f>566600</f>
        <v>566600</v>
      </c>
      <c r="I13" s="782">
        <f t="shared" si="0"/>
        <v>92773832</v>
      </c>
      <c r="J13" s="782"/>
      <c r="K13" s="782"/>
      <c r="L13" s="782"/>
      <c r="M13" s="782"/>
      <c r="N13" s="782"/>
      <c r="O13" s="782"/>
      <c r="P13" s="782"/>
      <c r="Q13" s="782"/>
      <c r="R13" s="782"/>
      <c r="S13" s="784">
        <v>92773733</v>
      </c>
      <c r="T13" s="784">
        <v>45114820</v>
      </c>
      <c r="U13" s="664">
        <f t="shared" si="1"/>
        <v>47658913</v>
      </c>
      <c r="V13" s="664">
        <f t="shared" si="2"/>
        <v>-99</v>
      </c>
      <c r="W13" s="664" t="s">
        <v>460</v>
      </c>
      <c r="X13" s="784"/>
      <c r="Y13" s="784"/>
      <c r="Z13" s="664"/>
      <c r="AA13" s="664"/>
      <c r="AB13" s="664"/>
      <c r="AC13" s="664"/>
      <c r="AD13" s="664"/>
      <c r="AE13" s="664"/>
      <c r="AF13" s="664"/>
    </row>
    <row r="14" spans="1:32" ht="16.5" hidden="1">
      <c r="A14" s="784" t="s">
        <v>462</v>
      </c>
      <c r="B14" s="784">
        <v>32500000</v>
      </c>
      <c r="C14" s="784"/>
      <c r="D14" s="784">
        <v>15194</v>
      </c>
      <c r="E14" s="784">
        <v>25003164</v>
      </c>
      <c r="F14" s="784">
        <f>1957006+1402236+85611</f>
        <v>3444853</v>
      </c>
      <c r="G14" s="784">
        <f>1137965+122384</f>
        <v>1260349</v>
      </c>
      <c r="H14" s="784">
        <f>41959534+2654557+2120000+3961321+1498257+407452-12316322</f>
        <v>40284799</v>
      </c>
      <c r="I14" s="782">
        <f t="shared" si="0"/>
        <v>19418063</v>
      </c>
      <c r="J14" s="782"/>
      <c r="K14" s="782"/>
      <c r="L14" s="782"/>
      <c r="M14" s="782"/>
      <c r="N14" s="782"/>
      <c r="O14" s="782"/>
      <c r="P14" s="782"/>
      <c r="Q14" s="782"/>
      <c r="R14" s="782"/>
      <c r="S14" s="784">
        <f>19180840+99485+137738</f>
        <v>19418063</v>
      </c>
      <c r="T14" s="784">
        <v>19418063</v>
      </c>
      <c r="U14" s="664">
        <f t="shared" si="1"/>
        <v>0</v>
      </c>
      <c r="V14" s="664">
        <f t="shared" si="2"/>
        <v>0</v>
      </c>
      <c r="W14" s="664"/>
      <c r="X14" s="784"/>
      <c r="Y14" s="784"/>
      <c r="Z14" s="664"/>
      <c r="AA14" s="664"/>
      <c r="AB14" s="664"/>
      <c r="AC14" s="664"/>
      <c r="AD14" s="664"/>
      <c r="AE14" s="664"/>
      <c r="AF14" s="664"/>
    </row>
    <row r="15" spans="1:32" ht="16.5" hidden="1">
      <c r="A15" s="784" t="s">
        <v>463</v>
      </c>
      <c r="B15" s="784">
        <v>30000000</v>
      </c>
      <c r="C15" s="784"/>
      <c r="D15" s="784"/>
      <c r="E15" s="784">
        <v>32849666</v>
      </c>
      <c r="F15" s="784">
        <f>397452</f>
        <v>397452</v>
      </c>
      <c r="G15" s="784">
        <f>18089885-4862958</f>
        <v>13226927</v>
      </c>
      <c r="H15" s="784">
        <f>1982236+6006299+4592548</f>
        <v>12581083</v>
      </c>
      <c r="I15" s="782">
        <f t="shared" si="0"/>
        <v>37439108</v>
      </c>
      <c r="J15" s="782"/>
      <c r="K15" s="782"/>
      <c r="L15" s="782"/>
      <c r="M15" s="782"/>
      <c r="N15" s="782"/>
      <c r="O15" s="782"/>
      <c r="P15" s="782"/>
      <c r="Q15" s="782"/>
      <c r="R15" s="782"/>
      <c r="S15" s="784">
        <v>37439113</v>
      </c>
      <c r="T15" s="784">
        <v>37439113</v>
      </c>
      <c r="U15" s="664">
        <f t="shared" si="1"/>
        <v>0</v>
      </c>
      <c r="V15" s="664">
        <f t="shared" si="2"/>
        <v>5</v>
      </c>
      <c r="W15" s="664"/>
      <c r="X15" s="784"/>
      <c r="Y15" s="784"/>
      <c r="Z15" s="664"/>
      <c r="AA15" s="664"/>
      <c r="AB15" s="664"/>
      <c r="AC15" s="664"/>
      <c r="AD15" s="664"/>
      <c r="AE15" s="664"/>
      <c r="AF15" s="664"/>
    </row>
    <row r="16" spans="1:32" ht="16.5" hidden="1">
      <c r="A16" s="784" t="s">
        <v>464</v>
      </c>
      <c r="B16" s="784">
        <v>27500000</v>
      </c>
      <c r="C16" s="784"/>
      <c r="D16" s="784"/>
      <c r="E16" s="784">
        <v>37965459</v>
      </c>
      <c r="F16" s="784">
        <f>19533379+19121290+25936094</f>
        <v>64590763</v>
      </c>
      <c r="G16" s="784">
        <v>2534837</v>
      </c>
      <c r="H16" s="784">
        <f>1437113+3154432+85611+308844</f>
        <v>4986000</v>
      </c>
      <c r="I16" s="782">
        <f t="shared" si="0"/>
        <v>122535385</v>
      </c>
      <c r="J16" s="782"/>
      <c r="K16" s="782"/>
      <c r="L16" s="782"/>
      <c r="M16" s="782"/>
      <c r="N16" s="782"/>
      <c r="O16" s="782"/>
      <c r="P16" s="782"/>
      <c r="Q16" s="782"/>
      <c r="R16" s="782"/>
      <c r="S16" s="784">
        <v>58091953.605000004</v>
      </c>
      <c r="T16" s="784">
        <v>58091953.605000004</v>
      </c>
      <c r="U16" s="664">
        <f t="shared" si="1"/>
        <v>0</v>
      </c>
      <c r="V16" s="664">
        <f t="shared" si="2"/>
        <v>-64443431.394999996</v>
      </c>
      <c r="W16" s="664"/>
      <c r="X16" s="784"/>
      <c r="Y16" s="784"/>
      <c r="Z16" s="664"/>
      <c r="AA16" s="664"/>
      <c r="AB16" s="664"/>
      <c r="AC16" s="664"/>
      <c r="AD16" s="664"/>
      <c r="AE16" s="664"/>
      <c r="AF16" s="664"/>
    </row>
    <row r="17" spans="1:32" ht="16.5" hidden="1">
      <c r="A17" s="784" t="s">
        <v>465</v>
      </c>
      <c r="B17" s="784">
        <v>80000000</v>
      </c>
      <c r="C17" s="784">
        <v>10450000</v>
      </c>
      <c r="D17" s="784"/>
      <c r="E17" s="784">
        <v>45803848</v>
      </c>
      <c r="F17" s="784">
        <f>5183249</f>
        <v>5183249</v>
      </c>
      <c r="G17" s="784">
        <v>1810444</v>
      </c>
      <c r="H17" s="784"/>
      <c r="I17" s="782">
        <f t="shared" si="0"/>
        <v>139626653</v>
      </c>
      <c r="J17" s="782"/>
      <c r="K17" s="782"/>
      <c r="L17" s="782"/>
      <c r="M17" s="782"/>
      <c r="N17" s="782"/>
      <c r="O17" s="782"/>
      <c r="P17" s="782"/>
      <c r="Q17" s="782"/>
      <c r="R17" s="782"/>
      <c r="S17" s="784">
        <v>139626653</v>
      </c>
      <c r="T17" s="784">
        <v>139626653</v>
      </c>
      <c r="U17" s="664">
        <f t="shared" si="1"/>
        <v>0</v>
      </c>
      <c r="V17" s="664">
        <f t="shared" si="2"/>
        <v>0</v>
      </c>
      <c r="W17" s="664"/>
      <c r="X17" s="784"/>
      <c r="Y17" s="784"/>
      <c r="Z17" s="664"/>
      <c r="AA17" s="664"/>
      <c r="AB17" s="664"/>
      <c r="AC17" s="664"/>
      <c r="AD17" s="664"/>
      <c r="AE17" s="664"/>
      <c r="AF17" s="664"/>
    </row>
    <row r="18" spans="1:32" ht="16.5" hidden="1">
      <c r="A18" s="784" t="s">
        <v>466</v>
      </c>
      <c r="B18" s="784">
        <v>166500000</v>
      </c>
      <c r="C18" s="784">
        <v>43296480</v>
      </c>
      <c r="D18" s="784"/>
      <c r="E18" s="784">
        <v>43658379</v>
      </c>
      <c r="F18" s="784">
        <f>3348947</f>
        <v>3348947</v>
      </c>
      <c r="G18" s="784">
        <f>1198115</f>
        <v>1198115</v>
      </c>
      <c r="H18" s="784">
        <f>1726322+1402236+397452+5183249+499085+1523673</f>
        <v>10732017</v>
      </c>
      <c r="I18" s="782">
        <f t="shared" si="0"/>
        <v>244873674</v>
      </c>
      <c r="J18" s="782"/>
      <c r="K18" s="782"/>
      <c r="L18" s="782"/>
      <c r="M18" s="782"/>
      <c r="N18" s="782"/>
      <c r="O18" s="782"/>
      <c r="P18" s="782"/>
      <c r="Q18" s="782"/>
      <c r="R18" s="782"/>
      <c r="S18" s="784">
        <f>242233840+801888+1838805</f>
        <v>244874533</v>
      </c>
      <c r="T18" s="784">
        <v>244874533</v>
      </c>
      <c r="U18" s="664">
        <f t="shared" si="1"/>
        <v>0</v>
      </c>
      <c r="V18" s="664">
        <f t="shared" si="2"/>
        <v>859</v>
      </c>
      <c r="W18" s="664"/>
      <c r="X18" s="784"/>
      <c r="Y18" s="784"/>
      <c r="Z18" s="664"/>
      <c r="AA18" s="664"/>
      <c r="AB18" s="664"/>
      <c r="AC18" s="664"/>
      <c r="AD18" s="664"/>
      <c r="AE18" s="664"/>
      <c r="AF18" s="664"/>
    </row>
    <row r="19" spans="1:32" ht="16.5" hidden="1">
      <c r="A19" s="784" t="s">
        <v>467</v>
      </c>
      <c r="B19" s="784">
        <v>172500000</v>
      </c>
      <c r="C19" s="784">
        <v>358867</v>
      </c>
      <c r="D19" s="784">
        <v>906642</v>
      </c>
      <c r="E19" s="784">
        <v>40033901</v>
      </c>
      <c r="F19" s="784">
        <f>499085+906642</f>
        <v>1405727</v>
      </c>
      <c r="G19" s="784">
        <v>2158949</v>
      </c>
      <c r="H19" s="784"/>
      <c r="I19" s="782">
        <f t="shared" si="0"/>
        <v>213046188</v>
      </c>
      <c r="J19" s="782"/>
      <c r="K19" s="782"/>
      <c r="L19" s="782"/>
      <c r="M19" s="782"/>
      <c r="N19" s="782"/>
      <c r="O19" s="782"/>
      <c r="P19" s="782"/>
      <c r="Q19" s="782"/>
      <c r="R19" s="782"/>
      <c r="S19" s="784">
        <v>213024715</v>
      </c>
      <c r="T19" s="784">
        <v>213024715</v>
      </c>
      <c r="U19" s="664">
        <f t="shared" si="1"/>
        <v>0</v>
      </c>
      <c r="V19" s="664">
        <f t="shared" si="2"/>
        <v>-21473</v>
      </c>
      <c r="W19" s="664"/>
      <c r="X19" s="784"/>
      <c r="Y19" s="784"/>
      <c r="Z19" s="664"/>
      <c r="AA19" s="664"/>
      <c r="AB19" s="664"/>
      <c r="AC19" s="664"/>
      <c r="AD19" s="664"/>
      <c r="AE19" s="664"/>
      <c r="AF19" s="664"/>
    </row>
    <row r="20" spans="1:32" ht="16.5" hidden="1">
      <c r="A20" s="784" t="s">
        <v>468</v>
      </c>
      <c r="B20" s="784">
        <v>147500000</v>
      </c>
      <c r="C20" s="784">
        <v>2900000</v>
      </c>
      <c r="D20" s="784">
        <v>1078000</v>
      </c>
      <c r="E20" s="784">
        <v>44699824</v>
      </c>
      <c r="F20" s="784">
        <f>151212+828611+345300</f>
        <v>1325123</v>
      </c>
      <c r="G20" s="784">
        <v>564781</v>
      </c>
      <c r="H20" s="784">
        <f>1145255+906642</f>
        <v>2051897</v>
      </c>
      <c r="I20" s="782">
        <f t="shared" si="0"/>
        <v>194886269</v>
      </c>
      <c r="J20" s="782"/>
      <c r="K20" s="782"/>
      <c r="L20" s="782"/>
      <c r="M20" s="782"/>
      <c r="N20" s="782"/>
      <c r="O20" s="782"/>
      <c r="P20" s="782"/>
      <c r="Q20" s="782"/>
      <c r="R20" s="782"/>
      <c r="S20" s="784">
        <f>194533631+107323</f>
        <v>194640954</v>
      </c>
      <c r="T20" s="784">
        <f>194533631+107323</f>
        <v>194640954</v>
      </c>
      <c r="U20" s="664">
        <f t="shared" si="1"/>
        <v>0</v>
      </c>
      <c r="V20" s="664">
        <f t="shared" si="2"/>
        <v>-245315</v>
      </c>
      <c r="W20" s="664"/>
      <c r="X20" s="784"/>
      <c r="Y20" s="784"/>
      <c r="Z20" s="664"/>
      <c r="AA20" s="664"/>
      <c r="AB20" s="664"/>
      <c r="AC20" s="664"/>
      <c r="AD20" s="664"/>
      <c r="AE20" s="664"/>
      <c r="AF20" s="664"/>
    </row>
    <row r="21" spans="1:32" ht="16.5" hidden="1">
      <c r="A21" s="784" t="s">
        <v>469</v>
      </c>
      <c r="B21" s="784">
        <v>74500000</v>
      </c>
      <c r="C21" s="784"/>
      <c r="D21" s="784"/>
      <c r="E21" s="784">
        <v>55558738</v>
      </c>
      <c r="F21" s="784">
        <f>10325156</f>
        <v>10325156</v>
      </c>
      <c r="G21" s="784"/>
      <c r="H21" s="784"/>
      <c r="I21" s="782">
        <f t="shared" si="0"/>
        <v>140383894</v>
      </c>
      <c r="J21" s="782"/>
      <c r="K21" s="782"/>
      <c r="L21" s="782"/>
      <c r="M21" s="782"/>
      <c r="N21" s="782"/>
      <c r="O21" s="782"/>
      <c r="P21" s="782"/>
      <c r="Q21" s="782"/>
      <c r="R21" s="782"/>
      <c r="S21" s="784">
        <f>130118302+36360</f>
        <v>130154662</v>
      </c>
      <c r="T21" s="784">
        <f>130118302+36360</f>
        <v>130154662</v>
      </c>
      <c r="U21" s="664">
        <f t="shared" si="1"/>
        <v>0</v>
      </c>
      <c r="V21" s="664">
        <f t="shared" si="2"/>
        <v>-10229232</v>
      </c>
      <c r="W21" s="664"/>
      <c r="X21" s="784"/>
      <c r="Y21" s="784"/>
      <c r="Z21" s="664"/>
      <c r="AA21" s="664"/>
      <c r="AB21" s="664"/>
      <c r="AC21" s="664"/>
      <c r="AD21" s="664"/>
      <c r="AE21" s="664"/>
      <c r="AF21" s="664"/>
    </row>
    <row r="22" spans="1:32" ht="16.5" hidden="1">
      <c r="A22" s="784" t="s">
        <v>470</v>
      </c>
      <c r="B22" s="784">
        <v>55500000</v>
      </c>
      <c r="C22" s="784">
        <v>21500000</v>
      </c>
      <c r="D22" s="784">
        <v>0</v>
      </c>
      <c r="E22" s="784">
        <f>127812159+1871783</f>
        <v>129683942</v>
      </c>
      <c r="F22" s="784">
        <v>0</v>
      </c>
      <c r="G22" s="784">
        <v>555490</v>
      </c>
      <c r="H22" s="784">
        <f>5670840+19533379</f>
        <v>25204219</v>
      </c>
      <c r="I22" s="782">
        <f t="shared" si="0"/>
        <v>180924233</v>
      </c>
      <c r="J22" s="782"/>
      <c r="K22" s="782"/>
      <c r="L22" s="782"/>
      <c r="M22" s="782"/>
      <c r="N22" s="782"/>
      <c r="O22" s="782"/>
      <c r="P22" s="782"/>
      <c r="Q22" s="782"/>
      <c r="R22" s="782"/>
      <c r="S22" s="784">
        <f>177922379+844529+563615+706572</f>
        <v>180037095</v>
      </c>
      <c r="T22" s="784">
        <f>177922379+844529+563615+706572</f>
        <v>180037095</v>
      </c>
      <c r="U22" s="664">
        <f t="shared" si="1"/>
        <v>0</v>
      </c>
      <c r="V22" s="664">
        <f t="shared" si="2"/>
        <v>-887138</v>
      </c>
      <c r="W22" s="664"/>
      <c r="X22" s="784"/>
      <c r="Y22" s="784"/>
      <c r="Z22" s="664"/>
      <c r="AA22" s="664"/>
      <c r="AB22" s="664"/>
      <c r="AC22" s="664"/>
      <c r="AD22" s="664"/>
      <c r="AE22" s="664"/>
      <c r="AF22" s="664"/>
    </row>
    <row r="23" spans="1:32" ht="16.5" hidden="1">
      <c r="A23" s="784" t="s">
        <v>471</v>
      </c>
      <c r="B23" s="784">
        <v>215900000</v>
      </c>
      <c r="C23" s="784"/>
      <c r="D23" s="784"/>
      <c r="E23" s="784">
        <v>324338923</v>
      </c>
      <c r="F23" s="784"/>
      <c r="G23" s="784"/>
      <c r="H23" s="784">
        <v>19121290</v>
      </c>
      <c r="I23" s="782">
        <f t="shared" si="0"/>
        <v>521117633</v>
      </c>
      <c r="J23" s="782"/>
      <c r="K23" s="782"/>
      <c r="L23" s="782"/>
      <c r="M23" s="782"/>
      <c r="N23" s="782"/>
      <c r="O23" s="782"/>
      <c r="P23" s="782"/>
      <c r="Q23" s="782"/>
      <c r="R23" s="782"/>
      <c r="S23" s="784">
        <f>521117638-32744-1338449</f>
        <v>519746445</v>
      </c>
      <c r="T23" s="784">
        <v>460883299</v>
      </c>
      <c r="U23" s="664">
        <f t="shared" si="1"/>
        <v>58863146</v>
      </c>
      <c r="V23" s="664">
        <f t="shared" si="2"/>
        <v>-1371188</v>
      </c>
      <c r="W23" s="664"/>
      <c r="X23" s="784"/>
      <c r="Y23" s="784"/>
      <c r="Z23" s="664"/>
      <c r="AA23" s="664"/>
      <c r="AB23" s="664"/>
      <c r="AC23" s="664"/>
      <c r="AD23" s="664"/>
      <c r="AE23" s="664"/>
      <c r="AF23" s="664"/>
    </row>
    <row r="24" spans="1:32" ht="16.5">
      <c r="A24" s="784" t="s">
        <v>348</v>
      </c>
      <c r="B24" s="784">
        <v>93000000</v>
      </c>
      <c r="C24" s="784">
        <v>100000000</v>
      </c>
      <c r="D24" s="784">
        <v>318967600</v>
      </c>
      <c r="E24" s="784">
        <v>239427703</v>
      </c>
      <c r="F24" s="784">
        <v>0</v>
      </c>
      <c r="G24" s="784">
        <v>0</v>
      </c>
      <c r="H24" s="784">
        <v>86192359</v>
      </c>
      <c r="I24" s="782">
        <f t="shared" si="0"/>
        <v>665202944</v>
      </c>
      <c r="J24" s="782">
        <f>-'Litigation simulation + ABC'!C75</f>
        <v>93000000</v>
      </c>
      <c r="K24" s="782">
        <f>'Litigation simulation + ABC'!$C$77*-1</f>
        <v>418967600</v>
      </c>
      <c r="L24" s="782">
        <f>'Litigation simulation + ABC'!$C$78*-1</f>
        <v>0</v>
      </c>
      <c r="M24" s="782">
        <f>'Litigation simulation + ABC'!$C$76*-1</f>
        <v>239427703</v>
      </c>
      <c r="N24" s="782"/>
      <c r="O24" s="782">
        <f>-'Master Data'!JD235</f>
        <v>-27143420</v>
      </c>
      <c r="P24" s="782">
        <f>-10325156-25936094</f>
        <v>-36261250</v>
      </c>
      <c r="Q24" s="782">
        <f>SUM(J24:P24)</f>
        <v>687990633</v>
      </c>
      <c r="R24" s="782">
        <f>I24-Q24</f>
        <v>-22787689</v>
      </c>
      <c r="S24" s="784">
        <f>2460050568.4059+1764562+12635441+21856096</f>
        <v>2496306667.4059</v>
      </c>
      <c r="T24" s="784">
        <v>339786487</v>
      </c>
      <c r="U24" s="664">
        <f t="shared" si="1"/>
        <v>2156520180.4059</v>
      </c>
      <c r="V24" s="664">
        <f t="shared" si="2"/>
        <v>1831103723.4059</v>
      </c>
      <c r="W24" s="664" t="s">
        <v>485</v>
      </c>
      <c r="X24" s="784">
        <f>'Litigation simulation + ABC'!$C$62</f>
        <v>2481906664.4059</v>
      </c>
      <c r="Y24" s="784">
        <f>T24</f>
        <v>339786487</v>
      </c>
      <c r="Z24" s="664">
        <f>'Litigation simulation + ABC'!$C$72</f>
        <v>2142120177.4059</v>
      </c>
      <c r="AA24" s="664">
        <f>X24-Y24-Z24</f>
        <v>0</v>
      </c>
      <c r="AB24" s="664">
        <f>S24-X24</f>
        <v>14400003</v>
      </c>
      <c r="AC24" s="664">
        <f>T24-Y24</f>
        <v>0</v>
      </c>
      <c r="AD24" s="664">
        <f>U24-Z24</f>
        <v>14400003</v>
      </c>
      <c r="AE24" s="664">
        <f>V24-AA24</f>
        <v>1831103723.4059</v>
      </c>
      <c r="AF24" s="664" t="str">
        <f>W24</f>
        <v>ITAT / HC</v>
      </c>
    </row>
    <row r="25" spans="1:32" ht="16.5">
      <c r="A25" s="784" t="s">
        <v>351</v>
      </c>
      <c r="B25" s="784">
        <v>33000000</v>
      </c>
      <c r="C25" s="784">
        <v>160000000</v>
      </c>
      <c r="D25" s="784">
        <v>89200000</v>
      </c>
      <c r="E25" s="784">
        <v>20115212</v>
      </c>
      <c r="F25" s="784"/>
      <c r="G25" s="784">
        <f>1360600</f>
        <v>1360600</v>
      </c>
      <c r="H25" s="784">
        <v>-1360600</v>
      </c>
      <c r="I25" s="782">
        <f t="shared" si="0"/>
        <v>302315212</v>
      </c>
      <c r="J25" s="782">
        <f>-'Litigation simulation + ABC'!D75</f>
        <v>33000000</v>
      </c>
      <c r="K25" s="782">
        <f>'Litigation simulation + ABC'!$D$77*-1</f>
        <v>160000000</v>
      </c>
      <c r="L25" s="782">
        <f>'Litigation simulation + ABC'!$D$78*-1</f>
        <v>89200000</v>
      </c>
      <c r="M25" s="782">
        <f>'Litigation simulation + ABC'!$D$76*-1</f>
        <v>20115212</v>
      </c>
      <c r="N25" s="782"/>
      <c r="O25" s="782">
        <f>'Litigation simulation + ABC'!$D$79*-1</f>
        <v>-1360603</v>
      </c>
      <c r="P25" s="782">
        <f>'Litigation simulation + ABC'!$D$80*-1</f>
        <v>0</v>
      </c>
      <c r="Q25" s="782">
        <f t="shared" ref="Q25:Q30" si="3">SUM(J25:P25)</f>
        <v>300954609</v>
      </c>
      <c r="R25" s="782">
        <f t="shared" ref="R25:R30" si="4">I25-Q25</f>
        <v>1360603</v>
      </c>
      <c r="S25" s="784">
        <f>302308947+2261220</f>
        <v>304570167</v>
      </c>
      <c r="T25" s="784">
        <v>210990755</v>
      </c>
      <c r="U25" s="664">
        <f t="shared" si="1"/>
        <v>93579412</v>
      </c>
      <c r="V25" s="664">
        <f t="shared" si="2"/>
        <v>2254955</v>
      </c>
      <c r="W25" s="664" t="s">
        <v>472</v>
      </c>
      <c r="X25" s="784">
        <f>'Litigation simulation + ABC'!D62</f>
        <v>303209562.69050002</v>
      </c>
      <c r="Y25" s="784">
        <f t="shared" ref="Y25:Y30" si="5">T25</f>
        <v>210990755</v>
      </c>
      <c r="Z25" s="664">
        <f>'Litigation simulation + ABC'!$D$72</f>
        <v>92218807.690500021</v>
      </c>
      <c r="AA25" s="664">
        <f t="shared" ref="AA25:AA30" si="6">X25-Y25-Z25</f>
        <v>0</v>
      </c>
      <c r="AB25" s="664">
        <f t="shared" ref="AB25:AE30" si="7">S25-X25</f>
        <v>1360604.309499979</v>
      </c>
      <c r="AC25" s="664">
        <f t="shared" si="7"/>
        <v>0</v>
      </c>
      <c r="AD25" s="664">
        <f t="shared" si="7"/>
        <v>1360604.309499979</v>
      </c>
      <c r="AE25" s="664">
        <f t="shared" si="7"/>
        <v>2254955</v>
      </c>
      <c r="AF25" s="664" t="s">
        <v>472</v>
      </c>
    </row>
    <row r="26" spans="1:32" ht="16.5">
      <c r="A26" s="779" t="s">
        <v>352</v>
      </c>
      <c r="B26" s="779">
        <v>156100000</v>
      </c>
      <c r="C26" s="779"/>
      <c r="D26" s="779"/>
      <c r="E26" s="779">
        <v>73805608</v>
      </c>
      <c r="F26" s="779"/>
      <c r="G26" s="779"/>
      <c r="H26" s="779">
        <v>131185962</v>
      </c>
      <c r="I26" s="782">
        <f t="shared" si="0"/>
        <v>98719646</v>
      </c>
      <c r="J26" s="779">
        <f>-'Litigation simulation + ABC'!E75</f>
        <v>156100000</v>
      </c>
      <c r="K26" s="779">
        <f>'Litigation simulation + ABC'!$E$77*-1</f>
        <v>0</v>
      </c>
      <c r="L26" s="779">
        <f>'Litigation simulation + ABC'!$E$78*-1</f>
        <v>0</v>
      </c>
      <c r="M26" s="779">
        <v>73805608</v>
      </c>
      <c r="N26" s="779"/>
      <c r="O26" s="779">
        <f>'Litigation simulation + ABC'!$E$79*-1</f>
        <v>0</v>
      </c>
      <c r="P26" s="779">
        <f>-'Litigation simulation + ABC'!$E$80</f>
        <v>-109322625</v>
      </c>
      <c r="Q26" s="782">
        <f t="shared" si="3"/>
        <v>120582983</v>
      </c>
      <c r="R26" s="782">
        <f t="shared" si="4"/>
        <v>-21863337</v>
      </c>
      <c r="S26" s="779">
        <f>120583980+1572212-21864335</f>
        <v>100291857</v>
      </c>
      <c r="T26" s="779">
        <v>47892370</v>
      </c>
      <c r="U26" s="664">
        <f t="shared" si="1"/>
        <v>52399487</v>
      </c>
      <c r="V26" s="664">
        <f>S26-I26-21864335</f>
        <v>-20292124</v>
      </c>
      <c r="W26" s="664" t="s">
        <v>472</v>
      </c>
      <c r="X26" s="784">
        <f>'Litigation simulation + ABC'!$E$62</f>
        <v>100291856.46675</v>
      </c>
      <c r="Y26" s="784">
        <f t="shared" si="5"/>
        <v>47892370</v>
      </c>
      <c r="Z26" s="664">
        <f>'Litigation simulation + ABC'!$E$72</f>
        <v>52399486.466749996</v>
      </c>
      <c r="AA26" s="664">
        <f t="shared" si="6"/>
        <v>0</v>
      </c>
      <c r="AB26" s="664">
        <f t="shared" si="7"/>
        <v>0.53325000405311584</v>
      </c>
      <c r="AC26" s="664">
        <f t="shared" si="7"/>
        <v>0</v>
      </c>
      <c r="AD26" s="664">
        <f t="shared" si="7"/>
        <v>0.53325000405311584</v>
      </c>
      <c r="AE26" s="664">
        <f t="shared" si="7"/>
        <v>-20292124</v>
      </c>
      <c r="AF26" s="664" t="s">
        <v>472</v>
      </c>
    </row>
    <row r="27" spans="1:32" ht="16.5">
      <c r="A27" s="785" t="s">
        <v>168</v>
      </c>
      <c r="B27" s="785">
        <f>97000000+145000000</f>
        <v>242000000</v>
      </c>
      <c r="C27" s="785"/>
      <c r="D27" s="785"/>
      <c r="E27" s="785">
        <v>154392084</v>
      </c>
      <c r="F27" s="779">
        <f>131185962</f>
        <v>131185962</v>
      </c>
      <c r="G27" s="779">
        <v>54810</v>
      </c>
      <c r="H27" s="779">
        <v>0</v>
      </c>
      <c r="I27" s="782">
        <f t="shared" si="0"/>
        <v>527523236</v>
      </c>
      <c r="J27" s="779">
        <f>'Litigation simulation + ABC'!F75*-1</f>
        <v>242000000</v>
      </c>
      <c r="K27" s="779">
        <f>'Litigation simulation + ABC'!$F$77*-1</f>
        <v>0</v>
      </c>
      <c r="L27" s="779">
        <f>'Litigation simulation + ABC'!$F$78*-1</f>
        <v>0</v>
      </c>
      <c r="M27" s="779">
        <f>'Litigation simulation + ABC'!$F$76*-1</f>
        <v>154392084</v>
      </c>
      <c r="N27" s="779">
        <f>'Litigation simulation + ABC'!$F$80*-1</f>
        <v>131185962</v>
      </c>
      <c r="O27" s="779">
        <f>-G27</f>
        <v>-54810</v>
      </c>
      <c r="P27" s="779"/>
      <c r="Q27" s="782">
        <f t="shared" si="3"/>
        <v>527523236</v>
      </c>
      <c r="R27" s="782">
        <f t="shared" si="4"/>
        <v>0</v>
      </c>
      <c r="S27" s="779">
        <f>635908292+8578838</f>
        <v>644487130</v>
      </c>
      <c r="T27" s="779">
        <v>389590523</v>
      </c>
      <c r="U27" s="664">
        <f t="shared" si="1"/>
        <v>254896607</v>
      </c>
      <c r="V27" s="664">
        <f>S27-I27</f>
        <v>116963894</v>
      </c>
      <c r="W27" s="664" t="s">
        <v>472</v>
      </c>
      <c r="X27" s="784">
        <f>'Litigation simulation + ABC'!$F$62</f>
        <v>644487126.91131997</v>
      </c>
      <c r="Y27" s="784">
        <f t="shared" si="5"/>
        <v>389590523</v>
      </c>
      <c r="Z27" s="664">
        <f>'Litigation simulation + ABC'!$F$72</f>
        <v>254896603.91131997</v>
      </c>
      <c r="AA27" s="664">
        <f t="shared" si="6"/>
        <v>0</v>
      </c>
      <c r="AB27" s="664">
        <f t="shared" si="7"/>
        <v>3.0886800289154053</v>
      </c>
      <c r="AC27" s="664">
        <f t="shared" si="7"/>
        <v>0</v>
      </c>
      <c r="AD27" s="664">
        <f t="shared" si="7"/>
        <v>3.0886800289154053</v>
      </c>
      <c r="AE27" s="664">
        <f t="shared" si="7"/>
        <v>116963894</v>
      </c>
      <c r="AF27" s="664" t="s">
        <v>472</v>
      </c>
    </row>
    <row r="28" spans="1:32" ht="16.5">
      <c r="A28" s="785" t="s">
        <v>354</v>
      </c>
      <c r="B28" s="785">
        <f>1060000000+550000000</f>
        <v>1610000000</v>
      </c>
      <c r="C28" s="785">
        <v>0</v>
      </c>
      <c r="D28" s="785">
        <v>8294706</v>
      </c>
      <c r="E28" s="785">
        <v>156764784</v>
      </c>
      <c r="F28" s="779"/>
      <c r="G28" s="779"/>
      <c r="H28" s="779"/>
      <c r="I28" s="782">
        <f t="shared" si="0"/>
        <v>1775059490</v>
      </c>
      <c r="J28" s="779">
        <f>'Litigation simulation + ABC'!G75*-1</f>
        <v>1610000000</v>
      </c>
      <c r="K28" s="779">
        <f>'Litigation simulation + ABC'!$G$77*-1</f>
        <v>8294706</v>
      </c>
      <c r="L28" s="779">
        <f>'Litigation simulation + ABC'!$G$78*-1</f>
        <v>0</v>
      </c>
      <c r="M28" s="779">
        <f>'Litigation simulation + ABC'!$G$76*-1</f>
        <v>156764784</v>
      </c>
      <c r="N28" s="779"/>
      <c r="O28" s="779">
        <f>'Litigation simulation + ABC'!$G$79*-1</f>
        <v>0</v>
      </c>
      <c r="P28" s="779">
        <f>'Litigation simulation + ABC'!$G$80*-1</f>
        <v>0</v>
      </c>
      <c r="Q28" s="782">
        <f t="shared" si="3"/>
        <v>1775059490</v>
      </c>
      <c r="R28" s="782">
        <f t="shared" si="4"/>
        <v>0</v>
      </c>
      <c r="S28" s="779">
        <f>1822062830+428514</f>
        <v>1822491344</v>
      </c>
      <c r="T28" s="779">
        <v>1740122783</v>
      </c>
      <c r="U28" s="664">
        <f t="shared" si="1"/>
        <v>82368561</v>
      </c>
      <c r="V28" s="664">
        <f>S28-I28</f>
        <v>47431854</v>
      </c>
      <c r="W28" s="664" t="s">
        <v>472</v>
      </c>
      <c r="X28" s="784">
        <f>'Litigation simulation + ABC'!$G$62</f>
        <v>1822491344.994</v>
      </c>
      <c r="Y28" s="784">
        <f t="shared" si="5"/>
        <v>1740122783</v>
      </c>
      <c r="Z28" s="664">
        <f>'Litigation simulation + ABC'!$G$72</f>
        <v>82368561.993999958</v>
      </c>
      <c r="AA28" s="664">
        <f t="shared" si="6"/>
        <v>0</v>
      </c>
      <c r="AB28" s="664">
        <f t="shared" si="7"/>
        <v>-0.99399995803833008</v>
      </c>
      <c r="AC28" s="664">
        <f t="shared" si="7"/>
        <v>0</v>
      </c>
      <c r="AD28" s="664">
        <f t="shared" si="7"/>
        <v>-0.99399995803833008</v>
      </c>
      <c r="AE28" s="664">
        <f t="shared" si="7"/>
        <v>47431854</v>
      </c>
      <c r="AF28" s="664" t="s">
        <v>472</v>
      </c>
    </row>
    <row r="29" spans="1:32" ht="16.5">
      <c r="A29" s="785" t="s">
        <v>355</v>
      </c>
      <c r="B29" s="785">
        <v>2050000000</v>
      </c>
      <c r="C29" s="785">
        <v>0</v>
      </c>
      <c r="D29" s="785">
        <v>62471210</v>
      </c>
      <c r="E29" s="785">
        <v>210211636</v>
      </c>
      <c r="F29" s="779"/>
      <c r="G29" s="779"/>
      <c r="H29" s="779"/>
      <c r="I29" s="782">
        <f t="shared" si="0"/>
        <v>2322682846</v>
      </c>
      <c r="J29" s="779">
        <f>'Litigation simulation + ABC'!H75*-1</f>
        <v>2050000000</v>
      </c>
      <c r="K29" s="779">
        <f>'Litigation simulation + ABC'!$H$77</f>
        <v>0</v>
      </c>
      <c r="L29" s="779">
        <f>'Litigation simulation + ABC'!$H$78*-1</f>
        <v>62471210</v>
      </c>
      <c r="M29" s="779">
        <f>'Litigation simulation + ABC'!$H$76*-1</f>
        <v>210211636</v>
      </c>
      <c r="N29" s="779"/>
      <c r="O29" s="779">
        <f>'Litigation simulation + ABC'!$H$79*-1</f>
        <v>0</v>
      </c>
      <c r="P29" s="779">
        <f>'Litigation simulation + ABC'!$H$80*-1</f>
        <v>0</v>
      </c>
      <c r="Q29" s="782">
        <f t="shared" si="3"/>
        <v>2322682846</v>
      </c>
      <c r="R29" s="782">
        <f t="shared" si="4"/>
        <v>0</v>
      </c>
      <c r="S29" s="779">
        <f>2676686366+9247043</f>
        <v>2685933409</v>
      </c>
      <c r="T29" s="779">
        <v>2236547504</v>
      </c>
      <c r="U29" s="664">
        <f t="shared" si="1"/>
        <v>449385905</v>
      </c>
      <c r="V29" s="664">
        <f>S29-I29</f>
        <v>363250563</v>
      </c>
      <c r="W29" s="664" t="s">
        <v>472</v>
      </c>
      <c r="X29" s="784">
        <f>'Litigation simulation + ABC'!$H$62</f>
        <v>2685933409.7640004</v>
      </c>
      <c r="Y29" s="784">
        <f t="shared" si="5"/>
        <v>2236547504</v>
      </c>
      <c r="Z29" s="664">
        <f>'Litigation simulation + ABC'!$H$72</f>
        <v>449385905.76400042</v>
      </c>
      <c r="AA29" s="664">
        <f t="shared" si="6"/>
        <v>0</v>
      </c>
      <c r="AB29" s="664">
        <f t="shared" si="7"/>
        <v>-0.76400041580200195</v>
      </c>
      <c r="AC29" s="664">
        <f t="shared" si="7"/>
        <v>0</v>
      </c>
      <c r="AD29" s="664">
        <f t="shared" si="7"/>
        <v>-0.76400041580200195</v>
      </c>
      <c r="AE29" s="664">
        <f t="shared" si="7"/>
        <v>363250563</v>
      </c>
      <c r="AF29" s="664" t="s">
        <v>472</v>
      </c>
    </row>
    <row r="30" spans="1:32" ht="16.5">
      <c r="A30" s="785" t="s">
        <v>356</v>
      </c>
      <c r="B30" s="785">
        <v>2480000000</v>
      </c>
      <c r="C30" s="785">
        <v>22833440</v>
      </c>
      <c r="D30" s="785"/>
      <c r="E30" s="785">
        <v>242639878</v>
      </c>
      <c r="F30" s="779"/>
      <c r="G30" s="779"/>
      <c r="H30" s="779"/>
      <c r="I30" s="782">
        <f t="shared" si="0"/>
        <v>2745473318</v>
      </c>
      <c r="J30" s="779">
        <f>'Litigation simulation + ABC'!I75*-1</f>
        <v>2480000000</v>
      </c>
      <c r="K30" s="779">
        <f>'Litigation simulation + ABC'!$I$77*-1</f>
        <v>22833440</v>
      </c>
      <c r="L30" s="779">
        <f>'Litigation simulation + ABC'!$I$78*-1</f>
        <v>0</v>
      </c>
      <c r="M30" s="779">
        <f>'Litigation simulation + ABC'!$I$76*-1</f>
        <v>242639878</v>
      </c>
      <c r="N30" s="779"/>
      <c r="O30" s="779">
        <f>'Litigation simulation + ABC'!$I$79*-1</f>
        <v>0</v>
      </c>
      <c r="P30" s="779">
        <f>'Litigation simulation + ABC'!$I$80*-1</f>
        <v>0</v>
      </c>
      <c r="Q30" s="782">
        <f t="shared" si="3"/>
        <v>2745473318</v>
      </c>
      <c r="R30" s="782">
        <f t="shared" si="4"/>
        <v>0</v>
      </c>
      <c r="S30" s="779"/>
      <c r="T30" s="779">
        <v>2745473318</v>
      </c>
      <c r="U30" s="663"/>
      <c r="V30" s="664"/>
      <c r="W30" s="665"/>
      <c r="X30" s="784">
        <f>'Litigation simulation + ABC'!$I$62</f>
        <v>2745473317.0669999</v>
      </c>
      <c r="Y30" s="784">
        <f t="shared" si="5"/>
        <v>2745473318</v>
      </c>
      <c r="Z30" s="664">
        <f>'Litigation simulation + ABC'!$I$72</f>
        <v>-0.93300008773803711</v>
      </c>
      <c r="AA30" s="664">
        <f t="shared" si="6"/>
        <v>0</v>
      </c>
      <c r="AB30" s="664">
        <f t="shared" si="7"/>
        <v>-2745473317.0669999</v>
      </c>
      <c r="AC30" s="664">
        <f t="shared" si="7"/>
        <v>0</v>
      </c>
      <c r="AD30" s="664">
        <f t="shared" si="7"/>
        <v>0.93300008773803711</v>
      </c>
      <c r="AE30" s="664">
        <f t="shared" si="7"/>
        <v>0</v>
      </c>
      <c r="AF30" s="665" t="s">
        <v>486</v>
      </c>
    </row>
    <row r="31" spans="1:32" ht="16.5" hidden="1">
      <c r="A31" s="785" t="s">
        <v>473</v>
      </c>
      <c r="B31" s="785">
        <f>37000*10^5</f>
        <v>3700000000</v>
      </c>
      <c r="C31" s="785">
        <v>35252000</v>
      </c>
      <c r="D31" s="785"/>
      <c r="E31" s="785">
        <v>250000000</v>
      </c>
      <c r="F31" s="779"/>
      <c r="G31" s="779"/>
      <c r="H31" s="779"/>
      <c r="I31" s="782">
        <f t="shared" si="0"/>
        <v>3985252000</v>
      </c>
      <c r="J31" s="779"/>
      <c r="K31" s="779"/>
      <c r="L31" s="779"/>
      <c r="M31" s="779"/>
      <c r="N31" s="779"/>
      <c r="O31" s="779"/>
      <c r="P31" s="779"/>
      <c r="Q31" s="779"/>
      <c r="R31" s="779"/>
      <c r="S31" s="779"/>
      <c r="T31" s="779">
        <v>3951869000</v>
      </c>
      <c r="U31" s="663"/>
      <c r="V31" s="664"/>
      <c r="W31" s="665"/>
      <c r="X31" s="779"/>
      <c r="Y31" s="779"/>
      <c r="Z31" s="663"/>
      <c r="AA31" s="664"/>
      <c r="AB31" s="665"/>
      <c r="AC31" s="665"/>
      <c r="AD31" s="665"/>
      <c r="AE31" s="665"/>
      <c r="AF31" s="665"/>
    </row>
    <row r="32" spans="1:32" ht="16.5" hidden="1">
      <c r="A32" s="785" t="s">
        <v>474</v>
      </c>
      <c r="B32" s="779">
        <v>4022200172</v>
      </c>
      <c r="C32" s="779"/>
      <c r="D32" s="779"/>
      <c r="E32" s="779">
        <v>287776429</v>
      </c>
      <c r="F32" s="779"/>
      <c r="G32" s="779"/>
      <c r="H32" s="779"/>
      <c r="I32" s="782">
        <f t="shared" si="0"/>
        <v>4309976601</v>
      </c>
      <c r="J32" s="779"/>
      <c r="K32" s="779"/>
      <c r="L32" s="779"/>
      <c r="M32" s="779"/>
      <c r="N32" s="779"/>
      <c r="O32" s="779"/>
      <c r="P32" s="779"/>
      <c r="Q32" s="779"/>
      <c r="R32" s="779"/>
      <c r="S32" s="779"/>
      <c r="T32" s="779">
        <v>4178948877.5999985</v>
      </c>
      <c r="U32" s="663"/>
      <c r="V32" s="664"/>
      <c r="W32" s="665"/>
      <c r="X32" s="779"/>
      <c r="Y32" s="779"/>
      <c r="Z32" s="663"/>
      <c r="AA32" s="664"/>
      <c r="AB32" s="665"/>
      <c r="AC32" s="665"/>
      <c r="AD32" s="665"/>
      <c r="AE32" s="665"/>
      <c r="AF32" s="665"/>
    </row>
    <row r="33" spans="1:32" ht="16.5">
      <c r="A33" s="786"/>
      <c r="B33" s="786">
        <f t="shared" ref="B33:V33" si="8">SUM(B5:B32)</f>
        <v>15591100172</v>
      </c>
      <c r="C33" s="786">
        <f t="shared" si="8"/>
        <v>415580722</v>
      </c>
      <c r="D33" s="786">
        <f t="shared" si="8"/>
        <v>526645577</v>
      </c>
      <c r="E33" s="786">
        <f t="shared" si="8"/>
        <v>2487438758</v>
      </c>
      <c r="F33" s="786">
        <f t="shared" si="8"/>
        <v>316323588</v>
      </c>
      <c r="G33" s="786">
        <f t="shared" si="8"/>
        <v>122941776</v>
      </c>
      <c r="H33" s="786">
        <f t="shared" si="8"/>
        <v>370909577</v>
      </c>
      <c r="I33" s="786">
        <f t="shared" si="8"/>
        <v>18843237464</v>
      </c>
      <c r="J33" s="786"/>
      <c r="K33" s="786"/>
      <c r="L33" s="786"/>
      <c r="M33" s="786"/>
      <c r="N33" s="786"/>
      <c r="O33" s="786"/>
      <c r="P33" s="786"/>
      <c r="Q33" s="786"/>
      <c r="R33" s="786"/>
      <c r="S33" s="786">
        <f t="shared" si="8"/>
        <v>10083214578.0109</v>
      </c>
      <c r="T33" s="786">
        <f t="shared" si="8"/>
        <v>17758982041.204998</v>
      </c>
      <c r="U33" s="786">
        <f t="shared" si="8"/>
        <v>3200523732.4059</v>
      </c>
      <c r="V33" s="786">
        <f t="shared" si="8"/>
        <v>2258814698.0109</v>
      </c>
      <c r="W33" s="786">
        <f>SUM(W5:W29)</f>
        <v>0</v>
      </c>
      <c r="X33" s="786">
        <f>SUM(X5:X32)</f>
        <v>10783793282.299469</v>
      </c>
      <c r="Y33" s="786">
        <f t="shared" ref="Y33:AA33" si="9">SUM(Y5:Y32)</f>
        <v>7710403740</v>
      </c>
      <c r="Z33" s="786">
        <f t="shared" si="9"/>
        <v>3073389542.2994704</v>
      </c>
      <c r="AA33" s="786">
        <f t="shared" si="9"/>
        <v>0</v>
      </c>
      <c r="AB33" s="786"/>
      <c r="AC33" s="786"/>
      <c r="AD33" s="786"/>
      <c r="AE33" s="786"/>
      <c r="AF33" s="786">
        <f>SUM(AF5:AF30)</f>
        <v>0</v>
      </c>
    </row>
    <row r="34" spans="1:32" ht="16.5">
      <c r="A34" s="666"/>
      <c r="B34" s="787"/>
      <c r="C34" s="787"/>
      <c r="D34" s="787"/>
      <c r="E34" s="787"/>
      <c r="F34" s="787"/>
      <c r="G34" s="787"/>
      <c r="H34" s="787"/>
      <c r="I34" s="787"/>
      <c r="J34" s="787"/>
      <c r="K34" s="787"/>
      <c r="L34" s="787"/>
      <c r="M34" s="787"/>
      <c r="N34" s="787"/>
      <c r="O34" s="787"/>
      <c r="P34" s="787"/>
      <c r="Q34" s="787"/>
      <c r="R34" s="787"/>
      <c r="S34" s="787"/>
      <c r="T34" s="787"/>
      <c r="U34" s="666"/>
      <c r="V34" s="666"/>
      <c r="W34" s="666"/>
      <c r="X34" s="787"/>
      <c r="Y34" s="787"/>
      <c r="Z34" s="666"/>
      <c r="AA34" s="666"/>
      <c r="AB34" s="666"/>
      <c r="AC34" s="666"/>
      <c r="AD34" s="666"/>
      <c r="AE34" s="666"/>
      <c r="AF34" s="666"/>
    </row>
    <row r="35" spans="1:32" ht="16.5">
      <c r="A35" s="786"/>
      <c r="B35" s="786">
        <v>15591100172</v>
      </c>
      <c r="C35" s="786">
        <v>415580722</v>
      </c>
      <c r="D35" s="786">
        <v>526645577</v>
      </c>
      <c r="E35" s="786">
        <v>2487438758</v>
      </c>
      <c r="F35" s="786">
        <v>316323588</v>
      </c>
      <c r="G35" s="786">
        <v>122941776</v>
      </c>
      <c r="H35" s="786">
        <v>370909577</v>
      </c>
      <c r="I35" s="786">
        <v>18843237464</v>
      </c>
      <c r="J35" s="786"/>
      <c r="K35" s="786"/>
      <c r="L35" s="786"/>
      <c r="M35" s="786"/>
      <c r="N35" s="786"/>
      <c r="O35" s="786"/>
      <c r="P35" s="786"/>
      <c r="Q35" s="786"/>
      <c r="R35" s="786"/>
      <c r="S35" s="786">
        <v>9967647222.6049995</v>
      </c>
      <c r="T35" s="786">
        <v>17758982041.204998</v>
      </c>
      <c r="U35" s="786">
        <v>3084956377</v>
      </c>
      <c r="V35" s="786">
        <v>2143247342.605</v>
      </c>
      <c r="W35" s="786">
        <v>0</v>
      </c>
      <c r="X35" s="786">
        <v>9967647222.6049995</v>
      </c>
      <c r="Y35" s="786">
        <v>17758982041.204998</v>
      </c>
      <c r="Z35" s="786">
        <v>3084956377</v>
      </c>
      <c r="AA35" s="786">
        <v>2143247342.605</v>
      </c>
      <c r="AB35" s="786"/>
      <c r="AC35" s="786"/>
      <c r="AD35" s="786"/>
      <c r="AE35" s="786"/>
      <c r="AF35" s="786">
        <v>0</v>
      </c>
    </row>
  </sheetData>
  <customSheetViews>
    <customSheetView guid="{263DCCC3-22A7-4EFB-83DE-6B65AF8A7DA6}">
      <selection sqref="A1:XFD1048576"/>
      <pageMargins left="0.7" right="0.7" top="0.75" bottom="0.75" header="0.3" footer="0.3"/>
    </customSheetView>
  </customSheetViews>
  <mergeCells count="5">
    <mergeCell ref="S2:V2"/>
    <mergeCell ref="X2:AA2"/>
    <mergeCell ref="AB2:AE2"/>
    <mergeCell ref="B2:I2"/>
    <mergeCell ref="J2:Q2"/>
  </mergeCells>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
  <sheetViews>
    <sheetView tabSelected="1" workbookViewId="0">
      <selection activeCell="B1" sqref="B1"/>
    </sheetView>
  </sheetViews>
  <sheetFormatPr defaultRowHeight="12.75"/>
  <cols>
    <col min="2" max="2" width="67.42578125" customWidth="1"/>
  </cols>
  <sheetData>
    <row r="4" spans="2:2" ht="306">
      <c r="B4" s="825" t="s">
        <v>520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00"/>
  <sheetViews>
    <sheetView showGridLines="0" workbookViewId="0"/>
  </sheetViews>
  <sheetFormatPr defaultColWidth="9.140625" defaultRowHeight="12.75"/>
  <cols>
    <col min="1" max="1" width="2.5703125" style="12" customWidth="1"/>
    <col min="2" max="2" width="25" style="12" customWidth="1"/>
    <col min="3" max="3" width="2.42578125" style="12" customWidth="1"/>
    <col min="4" max="4" width="1.85546875" style="12" customWidth="1"/>
    <col min="5" max="6" width="10.42578125" style="12" bestFit="1" customWidth="1"/>
    <col min="7" max="7" width="9.85546875" style="12" bestFit="1" customWidth="1"/>
    <col min="8" max="16" width="11.42578125" style="12" bestFit="1" customWidth="1"/>
    <col min="17" max="17" width="9.5703125" style="12" bestFit="1" customWidth="1"/>
    <col min="18" max="16384" width="9.140625" style="12"/>
  </cols>
  <sheetData>
    <row r="1" spans="1:52">
      <c r="B1" s="13" t="s">
        <v>37</v>
      </c>
    </row>
    <row r="2" spans="1:52">
      <c r="B2" s="13" t="s">
        <v>35</v>
      </c>
    </row>
    <row r="3" spans="1:52">
      <c r="B3" s="13" t="s">
        <v>36</v>
      </c>
    </row>
    <row r="4" spans="1:52">
      <c r="B4" s="13"/>
    </row>
    <row r="5" spans="1:52">
      <c r="B5" s="13"/>
    </row>
    <row r="6" spans="1:52">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s="13" customFormat="1" ht="15">
      <c r="A7"/>
      <c r="B7" s="1" t="s">
        <v>0</v>
      </c>
      <c r="C7" s="30"/>
      <c r="D7"/>
      <c r="E7" s="2" t="s">
        <v>24</v>
      </c>
      <c r="F7" s="2">
        <v>40269</v>
      </c>
      <c r="G7" s="2">
        <v>40360</v>
      </c>
      <c r="H7" s="2">
        <v>40452</v>
      </c>
      <c r="I7" s="2">
        <v>40505</v>
      </c>
      <c r="J7" s="2">
        <v>40544</v>
      </c>
      <c r="K7" s="2">
        <v>40634</v>
      </c>
      <c r="L7" s="2">
        <v>40725</v>
      </c>
      <c r="M7" s="2">
        <v>40817</v>
      </c>
      <c r="N7" s="2">
        <v>40909</v>
      </c>
      <c r="O7" s="2">
        <v>41000</v>
      </c>
      <c r="P7" s="2">
        <v>41091</v>
      </c>
      <c r="Q7"/>
      <c r="R7"/>
      <c r="S7"/>
      <c r="T7"/>
      <c r="U7"/>
      <c r="V7"/>
      <c r="W7"/>
      <c r="X7"/>
      <c r="Y7"/>
      <c r="Z7"/>
      <c r="AA7"/>
      <c r="AB7"/>
      <c r="AC7"/>
      <c r="AD7"/>
      <c r="AE7"/>
      <c r="AF7"/>
      <c r="AG7"/>
      <c r="AH7"/>
      <c r="AI7"/>
      <c r="AJ7"/>
      <c r="AK7"/>
      <c r="AL7"/>
      <c r="AM7"/>
      <c r="AN7"/>
      <c r="AO7"/>
      <c r="AP7"/>
      <c r="AQ7"/>
      <c r="AR7"/>
      <c r="AS7"/>
      <c r="AT7"/>
      <c r="AU7"/>
      <c r="AV7"/>
      <c r="AW7"/>
      <c r="AX7"/>
      <c r="AY7"/>
      <c r="AZ7"/>
    </row>
    <row r="8" spans="1:52" s="13" customFormat="1" ht="15">
      <c r="A8"/>
      <c r="B8" s="1" t="s">
        <v>1</v>
      </c>
      <c r="C8" s="30"/>
      <c r="D8"/>
      <c r="E8" s="2">
        <v>40268</v>
      </c>
      <c r="F8" s="2">
        <v>40359</v>
      </c>
      <c r="G8" s="2">
        <v>40451</v>
      </c>
      <c r="H8" s="2">
        <v>40504</v>
      </c>
      <c r="I8" s="2">
        <v>40543</v>
      </c>
      <c r="J8" s="2">
        <v>40633</v>
      </c>
      <c r="K8" s="2">
        <v>40724</v>
      </c>
      <c r="L8" s="2">
        <v>40816</v>
      </c>
      <c r="M8" s="2">
        <v>40908</v>
      </c>
      <c r="N8" s="2">
        <v>40999</v>
      </c>
      <c r="O8" s="2">
        <v>41090</v>
      </c>
      <c r="P8" s="2">
        <v>41182</v>
      </c>
      <c r="Q8"/>
      <c r="R8"/>
      <c r="S8"/>
      <c r="T8"/>
      <c r="U8"/>
      <c r="V8"/>
      <c r="W8"/>
      <c r="X8"/>
      <c r="Y8"/>
      <c r="Z8"/>
      <c r="AA8"/>
      <c r="AB8"/>
      <c r="AC8"/>
      <c r="AD8"/>
      <c r="AE8"/>
      <c r="AF8"/>
      <c r="AG8"/>
      <c r="AH8"/>
      <c r="AI8"/>
      <c r="AJ8"/>
      <c r="AK8"/>
      <c r="AL8"/>
      <c r="AM8"/>
      <c r="AN8"/>
      <c r="AO8"/>
      <c r="AP8"/>
      <c r="AQ8"/>
      <c r="AR8"/>
      <c r="AS8"/>
      <c r="AT8"/>
      <c r="AU8"/>
      <c r="AV8"/>
      <c r="AW8"/>
      <c r="AX8"/>
      <c r="AY8"/>
      <c r="AZ8"/>
    </row>
    <row r="9" spans="1:52">
      <c r="A9"/>
      <c r="B9" s="31"/>
      <c r="C9" s="7"/>
      <c r="D9"/>
      <c r="E9" s="5"/>
      <c r="F9" s="29"/>
      <c r="G9" s="5"/>
      <c r="H9" s="5"/>
      <c r="I9" s="5"/>
      <c r="J9" s="5"/>
      <c r="K9" s="5"/>
      <c r="L9" s="5"/>
      <c r="M9" s="5"/>
      <c r="N9" s="5"/>
      <c r="O9" s="29"/>
      <c r="P9" s="5"/>
      <c r="Q9"/>
      <c r="R9"/>
      <c r="S9"/>
      <c r="T9"/>
      <c r="U9"/>
      <c r="V9"/>
      <c r="W9"/>
      <c r="X9"/>
      <c r="Y9"/>
      <c r="Z9"/>
      <c r="AA9"/>
      <c r="AB9"/>
      <c r="AC9"/>
      <c r="AD9"/>
      <c r="AE9"/>
      <c r="AF9"/>
      <c r="AG9"/>
      <c r="AH9"/>
      <c r="AI9"/>
      <c r="AJ9"/>
      <c r="AK9"/>
      <c r="AL9"/>
      <c r="AM9"/>
      <c r="AN9"/>
      <c r="AO9"/>
      <c r="AP9"/>
      <c r="AQ9"/>
      <c r="AR9"/>
      <c r="AS9"/>
      <c r="AT9"/>
      <c r="AU9"/>
      <c r="AV9"/>
      <c r="AW9"/>
      <c r="AX9"/>
      <c r="AY9"/>
      <c r="AZ9"/>
    </row>
    <row r="10" spans="1:52">
      <c r="A10"/>
      <c r="B10" s="4" t="s">
        <v>8</v>
      </c>
      <c r="C10" s="6"/>
      <c r="D10"/>
      <c r="E10" s="15">
        <v>50000000</v>
      </c>
      <c r="F10" s="15">
        <v>50051767</v>
      </c>
      <c r="G10" s="15">
        <v>51582176.415740952</v>
      </c>
      <c r="H10" s="15">
        <v>53130678.719940558</v>
      </c>
      <c r="I10" s="15">
        <v>52754838.242557548</v>
      </c>
      <c r="J10" s="15">
        <v>153751459.43833548</v>
      </c>
      <c r="K10" s="15">
        <v>155853479.14669785</v>
      </c>
      <c r="L10" s="15">
        <v>158851691.13619813</v>
      </c>
      <c r="M10" s="15">
        <v>162414435.74380058</v>
      </c>
      <c r="N10" s="15">
        <v>165903067.74380058</v>
      </c>
      <c r="O10" s="15">
        <v>169503150.74380058</v>
      </c>
      <c r="P10" s="15">
        <v>173305707.74380058</v>
      </c>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c r="A11"/>
      <c r="B11" s="4" t="s">
        <v>9</v>
      </c>
      <c r="C11" s="6"/>
      <c r="D11"/>
      <c r="E11" s="15"/>
      <c r="F11" s="15">
        <v>0</v>
      </c>
      <c r="G11" s="15">
        <v>0</v>
      </c>
      <c r="H11" s="15">
        <v>0</v>
      </c>
      <c r="I11" s="15">
        <v>100000000</v>
      </c>
      <c r="J11" s="15">
        <v>0</v>
      </c>
      <c r="K11" s="15">
        <v>0</v>
      </c>
      <c r="L11" s="15">
        <v>0</v>
      </c>
      <c r="M11" s="15">
        <v>0</v>
      </c>
      <c r="N11" s="15">
        <v>0</v>
      </c>
      <c r="O11" s="15">
        <v>0</v>
      </c>
      <c r="P11" s="15">
        <v>0</v>
      </c>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c r="A12"/>
      <c r="B12" s="4"/>
      <c r="C12" s="8"/>
      <c r="D12"/>
      <c r="E12" s="17"/>
      <c r="F12" s="17"/>
      <c r="G12" s="17"/>
      <c r="H12" s="17"/>
      <c r="I12" s="17"/>
      <c r="J12" s="17"/>
      <c r="K12" s="17"/>
      <c r="L12" s="17"/>
      <c r="M12" s="17"/>
      <c r="N12" s="17"/>
      <c r="O12" s="17"/>
      <c r="P12" s="17"/>
      <c r="Q12"/>
      <c r="R12"/>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c r="A13"/>
      <c r="B13" s="4" t="s">
        <v>10</v>
      </c>
      <c r="C13" s="6"/>
      <c r="D13"/>
      <c r="E13" s="15">
        <v>0</v>
      </c>
      <c r="F13" s="15">
        <v>0</v>
      </c>
      <c r="G13" s="15">
        <v>0</v>
      </c>
      <c r="H13" s="15">
        <v>0</v>
      </c>
      <c r="I13" s="15">
        <v>0</v>
      </c>
      <c r="J13" s="15">
        <v>0</v>
      </c>
      <c r="K13" s="15">
        <v>0</v>
      </c>
      <c r="L13" s="15">
        <v>6749134.9000000004</v>
      </c>
      <c r="M13" s="15">
        <v>6749134.9000000004</v>
      </c>
      <c r="N13" s="15">
        <v>6749134.9000000004</v>
      </c>
      <c r="O13" s="15">
        <v>6749134.9000000004</v>
      </c>
      <c r="P13" s="15">
        <v>6749134.9000000004</v>
      </c>
      <c r="Q13"/>
      <c r="R13"/>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c r="A14"/>
      <c r="B14" s="4" t="s">
        <v>11</v>
      </c>
      <c r="C14" s="8"/>
      <c r="D14"/>
      <c r="E14" s="15">
        <v>0</v>
      </c>
      <c r="F14" s="15">
        <v>0</v>
      </c>
      <c r="G14" s="15">
        <v>0</v>
      </c>
      <c r="H14" s="15">
        <v>0</v>
      </c>
      <c r="I14" s="15">
        <v>0</v>
      </c>
      <c r="J14" s="15">
        <v>0</v>
      </c>
      <c r="K14" s="15">
        <v>0</v>
      </c>
      <c r="L14" s="15">
        <v>6749134.9000000004</v>
      </c>
      <c r="M14" s="15">
        <v>6749134.9000000004</v>
      </c>
      <c r="N14" s="15">
        <v>6749134.9000000004</v>
      </c>
      <c r="O14" s="15">
        <v>6749134.9000000004</v>
      </c>
      <c r="P14" s="15">
        <v>6749134.9000000004</v>
      </c>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c r="A15"/>
      <c r="B15" s="4"/>
      <c r="C15" s="6"/>
      <c r="D15"/>
      <c r="E15" s="27"/>
      <c r="F15" s="17"/>
      <c r="G15" s="28"/>
      <c r="H15" s="28"/>
      <c r="I15" s="28"/>
      <c r="J15" s="28"/>
      <c r="K15" s="28"/>
      <c r="L15" s="28"/>
      <c r="M15" s="17"/>
      <c r="N15" s="28"/>
      <c r="O15" s="17"/>
      <c r="P15" s="28"/>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c r="A16"/>
      <c r="B16" s="4" t="s">
        <v>12</v>
      </c>
      <c r="C16" s="8"/>
      <c r="D16"/>
      <c r="E16" s="15">
        <v>6240489.7398373978</v>
      </c>
      <c r="F16" s="15">
        <v>1823749.860786279</v>
      </c>
      <c r="G16" s="15">
        <v>1843791.0680476667</v>
      </c>
      <c r="H16" s="15">
        <v>1085575.1886366331</v>
      </c>
      <c r="I16" s="15">
        <v>1064141.694311654</v>
      </c>
      <c r="J16" s="15">
        <v>2455711.6022576629</v>
      </c>
      <c r="K16" s="15">
        <v>2482714.4911512686</v>
      </c>
      <c r="L16" s="15">
        <v>2509199</v>
      </c>
      <c r="M16" s="15">
        <v>2509199</v>
      </c>
      <c r="N16" s="15">
        <v>2475144</v>
      </c>
      <c r="O16" s="15">
        <v>2475144</v>
      </c>
      <c r="P16" s="15">
        <v>2502343</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c r="A17"/>
      <c r="B17" s="4" t="s">
        <v>13</v>
      </c>
      <c r="C17" s="6"/>
      <c r="D17"/>
      <c r="E17" s="15">
        <v>51767</v>
      </c>
      <c r="F17" s="15">
        <v>13821.138211382107</v>
      </c>
      <c r="G17" s="15">
        <v>19105.691056910597</v>
      </c>
      <c r="H17" s="15">
        <v>8980.0443458980299</v>
      </c>
      <c r="I17" s="15">
        <v>-67520.498533722901</v>
      </c>
      <c r="J17" s="15">
        <v>405122.99120233743</v>
      </c>
      <c r="K17" s="15">
        <v>1282656.2761147437</v>
      </c>
      <c r="L17" s="15">
        <v>1828887.607602451</v>
      </c>
      <c r="M17" s="15">
        <v>1754775</v>
      </c>
      <c r="N17" s="15">
        <v>1889758</v>
      </c>
      <c r="O17" s="15">
        <v>2092232</v>
      </c>
      <c r="P17" s="15">
        <v>2092232</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c r="A18"/>
      <c r="B18" s="10" t="s">
        <v>14</v>
      </c>
      <c r="C18" s="32"/>
      <c r="D18"/>
      <c r="E18" s="16">
        <v>6292256.7398373978</v>
      </c>
      <c r="F18" s="16">
        <v>1837570.9989976611</v>
      </c>
      <c r="G18" s="16">
        <v>1862896.7591045774</v>
      </c>
      <c r="H18" s="16">
        <v>1094555.2329825312</v>
      </c>
      <c r="I18" s="16">
        <v>996621.19577793102</v>
      </c>
      <c r="J18" s="16">
        <v>2860834.5934600001</v>
      </c>
      <c r="K18" s="16">
        <v>3765370.7672660123</v>
      </c>
      <c r="L18" s="16">
        <v>4338086.607602451</v>
      </c>
      <c r="M18" s="16">
        <v>4263974</v>
      </c>
      <c r="N18" s="16">
        <v>4364902</v>
      </c>
      <c r="O18" s="16">
        <v>4567376</v>
      </c>
      <c r="P18" s="16">
        <v>4594575</v>
      </c>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c r="A19"/>
      <c r="B19" s="9" t="s">
        <v>15</v>
      </c>
      <c r="C19" s="8"/>
      <c r="D19"/>
      <c r="E19" s="15">
        <v>457534.24657534243</v>
      </c>
      <c r="F19" s="15">
        <v>124786.59717808219</v>
      </c>
      <c r="G19" s="15">
        <v>130015.3481002043</v>
      </c>
      <c r="H19" s="15">
        <v>171274.87771232898</v>
      </c>
      <c r="I19" s="15">
        <v>0</v>
      </c>
      <c r="J19" s="15">
        <v>0</v>
      </c>
      <c r="K19" s="15">
        <v>0</v>
      </c>
      <c r="L19" s="15"/>
      <c r="M19" s="15"/>
      <c r="N19" s="15"/>
      <c r="O19" s="15"/>
      <c r="P19" s="15"/>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c r="A20"/>
      <c r="B20" s="10" t="s">
        <v>16</v>
      </c>
      <c r="C20" s="6"/>
      <c r="D20"/>
      <c r="E20" s="16">
        <v>5834722.4932620553</v>
      </c>
      <c r="F20" s="16">
        <v>1712784.4018195788</v>
      </c>
      <c r="G20" s="16">
        <v>1732881.4110043731</v>
      </c>
      <c r="H20" s="16">
        <v>923280.35527020227</v>
      </c>
      <c r="I20" s="16">
        <v>996621.19577793102</v>
      </c>
      <c r="J20" s="16">
        <v>2860834.5934600001</v>
      </c>
      <c r="K20" s="16">
        <v>3765370.7672660123</v>
      </c>
      <c r="L20" s="16">
        <v>4338086.607602451</v>
      </c>
      <c r="M20" s="16">
        <v>4263974</v>
      </c>
      <c r="N20" s="16">
        <v>4364902</v>
      </c>
      <c r="O20" s="16">
        <v>4567376</v>
      </c>
      <c r="P20" s="16">
        <v>4594575</v>
      </c>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c r="A21"/>
      <c r="B21" s="9" t="s">
        <v>17</v>
      </c>
      <c r="C21" s="6"/>
      <c r="D21"/>
      <c r="E21" s="15">
        <v>624049.37398373988</v>
      </c>
      <c r="F21" s="15">
        <v>182374.9860786279</v>
      </c>
      <c r="G21" s="15">
        <v>184379.10680476666</v>
      </c>
      <c r="H21" s="15">
        <v>1299120.8326532152</v>
      </c>
      <c r="I21" s="15"/>
      <c r="J21" s="15">
        <v>758814.88509761787</v>
      </c>
      <c r="K21" s="15">
        <v>767158.77776574204</v>
      </c>
      <c r="L21" s="15">
        <v>775342</v>
      </c>
      <c r="M21" s="15">
        <v>775342</v>
      </c>
      <c r="N21" s="15">
        <v>764819</v>
      </c>
      <c r="O21" s="15">
        <v>764819</v>
      </c>
      <c r="P21" s="15">
        <v>773224</v>
      </c>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c r="A22"/>
      <c r="B22" s="10" t="s">
        <v>18</v>
      </c>
      <c r="C22" s="33"/>
      <c r="D22"/>
      <c r="E22" s="16">
        <v>5210673.1192783155</v>
      </c>
      <c r="F22" s="16">
        <v>1530409.415740951</v>
      </c>
      <c r="G22" s="16">
        <v>1548502.3041996064</v>
      </c>
      <c r="H22" s="16">
        <v>-375840.47738301288</v>
      </c>
      <c r="I22" s="16">
        <v>996621.19577793102</v>
      </c>
      <c r="J22" s="16">
        <v>2102019.7083623824</v>
      </c>
      <c r="K22" s="16">
        <v>2998211.9895002702</v>
      </c>
      <c r="L22" s="16">
        <v>3562744.607602451</v>
      </c>
      <c r="M22" s="16">
        <v>3488632</v>
      </c>
      <c r="N22" s="16">
        <v>3600083</v>
      </c>
      <c r="O22" s="16">
        <v>3802557</v>
      </c>
      <c r="P22" s="16">
        <v>3821351</v>
      </c>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c r="A23"/>
      <c r="B23" s="9" t="s">
        <v>19</v>
      </c>
      <c r="C23" s="8"/>
      <c r="D23"/>
      <c r="E23" s="15">
        <v>5158906.1192783155</v>
      </c>
      <c r="F23" s="15">
        <v>0</v>
      </c>
      <c r="G23" s="15">
        <v>0</v>
      </c>
      <c r="H23" s="15">
        <v>0</v>
      </c>
      <c r="I23" s="15">
        <v>0</v>
      </c>
      <c r="J23" s="15">
        <v>0</v>
      </c>
      <c r="K23" s="15">
        <v>0</v>
      </c>
      <c r="L23" s="15">
        <v>0</v>
      </c>
      <c r="M23" s="15">
        <v>0</v>
      </c>
      <c r="N23" s="15">
        <v>0</v>
      </c>
      <c r="O23" s="15">
        <v>0</v>
      </c>
      <c r="P23" s="15">
        <v>0</v>
      </c>
      <c r="Q23"/>
      <c r="R23"/>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c r="A24"/>
      <c r="B24" s="10" t="s">
        <v>20</v>
      </c>
      <c r="C24" s="6"/>
      <c r="D24"/>
      <c r="E24" s="16">
        <v>51767</v>
      </c>
      <c r="F24" s="16">
        <v>1530409.415740951</v>
      </c>
      <c r="G24" s="16">
        <v>1548502.3041996064</v>
      </c>
      <c r="H24" s="16">
        <v>-375840.47738301288</v>
      </c>
      <c r="I24" s="16">
        <v>996621.19577793102</v>
      </c>
      <c r="J24" s="16">
        <v>2102019.7083623824</v>
      </c>
      <c r="K24" s="16">
        <v>2998211.9895002702</v>
      </c>
      <c r="L24" s="16">
        <v>3562744.607602451</v>
      </c>
      <c r="M24" s="16">
        <v>3488632</v>
      </c>
      <c r="N24" s="16">
        <v>3600083</v>
      </c>
      <c r="O24" s="16">
        <v>3802557</v>
      </c>
      <c r="P24" s="16">
        <v>3821351</v>
      </c>
      <c r="Q24"/>
      <c r="R24"/>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c r="A25"/>
      <c r="B25" s="4"/>
      <c r="C25" s="6"/>
      <c r="D25"/>
      <c r="E25" s="27"/>
      <c r="F25" s="17"/>
      <c r="G25" s="27"/>
      <c r="H25" s="27"/>
      <c r="I25" s="27"/>
      <c r="J25" s="27"/>
      <c r="K25" s="27"/>
      <c r="L25" s="27"/>
      <c r="M25" s="17"/>
      <c r="N25" s="27"/>
      <c r="O25" s="17"/>
      <c r="P25" s="27"/>
      <c r="Q25"/>
      <c r="R25"/>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c r="A26"/>
      <c r="B26" s="4" t="s">
        <v>22</v>
      </c>
      <c r="C26" s="8"/>
      <c r="D26"/>
      <c r="E26" s="18">
        <v>0.12584513479674794</v>
      </c>
      <c r="F26" s="18">
        <v>3.6713409118956E-2</v>
      </c>
      <c r="G26" s="18">
        <v>3.6115125195378357E-2</v>
      </c>
      <c r="H26" s="18">
        <v>2.0601190486424784E-2</v>
      </c>
      <c r="I26" s="18">
        <v>1.88915600725689E-2</v>
      </c>
      <c r="J26" s="18">
        <v>1.8606877644679429E-2</v>
      </c>
      <c r="K26" s="18">
        <v>2.4159683748361103E-2</v>
      </c>
      <c r="L26" s="18">
        <v>2.7309036350661266E-2</v>
      </c>
      <c r="M26" s="18">
        <v>2.6253663847505361E-2</v>
      </c>
      <c r="N26" s="18">
        <v>2.6309953512979007E-2</v>
      </c>
      <c r="O26" s="18">
        <v>2.6945670212959433E-2</v>
      </c>
      <c r="P26" s="18">
        <v>2.6511388804298371E-2</v>
      </c>
      <c r="Q26"/>
      <c r="R26"/>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c r="A27"/>
      <c r="B27" s="4"/>
      <c r="C27" s="8"/>
      <c r="D27"/>
      <c r="E27" s="17"/>
      <c r="F27" s="17"/>
      <c r="G27" s="17"/>
      <c r="H27" s="17"/>
      <c r="I27" s="17"/>
      <c r="J27" s="17"/>
      <c r="K27" s="17"/>
      <c r="L27" s="17"/>
      <c r="M27" s="17"/>
      <c r="N27" s="17"/>
      <c r="O27" s="17"/>
      <c r="P27" s="1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c r="A28"/>
      <c r="B28" s="10" t="s">
        <v>21</v>
      </c>
      <c r="C28" s="34"/>
      <c r="D28"/>
      <c r="E28" s="16">
        <v>50051767</v>
      </c>
      <c r="F28" s="16">
        <v>51582176.415740952</v>
      </c>
      <c r="G28" s="16">
        <v>53130678.719940558</v>
      </c>
      <c r="H28" s="16">
        <v>52754838.242557548</v>
      </c>
      <c r="I28" s="16">
        <v>153751459.43833548</v>
      </c>
      <c r="J28" s="16">
        <v>155853479.14669785</v>
      </c>
      <c r="K28" s="16">
        <v>158851691.13619813</v>
      </c>
      <c r="L28" s="16">
        <v>162414435.74380058</v>
      </c>
      <c r="M28" s="16">
        <v>165903067.74380058</v>
      </c>
      <c r="N28" s="16">
        <v>169503150.74380058</v>
      </c>
      <c r="O28" s="16">
        <v>173305707.74380058</v>
      </c>
      <c r="P28" s="16">
        <v>177127058.74380058</v>
      </c>
      <c r="Q28"/>
      <c r="R28"/>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row>
    <row r="31" spans="1:5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row>
    <row r="32" spans="1:5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row>
    <row r="33" spans="1:5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row>
    <row r="34" spans="1:5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row>
    <row r="35" spans="1:5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row>
    <row r="36" spans="1:52">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sheetData>
  <customSheetViews>
    <customSheetView guid="{263DCCC3-22A7-4EFB-83DE-6B65AF8A7DA6}" showGridLines="0" state="hidden">
      <pageMargins left="0.7" right="0.7" top="0.75" bottom="0.75" header="0.3" footer="0.3"/>
      <pageSetup paperSize="9" orientation="portrait" verticalDpi="0" r:id="rId1"/>
    </customSheetView>
    <customSheetView guid="{7ABEE968-458F-4084-9BBE-92CFB753874A}" showGridLines="0" state="hidden">
      <pageMargins left="0.7" right="0.7" top="0.75" bottom="0.75" header="0.3" footer="0.3"/>
      <pageSetup paperSize="9" orientation="portrait" verticalDpi="0" r:id="rId2"/>
    </customSheetView>
  </customSheetViews>
  <pageMargins left="0.7" right="0.7" top="0.75" bottom="0.75" header="0.3" footer="0.3"/>
  <pageSetup paperSize="9" orientation="portrait"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selectanuj">
                <anchor moveWithCells="1" sizeWithCells="1">
                  <from>
                    <xdr:col>12</xdr:col>
                    <xdr:colOff>47625</xdr:colOff>
                    <xdr:row>0</xdr:row>
                    <xdr:rowOff>152400</xdr:rowOff>
                  </from>
                  <to>
                    <xdr:col>13</xdr:col>
                    <xdr:colOff>476250</xdr:colOff>
                    <xdr:row>3</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Main</vt:lpstr>
      <vt:lpstr>Input_data</vt:lpstr>
      <vt:lpstr>Reporting</vt:lpstr>
      <vt:lpstr>Computation Sheet</vt:lpstr>
      <vt:lpstr>Refund-Demand status</vt:lpstr>
      <vt:lpstr>Master Data</vt:lpstr>
      <vt:lpstr>Output</vt:lpstr>
      <vt:lpstr>Litigation simulation + ABC</vt:lpstr>
      <vt:lpstr>AY 2009-10</vt:lpstr>
      <vt:lpstr>AY 2010-11</vt:lpstr>
      <vt:lpstr>AY 2011-12</vt:lpstr>
      <vt:lpstr>AY 2012-13</vt:lpstr>
      <vt:lpstr>AY 2013-14</vt:lpstr>
      <vt:lpstr>AY 2014-15</vt:lpstr>
      <vt:lpstr>AY 2015-16</vt:lpstr>
      <vt:lpstr>Business Loss Analysis</vt:lpstr>
      <vt:lpstr>Sheet1</vt:lpstr>
      <vt:lpstr>Standard_data</vt:lpstr>
      <vt:lpstr>Contingent Liab &amp; Prov.</vt:lpstr>
      <vt:lpstr>Sheet2</vt:lpstr>
      <vt:lpstr>Mr Anuj Malhotra</vt:lpstr>
      <vt:lpstr>'Litigation simulation + ABC'!Print_Area</vt:lpstr>
      <vt:lpstr>'Master Data'!Print_Area</vt:lpstr>
      <vt:lpstr>'Refund-Demand status'!Print_Area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 Surbhi</dc:creator>
  <cp:lastModifiedBy>BSR</cp:lastModifiedBy>
  <cp:lastPrinted>2017-07-22T04:53:29Z</cp:lastPrinted>
  <dcterms:created xsi:type="dcterms:W3CDTF">2016-09-01T11:07:40Z</dcterms:created>
  <dcterms:modified xsi:type="dcterms:W3CDTF">2017-07-27T10:58:21Z</dcterms:modified>
</cp:coreProperties>
</file>